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ОПиО\АРМы\Пятилетка 2010-2013\Планы отчеты для Минэнерго\2020\Отчет 1 квартал\Новая папка\"/>
    </mc:Choice>
  </mc:AlternateContent>
  <bookViews>
    <workbookView xWindow="0" yWindow="0" windowWidth="28800" windowHeight="11100"/>
  </bookViews>
  <sheets>
    <sheet name="10 Кв ф" sheetId="1" r:id="rId1"/>
  </sheets>
  <definedNames>
    <definedName name="_xlnm._FilterDatabase" localSheetId="0" hidden="1">'10 Кв ф'!$Q$19:$S$19</definedName>
    <definedName name="Z_0166F564_6860_4A4D_BCAA_7E652E2AE38D_.wvu.FilterData" localSheetId="0" hidden="1">'10 Кв ф'!$A$18:$T$587</definedName>
    <definedName name="Z_06A3F353_51B3_4A72_AD0A_D70EC1B6E0CE_.wvu.FilterData" localSheetId="0" hidden="1">'10 Кв ф'!$A$19:$T$587</definedName>
    <definedName name="Z_0A56C8BB_F57D_4E95_9156_3312F9525C5E_.wvu.FilterData" localSheetId="0" hidden="1">'10 Кв ф'!$A$19:$T$587</definedName>
    <definedName name="Z_0D2A7B5C_0C40_4E6D_963D_52EC84514A68_.wvu.FilterData" localSheetId="0" hidden="1">'10 Кв ф'!$A$19:$T$587</definedName>
    <definedName name="Z_0D93C89F_D6DE_45E3_8D65_4852C654EFF1_.wvu.FilterData" localSheetId="0" hidden="1">'10 Кв ф'!$A$19:$T$619</definedName>
    <definedName name="Z_0D93C89F_D6DE_45E3_8D65_4852C654EFF1_.wvu.PrintArea" localSheetId="0" hidden="1">'10 Кв ф'!$A$1:$T$619</definedName>
    <definedName name="Z_1017E5F6_993F_45C9_9841_6CF924CF1200_.wvu.FilterData" localSheetId="0" hidden="1">'10 Кв ф'!$A$18:$T$587</definedName>
    <definedName name="Z_12DE1D8C_2E36_443D_8681_573806BBC37D_.wvu.FilterData" localSheetId="0" hidden="1">'10 Кв ф'!$A$18:$T$586</definedName>
    <definedName name="Z_1470A267_A675_4CA9_A66C_50B69FF85DA3_.wvu.FilterData" localSheetId="0" hidden="1">'10 Кв ф'!$A$18:$T$587</definedName>
    <definedName name="Z_17749444_678E_426F_BD89_F71E60B050A4_.wvu.FilterData" localSheetId="0" hidden="1">'10 Кв ф'!$A$18:$T$587</definedName>
    <definedName name="Z_1E4EBB30_6787_4635_A1AD_11437E13556E_.wvu.FilterData" localSheetId="0" hidden="1">'10 Кв ф'!$A$18:$T$587</definedName>
    <definedName name="Z_27831D98_248D_4C5D_8651_2FCE3375DCF3_.wvu.FilterData" localSheetId="0" hidden="1">'10 Кв ф'!$A$18:$T$18</definedName>
    <definedName name="Z_3D41F91B_9A2B_4030_8403_A8DDF01EAA7A_.wvu.FilterData" localSheetId="0" hidden="1">'10 Кв ф'!$A$18:$T$587</definedName>
    <definedName name="Z_3D6FFAC9_26ED_4EAD_9DCA_78A482DA12FA_.wvu.FilterData" localSheetId="0" hidden="1">'10 Кв ф'!$A$18:$T$619</definedName>
    <definedName name="Z_3E520E1B_F34B_498F_8FF1_F06CA90FBFAA_.wvu.FilterData" localSheetId="0" hidden="1">'10 Кв ф'!$A$18:$T$586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ф'!$A$18:$T$619</definedName>
    <definedName name="Z_57B90536_E403_481F_B537_76A8A1190347_.wvu.FilterData" localSheetId="0" hidden="1">'10 Кв ф'!$A$18:$T$619</definedName>
    <definedName name="Z_57B90536_E403_481F_B537_76A8A1190347_.wvu.PrintArea" localSheetId="0" hidden="1">'10 Кв ф'!$A$1:$T$619</definedName>
    <definedName name="Z_584ABB53_32FF_4B7B_98BB_CA3B2584A02E_.wvu.FilterData" localSheetId="0" hidden="1">'10 Кв ф'!$A$18:$T$619</definedName>
    <definedName name="Z_58D64E48_2FAA_4C54_85F8_4917CD959A23_.wvu.FilterData" localSheetId="0" hidden="1">'10 Кв ф'!$A$19:$T$587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ф'!$A$18:$T$587</definedName>
    <definedName name="Z_655DFEB5_C371_40DD_82FC_2F6B360E2859_.wvu.FilterData" localSheetId="0" hidden="1">'10 Кв ф'!$A$18:$T$587</definedName>
    <definedName name="Z_66D403AB_EA89_4957_AA3A_9374DB17FF5F_.wvu.FilterData" localSheetId="0" hidden="1">'10 Кв ф'!$A$18:$T$587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ф'!$A$18:$T$587</definedName>
    <definedName name="Z_6F5C25E3_FA9C_4839_AF94_DEE882837079_.wvu.FilterData" localSheetId="0" hidden="1">'10 Кв ф'!$A$18:$T$587</definedName>
    <definedName name="Z_6FC8CDDA_2F22_43F0_A6F6_3C1F10ECFB0A_.wvu.FilterData" localSheetId="0" hidden="1">'10 Кв ф'!$A$18:$T$585</definedName>
    <definedName name="Z_71843E8E_FECF_48AE_A09C_6820DB9CAE0B_.wvu.FilterData" localSheetId="0" hidden="1">'10 Кв ф'!$A$18:$T$619</definedName>
    <definedName name="Z_7694D342_12FA_4800_9B2F_894DCECAE7B4_.wvu.FilterData" localSheetId="0" hidden="1">'10 Кв ф'!$A$18:$T$587</definedName>
    <definedName name="Z_84623340_CF58_4BC5_A988_3823C261B227_.wvu.FilterData" localSheetId="0" hidden="1">'10 Кв ф'!$A$18:$T$620</definedName>
    <definedName name="Z_84623340_CF58_4BC5_A988_3823C261B227_.wvu.PrintArea" localSheetId="0" hidden="1">'10 Кв ф'!$A$1:$T$619</definedName>
    <definedName name="Z_8B154DE0_53DB_4AF6_B1C2_32179B4E88BC_.wvu.FilterData" localSheetId="0" hidden="1">'10 Кв ф'!$A$18:$T$587</definedName>
    <definedName name="Z_8DFE875F_0C3F_4914_B6AA_FBE17C23D7D2_.wvu.FilterData" localSheetId="0" hidden="1">'10 Кв ф'!$A$19:$T$587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ф'!$A$18:$T$587</definedName>
    <definedName name="Z_A77A5C65_3B6D_434F_8258_50CC036FD700_.wvu.FilterData" localSheetId="0" hidden="1">'10 Кв ф'!$A$18:$T$619</definedName>
    <definedName name="Z_AC71B388_5FE0_4A9D_8A8E_E18D1F00B0E3_.wvu.FilterData" localSheetId="0" hidden="1">'10 Кв ф'!$A$18:$T$587</definedName>
    <definedName name="Z_C15C57B9_037F_4445_B888_4EC853978147_.wvu.FilterData" localSheetId="0" hidden="1">'10 Кв ф'!$A$18:$T$586</definedName>
    <definedName name="Z_C60D55EC_865E_4D38_AE27_9E8AD04058A4_.wvu.FilterData" localSheetId="0" hidden="1">'10 Кв ф'!$A$18:$T$587</definedName>
    <definedName name="Z_C8834271_1CC2_459D_BFED_D8003474F42A_.wvu.FilterData" localSheetId="0" hidden="1">'10 Кв ф'!$A$18:$T$587</definedName>
    <definedName name="Z_CD577179_AC97_47E1_BD55_34C9FD4F7788_.wvu.FilterData" localSheetId="0" hidden="1">'10 Кв ф'!$A$18:$T$587</definedName>
    <definedName name="Z_CE1E033E_FF00_49FF_86F8_A53BE3AEB0CB_.wvu.FilterData" localSheetId="0" hidden="1">'10 Кв ф'!$A$18:$T$620</definedName>
    <definedName name="Z_CE1E033E_FF00_49FF_86F8_A53BE3AEB0CB_.wvu.PrintArea" localSheetId="0" hidden="1">'10 Кв ф'!$A$1:$T$619</definedName>
    <definedName name="Z_D2373A93_A74A_4F74_898B_4F2E2B0E4C0B_.wvu.FilterData" localSheetId="0" hidden="1">'10 Кв ф'!$A$18:$T$619</definedName>
    <definedName name="Z_D2CBDC49_B9AD_49DF_A2DD_0C0CEC3CCF43_.wvu.FilterData" localSheetId="0" hidden="1">'10 Кв ф'!$A$18:$T$587</definedName>
    <definedName name="Z_D65DB3B3_D583_4A50_96A0_49F0BFBC42FA_.wvu.FilterData" localSheetId="0" hidden="1">'10 Кв ф'!$A$18:$T$619</definedName>
    <definedName name="Z_D6D9C024_8179_4E41_8196_D59861ADD944_.wvu.FilterData" localSheetId="0" hidden="1">'10 Кв ф'!$A$18:$T$619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ф'!$A$18:$T$587</definedName>
    <definedName name="Z_DD79EF37_1308_44D2_981A_C28745460F44_.wvu.FilterData" localSheetId="0" hidden="1">'10 Кв ф'!$A$18:$T$587</definedName>
    <definedName name="Z_DDAC970E_030F_4B51_AB9C_405787409F8D_.wvu.FilterData" localSheetId="0" hidden="1">'10 Кв ф'!$A$18:$T$18</definedName>
    <definedName name="Z_E411A018_3262_426B_992B_D639BDC47809_.wvu.FilterData" localSheetId="0" hidden="1">'10 Кв ф'!$A$18:$T$587</definedName>
    <definedName name="Z_E65E1C7B_B53B_4B88_8602_A3F4B4E3D382_.wvu.FilterData" localSheetId="0" hidden="1">'10 Кв ф'!$A$18:$T$619</definedName>
    <definedName name="Z_E8944C33_CF35_4790_9FEB_7204E02DE563_.wvu.FilterData" localSheetId="0" hidden="1">'10 Кв ф'!$A$18:$T$619</definedName>
    <definedName name="Z_E8944C33_CF35_4790_9FEB_7204E02DE563_.wvu.PrintArea" localSheetId="0" hidden="1">'10 Кв ф'!$A$1:$T$619</definedName>
    <definedName name="Z_EBE17BEF_ADE5_48A1_B3B0_13D095BC5397_.wvu.FilterData" localSheetId="0" hidden="1">'10 Кв ф'!$A$18:$T$587</definedName>
    <definedName name="Z_EF664B56_5069_481F_BF03_744F9121EDA1_.wvu.FilterData" localSheetId="0" hidden="1">'10 Кв ф'!$A$19:$T$587</definedName>
    <definedName name="Z_F5250458_B3DA_4BC9_8608_3E38DAC94C38_.wvu.FilterData" localSheetId="0" hidden="1">'10 Кв ф'!$A$18:$T$587</definedName>
    <definedName name="Z_F542FC93_15B6_4F75_8CE6_13289B723FF3_.wvu.FilterData" localSheetId="0" hidden="1">'10 Кв ф'!$A$18:$T$586</definedName>
    <definedName name="Z_FF811F01_18A2_472F_A2B1_C8CB4F7C4144_.wvu.FilterData" localSheetId="0" hidden="1">'10 Кв ф'!$A$18:$T$585</definedName>
    <definedName name="Z_FFD7E54C_3584_445D_916C_CB13835F8BCF_.wvu.FilterData" localSheetId="0" hidden="1">'10 Кв ф'!$A$18:$T$587</definedName>
    <definedName name="_xlnm.Print_Area" localSheetId="0">'10 Кв ф'!$A$1:$T$619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9" i="1" l="1"/>
  <c r="R619" i="1" s="1"/>
  <c r="F619" i="1"/>
  <c r="Q619" i="1" s="1"/>
  <c r="H618" i="1"/>
  <c r="R618" i="1" s="1"/>
  <c r="F618" i="1"/>
  <c r="Q618" i="1" s="1"/>
  <c r="H617" i="1"/>
  <c r="R617" i="1" s="1"/>
  <c r="R616" i="1" s="1"/>
  <c r="F617" i="1"/>
  <c r="P616" i="1"/>
  <c r="O616" i="1"/>
  <c r="O26" i="1" s="1"/>
  <c r="N616" i="1"/>
  <c r="M616" i="1"/>
  <c r="L616" i="1"/>
  <c r="K616" i="1"/>
  <c r="K26" i="1" s="1"/>
  <c r="J616" i="1"/>
  <c r="I616" i="1"/>
  <c r="H616" i="1"/>
  <c r="G616" i="1"/>
  <c r="G26" i="1" s="1"/>
  <c r="E616" i="1"/>
  <c r="D616" i="1"/>
  <c r="R610" i="1"/>
  <c r="Q610" i="1"/>
  <c r="P610" i="1"/>
  <c r="O610" i="1"/>
  <c r="N610" i="1"/>
  <c r="M610" i="1"/>
  <c r="L610" i="1"/>
  <c r="K610" i="1"/>
  <c r="J610" i="1"/>
  <c r="I610" i="1"/>
  <c r="H610" i="1"/>
  <c r="G610" i="1"/>
  <c r="F610" i="1"/>
  <c r="E610" i="1"/>
  <c r="D610" i="1"/>
  <c r="R604" i="1"/>
  <c r="Q604" i="1"/>
  <c r="Q603" i="1" s="1"/>
  <c r="P604" i="1"/>
  <c r="O604" i="1"/>
  <c r="N604" i="1"/>
  <c r="M604" i="1"/>
  <c r="M603" i="1" s="1"/>
  <c r="L604" i="1"/>
  <c r="K604" i="1"/>
  <c r="J604" i="1"/>
  <c r="I604" i="1"/>
  <c r="I603" i="1" s="1"/>
  <c r="H604" i="1"/>
  <c r="G604" i="1"/>
  <c r="F604" i="1"/>
  <c r="E604" i="1"/>
  <c r="E603" i="1" s="1"/>
  <c r="R603" i="1"/>
  <c r="P603" i="1"/>
  <c r="O603" i="1"/>
  <c r="N603" i="1"/>
  <c r="L603" i="1"/>
  <c r="K603" i="1"/>
  <c r="J603" i="1"/>
  <c r="H603" i="1"/>
  <c r="G603" i="1"/>
  <c r="F603" i="1"/>
  <c r="Q602" i="1"/>
  <c r="H602" i="1"/>
  <c r="R602" i="1" s="1"/>
  <c r="F602" i="1"/>
  <c r="Q601" i="1"/>
  <c r="H601" i="1"/>
  <c r="R601" i="1" s="1"/>
  <c r="F601" i="1"/>
  <c r="R600" i="1"/>
  <c r="H600" i="1"/>
  <c r="F600" i="1"/>
  <c r="Q600" i="1" s="1"/>
  <c r="Q599" i="1" s="1"/>
  <c r="Q595" i="1" s="1"/>
  <c r="P599" i="1"/>
  <c r="O599" i="1"/>
  <c r="N599" i="1"/>
  <c r="M599" i="1"/>
  <c r="L599" i="1"/>
  <c r="K599" i="1"/>
  <c r="J599" i="1"/>
  <c r="I599" i="1"/>
  <c r="H599" i="1"/>
  <c r="G599" i="1"/>
  <c r="F599" i="1"/>
  <c r="E599" i="1"/>
  <c r="D599" i="1"/>
  <c r="P595" i="1"/>
  <c r="O595" i="1"/>
  <c r="N595" i="1"/>
  <c r="M595" i="1"/>
  <c r="L595" i="1"/>
  <c r="K595" i="1"/>
  <c r="J595" i="1"/>
  <c r="I595" i="1"/>
  <c r="H595" i="1"/>
  <c r="G595" i="1"/>
  <c r="F595" i="1"/>
  <c r="E595" i="1"/>
  <c r="D595" i="1"/>
  <c r="H594" i="1"/>
  <c r="R594" i="1" s="1"/>
  <c r="F594" i="1"/>
  <c r="P593" i="1"/>
  <c r="O593" i="1"/>
  <c r="N593" i="1"/>
  <c r="M593" i="1"/>
  <c r="L593" i="1"/>
  <c r="K593" i="1"/>
  <c r="J593" i="1"/>
  <c r="I593" i="1"/>
  <c r="H593" i="1"/>
  <c r="G593" i="1"/>
  <c r="E593" i="1"/>
  <c r="D593" i="1"/>
  <c r="H591" i="1"/>
  <c r="R590" i="1"/>
  <c r="Q590" i="1"/>
  <c r="P590" i="1"/>
  <c r="O590" i="1"/>
  <c r="N590" i="1"/>
  <c r="M590" i="1"/>
  <c r="L590" i="1"/>
  <c r="K590" i="1"/>
  <c r="J590" i="1"/>
  <c r="I590" i="1"/>
  <c r="H590" i="1"/>
  <c r="G590" i="1"/>
  <c r="F590" i="1"/>
  <c r="E590" i="1"/>
  <c r="D590" i="1"/>
  <c r="P588" i="1"/>
  <c r="O588" i="1"/>
  <c r="N588" i="1"/>
  <c r="M588" i="1"/>
  <c r="L588" i="1"/>
  <c r="K588" i="1"/>
  <c r="J588" i="1"/>
  <c r="I588" i="1"/>
  <c r="H588" i="1"/>
  <c r="G588" i="1"/>
  <c r="E588" i="1"/>
  <c r="D588" i="1"/>
  <c r="H586" i="1"/>
  <c r="R585" i="1"/>
  <c r="Q585" i="1"/>
  <c r="P585" i="1"/>
  <c r="P580" i="1" s="1"/>
  <c r="O585" i="1"/>
  <c r="N585" i="1"/>
  <c r="M585" i="1"/>
  <c r="L585" i="1"/>
  <c r="L580" i="1" s="1"/>
  <c r="K585" i="1"/>
  <c r="J585" i="1"/>
  <c r="I585" i="1"/>
  <c r="H585" i="1"/>
  <c r="H580" i="1" s="1"/>
  <c r="G585" i="1"/>
  <c r="F585" i="1"/>
  <c r="E585" i="1"/>
  <c r="D585" i="1"/>
  <c r="D580" i="1" s="1"/>
  <c r="R580" i="1"/>
  <c r="Q580" i="1"/>
  <c r="O580" i="1"/>
  <c r="O573" i="1" s="1"/>
  <c r="N580" i="1"/>
  <c r="M580" i="1"/>
  <c r="K580" i="1"/>
  <c r="K573" i="1" s="1"/>
  <c r="J580" i="1"/>
  <c r="I580" i="1"/>
  <c r="G580" i="1"/>
  <c r="G573" i="1" s="1"/>
  <c r="F580" i="1"/>
  <c r="E580" i="1"/>
  <c r="R577" i="1"/>
  <c r="R573" i="1" s="1"/>
  <c r="Q577" i="1"/>
  <c r="P577" i="1"/>
  <c r="O577" i="1"/>
  <c r="N577" i="1"/>
  <c r="N573" i="1" s="1"/>
  <c r="N572" i="1" s="1"/>
  <c r="M577" i="1"/>
  <c r="L577" i="1"/>
  <c r="K577" i="1"/>
  <c r="J577" i="1"/>
  <c r="J573" i="1" s="1"/>
  <c r="J572" i="1" s="1"/>
  <c r="I577" i="1"/>
  <c r="H577" i="1"/>
  <c r="G577" i="1"/>
  <c r="F577" i="1"/>
  <c r="F573" i="1" s="1"/>
  <c r="E577" i="1"/>
  <c r="D577" i="1"/>
  <c r="R574" i="1"/>
  <c r="Q574" i="1"/>
  <c r="Q573" i="1" s="1"/>
  <c r="P574" i="1"/>
  <c r="O574" i="1"/>
  <c r="N574" i="1"/>
  <c r="M574" i="1"/>
  <c r="M573" i="1" s="1"/>
  <c r="M572" i="1" s="1"/>
  <c r="L574" i="1"/>
  <c r="K574" i="1"/>
  <c r="J574" i="1"/>
  <c r="I574" i="1"/>
  <c r="I573" i="1" s="1"/>
  <c r="I572" i="1" s="1"/>
  <c r="H574" i="1"/>
  <c r="G574" i="1"/>
  <c r="F574" i="1"/>
  <c r="E574" i="1"/>
  <c r="E573" i="1" s="1"/>
  <c r="E572" i="1" s="1"/>
  <c r="D574" i="1"/>
  <c r="P573" i="1"/>
  <c r="L573" i="1"/>
  <c r="H573" i="1"/>
  <c r="D573" i="1"/>
  <c r="P572" i="1"/>
  <c r="L572" i="1"/>
  <c r="H572" i="1"/>
  <c r="D572" i="1"/>
  <c r="H571" i="1"/>
  <c r="H570" i="1"/>
  <c r="R570" i="1" s="1"/>
  <c r="F570" i="1"/>
  <c r="H569" i="1"/>
  <c r="R569" i="1" s="1"/>
  <c r="F569" i="1"/>
  <c r="H568" i="1"/>
  <c r="R568" i="1" s="1"/>
  <c r="F568" i="1"/>
  <c r="H567" i="1"/>
  <c r="R567" i="1" s="1"/>
  <c r="F567" i="1"/>
  <c r="H566" i="1"/>
  <c r="R566" i="1" s="1"/>
  <c r="F566" i="1"/>
  <c r="H565" i="1"/>
  <c r="R565" i="1" s="1"/>
  <c r="F565" i="1"/>
  <c r="H564" i="1"/>
  <c r="R564" i="1" s="1"/>
  <c r="F564" i="1"/>
  <c r="H563" i="1"/>
  <c r="R563" i="1" s="1"/>
  <c r="F563" i="1"/>
  <c r="H562" i="1"/>
  <c r="R562" i="1" s="1"/>
  <c r="F562" i="1"/>
  <c r="H561" i="1"/>
  <c r="R561" i="1" s="1"/>
  <c r="F561" i="1"/>
  <c r="P560" i="1"/>
  <c r="O560" i="1"/>
  <c r="N560" i="1"/>
  <c r="M560" i="1"/>
  <c r="L560" i="1"/>
  <c r="K560" i="1"/>
  <c r="J560" i="1"/>
  <c r="I560" i="1"/>
  <c r="H560" i="1"/>
  <c r="G560" i="1"/>
  <c r="F560" i="1"/>
  <c r="E560" i="1"/>
  <c r="D560" i="1"/>
  <c r="H558" i="1"/>
  <c r="R558" i="1" s="1"/>
  <c r="R557" i="1" s="1"/>
  <c r="R553" i="1" s="1"/>
  <c r="F558" i="1"/>
  <c r="P557" i="1"/>
  <c r="O557" i="1"/>
  <c r="O553" i="1" s="1"/>
  <c r="N557" i="1"/>
  <c r="M557" i="1"/>
  <c r="L557" i="1"/>
  <c r="K557" i="1"/>
  <c r="K553" i="1" s="1"/>
  <c r="J557" i="1"/>
  <c r="I557" i="1"/>
  <c r="H557" i="1"/>
  <c r="G557" i="1"/>
  <c r="G553" i="1" s="1"/>
  <c r="E557" i="1"/>
  <c r="D557" i="1"/>
  <c r="P553" i="1"/>
  <c r="N553" i="1"/>
  <c r="M553" i="1"/>
  <c r="L553" i="1"/>
  <c r="J553" i="1"/>
  <c r="I553" i="1"/>
  <c r="H553" i="1"/>
  <c r="E553" i="1"/>
  <c r="D553" i="1"/>
  <c r="R547" i="1"/>
  <c r="Q547" i="1"/>
  <c r="Q546" i="1" s="1"/>
  <c r="P547" i="1"/>
  <c r="O547" i="1"/>
  <c r="N547" i="1"/>
  <c r="M547" i="1"/>
  <c r="M546" i="1" s="1"/>
  <c r="L547" i="1"/>
  <c r="K547" i="1"/>
  <c r="J547" i="1"/>
  <c r="I547" i="1"/>
  <c r="I546" i="1" s="1"/>
  <c r="H547" i="1"/>
  <c r="G547" i="1"/>
  <c r="F547" i="1"/>
  <c r="E547" i="1"/>
  <c r="E546" i="1" s="1"/>
  <c r="R546" i="1"/>
  <c r="P546" i="1"/>
  <c r="O546" i="1"/>
  <c r="N546" i="1"/>
  <c r="L546" i="1"/>
  <c r="K546" i="1"/>
  <c r="J546" i="1"/>
  <c r="H546" i="1"/>
  <c r="G546" i="1"/>
  <c r="F546" i="1"/>
  <c r="D546" i="1"/>
  <c r="R545" i="1"/>
  <c r="H545" i="1"/>
  <c r="F545" i="1"/>
  <c r="Q545" i="1" s="1"/>
  <c r="R544" i="1"/>
  <c r="H544" i="1"/>
  <c r="F544" i="1"/>
  <c r="Q544" i="1" s="1"/>
  <c r="R543" i="1"/>
  <c r="H543" i="1"/>
  <c r="F543" i="1"/>
  <c r="Q543" i="1" s="1"/>
  <c r="R542" i="1"/>
  <c r="H542" i="1"/>
  <c r="F542" i="1"/>
  <c r="Q542" i="1" s="1"/>
  <c r="R541" i="1"/>
  <c r="H541" i="1"/>
  <c r="F541" i="1"/>
  <c r="Q541" i="1" s="1"/>
  <c r="R540" i="1"/>
  <c r="H540" i="1"/>
  <c r="F540" i="1"/>
  <c r="Q540" i="1" s="1"/>
  <c r="R539" i="1"/>
  <c r="H539" i="1"/>
  <c r="F539" i="1"/>
  <c r="Q539" i="1" s="1"/>
  <c r="R538" i="1"/>
  <c r="H538" i="1"/>
  <c r="F538" i="1"/>
  <c r="Q538" i="1" s="1"/>
  <c r="R537" i="1"/>
  <c r="H537" i="1"/>
  <c r="F537" i="1"/>
  <c r="Q537" i="1" s="1"/>
  <c r="S536" i="1"/>
  <c r="H536" i="1"/>
  <c r="R536" i="1" s="1"/>
  <c r="F536" i="1"/>
  <c r="H535" i="1"/>
  <c r="R535" i="1" s="1"/>
  <c r="S535" i="1" s="1"/>
  <c r="F535" i="1"/>
  <c r="H534" i="1"/>
  <c r="F534" i="1"/>
  <c r="Q534" i="1" s="1"/>
  <c r="P533" i="1"/>
  <c r="O533" i="1"/>
  <c r="N533" i="1"/>
  <c r="M533" i="1"/>
  <c r="M527" i="1" s="1"/>
  <c r="L533" i="1"/>
  <c r="K533" i="1"/>
  <c r="J533" i="1"/>
  <c r="I533" i="1"/>
  <c r="I527" i="1" s="1"/>
  <c r="G533" i="1"/>
  <c r="E533" i="1"/>
  <c r="E527" i="1" s="1"/>
  <c r="D533" i="1"/>
  <c r="H530" i="1"/>
  <c r="R530" i="1" s="1"/>
  <c r="F530" i="1"/>
  <c r="H529" i="1"/>
  <c r="R529" i="1" s="1"/>
  <c r="F529" i="1"/>
  <c r="Q529" i="1" s="1"/>
  <c r="P528" i="1"/>
  <c r="P527" i="1" s="1"/>
  <c r="O528" i="1"/>
  <c r="N528" i="1"/>
  <c r="M528" i="1"/>
  <c r="L528" i="1"/>
  <c r="K528" i="1"/>
  <c r="J528" i="1"/>
  <c r="I528" i="1"/>
  <c r="H528" i="1"/>
  <c r="G528" i="1"/>
  <c r="F528" i="1"/>
  <c r="E528" i="1"/>
  <c r="D528" i="1"/>
  <c r="D527" i="1" s="1"/>
  <c r="O527" i="1"/>
  <c r="N527" i="1"/>
  <c r="L527" i="1"/>
  <c r="K527" i="1"/>
  <c r="J527" i="1"/>
  <c r="G527" i="1"/>
  <c r="H526" i="1"/>
  <c r="R526" i="1" s="1"/>
  <c r="S526" i="1" s="1"/>
  <c r="F526" i="1"/>
  <c r="Q526" i="1" s="1"/>
  <c r="H525" i="1"/>
  <c r="F525" i="1"/>
  <c r="Q524" i="1"/>
  <c r="H524" i="1"/>
  <c r="R524" i="1" s="1"/>
  <c r="F524" i="1"/>
  <c r="Q523" i="1"/>
  <c r="H523" i="1"/>
  <c r="R523" i="1" s="1"/>
  <c r="F523" i="1"/>
  <c r="P522" i="1"/>
  <c r="O522" i="1"/>
  <c r="N522" i="1"/>
  <c r="M522" i="1"/>
  <c r="L522" i="1"/>
  <c r="K522" i="1"/>
  <c r="J522" i="1"/>
  <c r="I522" i="1"/>
  <c r="G522" i="1"/>
  <c r="F522" i="1"/>
  <c r="E522" i="1"/>
  <c r="D522" i="1"/>
  <c r="Q521" i="1"/>
  <c r="H521" i="1"/>
  <c r="R521" i="1" s="1"/>
  <c r="R520" i="1" s="1"/>
  <c r="F521" i="1"/>
  <c r="F520" i="1" s="1"/>
  <c r="Q520" i="1"/>
  <c r="P520" i="1"/>
  <c r="O520" i="1"/>
  <c r="N520" i="1"/>
  <c r="M520" i="1"/>
  <c r="M509" i="1" s="1"/>
  <c r="M491" i="1" s="1"/>
  <c r="L520" i="1"/>
  <c r="K520" i="1"/>
  <c r="J520" i="1"/>
  <c r="I520" i="1"/>
  <c r="I509" i="1" s="1"/>
  <c r="I491" i="1" s="1"/>
  <c r="H520" i="1"/>
  <c r="G520" i="1"/>
  <c r="E520" i="1"/>
  <c r="E509" i="1" s="1"/>
  <c r="E491" i="1" s="1"/>
  <c r="D520" i="1"/>
  <c r="Q519" i="1"/>
  <c r="Q518" i="1" s="1"/>
  <c r="H519" i="1"/>
  <c r="R519" i="1" s="1"/>
  <c r="S519" i="1" s="1"/>
  <c r="F519" i="1"/>
  <c r="R518" i="1"/>
  <c r="S518" i="1" s="1"/>
  <c r="P518" i="1"/>
  <c r="O518" i="1"/>
  <c r="N518" i="1"/>
  <c r="N509" i="1" s="1"/>
  <c r="M518" i="1"/>
  <c r="L518" i="1"/>
  <c r="K518" i="1"/>
  <c r="J518" i="1"/>
  <c r="J509" i="1" s="1"/>
  <c r="I518" i="1"/>
  <c r="H518" i="1"/>
  <c r="G518" i="1"/>
  <c r="F518" i="1"/>
  <c r="F509" i="1" s="1"/>
  <c r="E518" i="1"/>
  <c r="D518" i="1"/>
  <c r="H517" i="1"/>
  <c r="H516" i="1"/>
  <c r="H510" i="1" s="1"/>
  <c r="H515" i="1"/>
  <c r="H514" i="1"/>
  <c r="R514" i="1" s="1"/>
  <c r="F514" i="1"/>
  <c r="Q514" i="1" s="1"/>
  <c r="Q513" i="1"/>
  <c r="H513" i="1"/>
  <c r="R513" i="1" s="1"/>
  <c r="S513" i="1" s="1"/>
  <c r="F513" i="1"/>
  <c r="R512" i="1"/>
  <c r="H512" i="1"/>
  <c r="Q512" i="1" s="1"/>
  <c r="Q510" i="1" s="1"/>
  <c r="F512" i="1"/>
  <c r="H511" i="1"/>
  <c r="P510" i="1"/>
  <c r="O510" i="1"/>
  <c r="N510" i="1"/>
  <c r="M510" i="1"/>
  <c r="L510" i="1"/>
  <c r="L509" i="1" s="1"/>
  <c r="K510" i="1"/>
  <c r="J510" i="1"/>
  <c r="I510" i="1"/>
  <c r="G510" i="1"/>
  <c r="F510" i="1"/>
  <c r="E510" i="1"/>
  <c r="D510" i="1"/>
  <c r="D509" i="1" s="1"/>
  <c r="P509" i="1"/>
  <c r="O509" i="1"/>
  <c r="K509" i="1"/>
  <c r="G509" i="1"/>
  <c r="H507" i="1"/>
  <c r="F507" i="1"/>
  <c r="Q507" i="1" s="1"/>
  <c r="Q506" i="1"/>
  <c r="H506" i="1"/>
  <c r="R506" i="1" s="1"/>
  <c r="S506" i="1" s="1"/>
  <c r="F506" i="1"/>
  <c r="R505" i="1"/>
  <c r="Q505" i="1"/>
  <c r="H505" i="1"/>
  <c r="F505" i="1"/>
  <c r="P504" i="1"/>
  <c r="O504" i="1"/>
  <c r="N504" i="1"/>
  <c r="M504" i="1"/>
  <c r="L504" i="1"/>
  <c r="K504" i="1"/>
  <c r="J504" i="1"/>
  <c r="I504" i="1"/>
  <c r="G504" i="1"/>
  <c r="G499" i="1" s="1"/>
  <c r="G492" i="1" s="1"/>
  <c r="F504" i="1"/>
  <c r="E504" i="1"/>
  <c r="D504" i="1"/>
  <c r="P499" i="1"/>
  <c r="O499" i="1"/>
  <c r="O492" i="1" s="1"/>
  <c r="N499" i="1"/>
  <c r="M499" i="1"/>
  <c r="L499" i="1"/>
  <c r="K499" i="1"/>
  <c r="K492" i="1" s="1"/>
  <c r="J499" i="1"/>
  <c r="I499" i="1"/>
  <c r="F499" i="1"/>
  <c r="E499" i="1"/>
  <c r="D499" i="1"/>
  <c r="R496" i="1"/>
  <c r="Q496" i="1"/>
  <c r="P496" i="1"/>
  <c r="O496" i="1"/>
  <c r="N496" i="1"/>
  <c r="N492" i="1" s="1"/>
  <c r="M496" i="1"/>
  <c r="L496" i="1"/>
  <c r="K496" i="1"/>
  <c r="J496" i="1"/>
  <c r="J492" i="1" s="1"/>
  <c r="I496" i="1"/>
  <c r="H496" i="1"/>
  <c r="G496" i="1"/>
  <c r="F496" i="1"/>
  <c r="F492" i="1" s="1"/>
  <c r="E496" i="1"/>
  <c r="R493" i="1"/>
  <c r="Q493" i="1"/>
  <c r="P493" i="1"/>
  <c r="O493" i="1"/>
  <c r="N493" i="1"/>
  <c r="M493" i="1"/>
  <c r="L493" i="1"/>
  <c r="K493" i="1"/>
  <c r="J493" i="1"/>
  <c r="I493" i="1"/>
  <c r="H493" i="1"/>
  <c r="G493" i="1"/>
  <c r="F493" i="1"/>
  <c r="E493" i="1"/>
  <c r="D493" i="1"/>
  <c r="P492" i="1"/>
  <c r="M492" i="1"/>
  <c r="L492" i="1"/>
  <c r="L491" i="1" s="1"/>
  <c r="I492" i="1"/>
  <c r="E492" i="1"/>
  <c r="D492" i="1"/>
  <c r="H490" i="1"/>
  <c r="R490" i="1" s="1"/>
  <c r="F490" i="1"/>
  <c r="Q490" i="1" s="1"/>
  <c r="H489" i="1"/>
  <c r="R489" i="1" s="1"/>
  <c r="F489" i="1"/>
  <c r="Q489" i="1" s="1"/>
  <c r="H488" i="1"/>
  <c r="R488" i="1" s="1"/>
  <c r="F488" i="1"/>
  <c r="Q488" i="1" s="1"/>
  <c r="H487" i="1"/>
  <c r="R487" i="1" s="1"/>
  <c r="F487" i="1"/>
  <c r="Q487" i="1" s="1"/>
  <c r="H486" i="1"/>
  <c r="R486" i="1" s="1"/>
  <c r="F486" i="1"/>
  <c r="Q486" i="1" s="1"/>
  <c r="H485" i="1"/>
  <c r="R485" i="1" s="1"/>
  <c r="F485" i="1"/>
  <c r="Q485" i="1" s="1"/>
  <c r="H484" i="1"/>
  <c r="R484" i="1" s="1"/>
  <c r="F484" i="1"/>
  <c r="Q484" i="1" s="1"/>
  <c r="H483" i="1"/>
  <c r="R483" i="1" s="1"/>
  <c r="F483" i="1"/>
  <c r="H482" i="1"/>
  <c r="R482" i="1" s="1"/>
  <c r="F482" i="1"/>
  <c r="Q482" i="1" s="1"/>
  <c r="H481" i="1"/>
  <c r="R481" i="1" s="1"/>
  <c r="F481" i="1"/>
  <c r="H480" i="1"/>
  <c r="R480" i="1" s="1"/>
  <c r="F480" i="1"/>
  <c r="Q480" i="1" s="1"/>
  <c r="H479" i="1"/>
  <c r="R479" i="1" s="1"/>
  <c r="F479" i="1"/>
  <c r="H478" i="1"/>
  <c r="R478" i="1" s="1"/>
  <c r="F478" i="1"/>
  <c r="Q478" i="1" s="1"/>
  <c r="H477" i="1"/>
  <c r="R477" i="1" s="1"/>
  <c r="F477" i="1"/>
  <c r="Q477" i="1" s="1"/>
  <c r="Q476" i="1"/>
  <c r="H476" i="1"/>
  <c r="R476" i="1" s="1"/>
  <c r="F476" i="1"/>
  <c r="R475" i="1"/>
  <c r="Q475" i="1"/>
  <c r="H475" i="1"/>
  <c r="F475" i="1"/>
  <c r="R474" i="1"/>
  <c r="Q474" i="1"/>
  <c r="H474" i="1"/>
  <c r="F474" i="1"/>
  <c r="R473" i="1"/>
  <c r="Q473" i="1"/>
  <c r="H473" i="1"/>
  <c r="F473" i="1"/>
  <c r="R472" i="1"/>
  <c r="Q472" i="1"/>
  <c r="H472" i="1"/>
  <c r="F472" i="1"/>
  <c r="R471" i="1"/>
  <c r="Q471" i="1"/>
  <c r="H471" i="1"/>
  <c r="F471" i="1"/>
  <c r="R470" i="1"/>
  <c r="Q470" i="1"/>
  <c r="H470" i="1"/>
  <c r="F470" i="1"/>
  <c r="R469" i="1"/>
  <c r="Q469" i="1"/>
  <c r="H469" i="1"/>
  <c r="F469" i="1"/>
  <c r="R468" i="1"/>
  <c r="Q468" i="1"/>
  <c r="H468" i="1"/>
  <c r="F468" i="1"/>
  <c r="R467" i="1"/>
  <c r="Q467" i="1"/>
  <c r="H467" i="1"/>
  <c r="F467" i="1"/>
  <c r="R466" i="1"/>
  <c r="Q466" i="1"/>
  <c r="H466" i="1"/>
  <c r="F466" i="1"/>
  <c r="R465" i="1"/>
  <c r="Q465" i="1"/>
  <c r="H465" i="1"/>
  <c r="F465" i="1"/>
  <c r="R464" i="1"/>
  <c r="Q464" i="1"/>
  <c r="H464" i="1"/>
  <c r="F464" i="1"/>
  <c r="R463" i="1"/>
  <c r="Q463" i="1"/>
  <c r="H463" i="1"/>
  <c r="F463" i="1"/>
  <c r="R462" i="1"/>
  <c r="Q462" i="1"/>
  <c r="H462" i="1"/>
  <c r="F462" i="1"/>
  <c r="R461" i="1"/>
  <c r="Q461" i="1"/>
  <c r="H461" i="1"/>
  <c r="F461" i="1"/>
  <c r="R460" i="1"/>
  <c r="Q460" i="1"/>
  <c r="H460" i="1"/>
  <c r="F460" i="1"/>
  <c r="R459" i="1"/>
  <c r="Q459" i="1"/>
  <c r="H459" i="1"/>
  <c r="F459" i="1"/>
  <c r="R458" i="1"/>
  <c r="Q458" i="1"/>
  <c r="H458" i="1"/>
  <c r="F458" i="1"/>
  <c r="R457" i="1"/>
  <c r="Q457" i="1"/>
  <c r="H457" i="1"/>
  <c r="F457" i="1"/>
  <c r="R456" i="1"/>
  <c r="Q456" i="1"/>
  <c r="H456" i="1"/>
  <c r="F456" i="1"/>
  <c r="R455" i="1"/>
  <c r="Q455" i="1"/>
  <c r="H455" i="1"/>
  <c r="F455" i="1"/>
  <c r="R454" i="1"/>
  <c r="Q454" i="1"/>
  <c r="H454" i="1"/>
  <c r="F454" i="1"/>
  <c r="R453" i="1"/>
  <c r="Q453" i="1"/>
  <c r="H453" i="1"/>
  <c r="F453" i="1"/>
  <c r="R452" i="1"/>
  <c r="Q452" i="1"/>
  <c r="H452" i="1"/>
  <c r="F452" i="1"/>
  <c r="R451" i="1"/>
  <c r="Q451" i="1"/>
  <c r="H451" i="1"/>
  <c r="F451" i="1"/>
  <c r="R450" i="1"/>
  <c r="Q450" i="1"/>
  <c r="H450" i="1"/>
  <c r="F450" i="1"/>
  <c r="R449" i="1"/>
  <c r="Q449" i="1"/>
  <c r="H449" i="1"/>
  <c r="F449" i="1"/>
  <c r="R448" i="1"/>
  <c r="Q448" i="1"/>
  <c r="H448" i="1"/>
  <c r="F448" i="1"/>
  <c r="R447" i="1"/>
  <c r="Q447" i="1"/>
  <c r="H447" i="1"/>
  <c r="F447" i="1"/>
  <c r="R446" i="1"/>
  <c r="Q446" i="1"/>
  <c r="H446" i="1"/>
  <c r="F446" i="1"/>
  <c r="R445" i="1"/>
  <c r="Q445" i="1"/>
  <c r="H445" i="1"/>
  <c r="F445" i="1"/>
  <c r="R444" i="1"/>
  <c r="Q444" i="1"/>
  <c r="H444" i="1"/>
  <c r="F444" i="1"/>
  <c r="R443" i="1"/>
  <c r="Q443" i="1"/>
  <c r="H443" i="1"/>
  <c r="F443" i="1"/>
  <c r="R442" i="1"/>
  <c r="Q442" i="1"/>
  <c r="H442" i="1"/>
  <c r="F442" i="1"/>
  <c r="R441" i="1"/>
  <c r="Q441" i="1"/>
  <c r="H441" i="1"/>
  <c r="F441" i="1"/>
  <c r="R440" i="1"/>
  <c r="Q440" i="1"/>
  <c r="H440" i="1"/>
  <c r="F440" i="1"/>
  <c r="R439" i="1"/>
  <c r="Q439" i="1"/>
  <c r="H439" i="1"/>
  <c r="F439" i="1"/>
  <c r="R438" i="1"/>
  <c r="Q438" i="1"/>
  <c r="H438" i="1"/>
  <c r="F438" i="1"/>
  <c r="R437" i="1"/>
  <c r="Q437" i="1"/>
  <c r="H437" i="1"/>
  <c r="F437" i="1"/>
  <c r="R436" i="1"/>
  <c r="Q436" i="1"/>
  <c r="H436" i="1"/>
  <c r="F436" i="1"/>
  <c r="R435" i="1"/>
  <c r="Q435" i="1"/>
  <c r="H435" i="1"/>
  <c r="F435" i="1"/>
  <c r="R434" i="1"/>
  <c r="Q434" i="1"/>
  <c r="H434" i="1"/>
  <c r="F434" i="1"/>
  <c r="R433" i="1"/>
  <c r="Q433" i="1"/>
  <c r="H433" i="1"/>
  <c r="F433" i="1"/>
  <c r="R432" i="1"/>
  <c r="Q432" i="1"/>
  <c r="H432" i="1"/>
  <c r="F432" i="1"/>
  <c r="R431" i="1"/>
  <c r="Q431" i="1"/>
  <c r="H431" i="1"/>
  <c r="F431" i="1"/>
  <c r="R430" i="1"/>
  <c r="Q430" i="1"/>
  <c r="H430" i="1"/>
  <c r="F430" i="1"/>
  <c r="R429" i="1"/>
  <c r="Q429" i="1"/>
  <c r="H429" i="1"/>
  <c r="F429" i="1"/>
  <c r="R428" i="1"/>
  <c r="Q428" i="1"/>
  <c r="H428" i="1"/>
  <c r="F428" i="1"/>
  <c r="R427" i="1"/>
  <c r="Q427" i="1"/>
  <c r="H427" i="1"/>
  <c r="F427" i="1"/>
  <c r="R426" i="1"/>
  <c r="Q426" i="1"/>
  <c r="H426" i="1"/>
  <c r="F426" i="1"/>
  <c r="R425" i="1"/>
  <c r="Q425" i="1"/>
  <c r="H425" i="1"/>
  <c r="F425" i="1"/>
  <c r="R424" i="1"/>
  <c r="Q424" i="1"/>
  <c r="H424" i="1"/>
  <c r="F424" i="1"/>
  <c r="R423" i="1"/>
  <c r="Q423" i="1"/>
  <c r="H423" i="1"/>
  <c r="F423" i="1"/>
  <c r="R422" i="1"/>
  <c r="Q422" i="1"/>
  <c r="H422" i="1"/>
  <c r="F422" i="1"/>
  <c r="R421" i="1"/>
  <c r="Q421" i="1"/>
  <c r="H421" i="1"/>
  <c r="F421" i="1"/>
  <c r="R420" i="1"/>
  <c r="S420" i="1" s="1"/>
  <c r="H420" i="1"/>
  <c r="F420" i="1"/>
  <c r="Q420" i="1" s="1"/>
  <c r="H419" i="1"/>
  <c r="R419" i="1" s="1"/>
  <c r="R418" i="1" s="1"/>
  <c r="S418" i="1" s="1"/>
  <c r="F419" i="1"/>
  <c r="P418" i="1"/>
  <c r="P26" i="1" s="1"/>
  <c r="O418" i="1"/>
  <c r="N418" i="1"/>
  <c r="M418" i="1"/>
  <c r="L418" i="1"/>
  <c r="L26" i="1" s="1"/>
  <c r="K418" i="1"/>
  <c r="J418" i="1"/>
  <c r="I418" i="1"/>
  <c r="H418" i="1"/>
  <c r="G418" i="1"/>
  <c r="E418" i="1"/>
  <c r="D418" i="1"/>
  <c r="Q416" i="1"/>
  <c r="H416" i="1"/>
  <c r="R416" i="1" s="1"/>
  <c r="S416" i="1" s="1"/>
  <c r="F416" i="1"/>
  <c r="R415" i="1"/>
  <c r="S415" i="1" s="1"/>
  <c r="Q415" i="1"/>
  <c r="H415" i="1"/>
  <c r="H414" i="1" s="1"/>
  <c r="H410" i="1" s="1"/>
  <c r="F415" i="1"/>
  <c r="R414" i="1"/>
  <c r="P414" i="1"/>
  <c r="O414" i="1"/>
  <c r="N414" i="1"/>
  <c r="M414" i="1"/>
  <c r="L414" i="1"/>
  <c r="K414" i="1"/>
  <c r="J414" i="1"/>
  <c r="I414" i="1"/>
  <c r="G414" i="1"/>
  <c r="G410" i="1" s="1"/>
  <c r="F414" i="1"/>
  <c r="E414" i="1"/>
  <c r="D414" i="1"/>
  <c r="P410" i="1"/>
  <c r="O410" i="1"/>
  <c r="N410" i="1"/>
  <c r="M410" i="1"/>
  <c r="L410" i="1"/>
  <c r="K410" i="1"/>
  <c r="J410" i="1"/>
  <c r="I410" i="1"/>
  <c r="F410" i="1"/>
  <c r="E410" i="1"/>
  <c r="D410" i="1"/>
  <c r="R406" i="1"/>
  <c r="R404" i="1" s="1"/>
  <c r="R403" i="1" s="1"/>
  <c r="Q406" i="1"/>
  <c r="Q404" i="1" s="1"/>
  <c r="Q403" i="1" s="1"/>
  <c r="P406" i="1"/>
  <c r="O406" i="1"/>
  <c r="N406" i="1"/>
  <c r="N404" i="1" s="1"/>
  <c r="N403" i="1" s="1"/>
  <c r="M406" i="1"/>
  <c r="L406" i="1"/>
  <c r="K406" i="1"/>
  <c r="J406" i="1"/>
  <c r="J404" i="1" s="1"/>
  <c r="J403" i="1" s="1"/>
  <c r="I406" i="1"/>
  <c r="H406" i="1"/>
  <c r="G406" i="1"/>
  <c r="F406" i="1"/>
  <c r="F404" i="1" s="1"/>
  <c r="F403" i="1" s="1"/>
  <c r="E406" i="1"/>
  <c r="E404" i="1" s="1"/>
  <c r="E403" i="1" s="1"/>
  <c r="D406" i="1"/>
  <c r="P404" i="1"/>
  <c r="O404" i="1"/>
  <c r="M404" i="1"/>
  <c r="M403" i="1" s="1"/>
  <c r="L404" i="1"/>
  <c r="L403" i="1" s="1"/>
  <c r="K404" i="1"/>
  <c r="I404" i="1"/>
  <c r="I403" i="1" s="1"/>
  <c r="I23" i="1" s="1"/>
  <c r="H404" i="1"/>
  <c r="G404" i="1"/>
  <c r="D404" i="1"/>
  <c r="D403" i="1" s="1"/>
  <c r="P403" i="1"/>
  <c r="P23" i="1" s="1"/>
  <c r="O403" i="1"/>
  <c r="K403" i="1"/>
  <c r="H403" i="1"/>
  <c r="G403" i="1"/>
  <c r="R402" i="1"/>
  <c r="H402" i="1"/>
  <c r="F402" i="1"/>
  <c r="Q402" i="1" s="1"/>
  <c r="R401" i="1"/>
  <c r="H401" i="1"/>
  <c r="F401" i="1"/>
  <c r="Q401" i="1" s="1"/>
  <c r="R400" i="1"/>
  <c r="H400" i="1"/>
  <c r="F400" i="1"/>
  <c r="Q400" i="1" s="1"/>
  <c r="R399" i="1"/>
  <c r="H399" i="1"/>
  <c r="F399" i="1"/>
  <c r="Q399" i="1" s="1"/>
  <c r="H398" i="1"/>
  <c r="H397" i="1"/>
  <c r="R397" i="1" s="1"/>
  <c r="F397" i="1"/>
  <c r="H396" i="1"/>
  <c r="H395" i="1"/>
  <c r="R395" i="1" s="1"/>
  <c r="F395" i="1"/>
  <c r="R394" i="1"/>
  <c r="S394" i="1" s="1"/>
  <c r="Q394" i="1"/>
  <c r="H394" i="1"/>
  <c r="F394" i="1"/>
  <c r="R393" i="1"/>
  <c r="Q393" i="1"/>
  <c r="H393" i="1"/>
  <c r="F393" i="1"/>
  <c r="R392" i="1"/>
  <c r="Q392" i="1"/>
  <c r="H392" i="1"/>
  <c r="F392" i="1"/>
  <c r="R391" i="1"/>
  <c r="S391" i="1" s="1"/>
  <c r="H391" i="1"/>
  <c r="F391" i="1"/>
  <c r="Q391" i="1" s="1"/>
  <c r="H390" i="1"/>
  <c r="R390" i="1" s="1"/>
  <c r="S390" i="1" s="1"/>
  <c r="F390" i="1"/>
  <c r="Q390" i="1" s="1"/>
  <c r="Q389" i="1"/>
  <c r="H389" i="1"/>
  <c r="R389" i="1" s="1"/>
  <c r="S389" i="1" s="1"/>
  <c r="F389" i="1"/>
  <c r="Q388" i="1"/>
  <c r="H388" i="1"/>
  <c r="R388" i="1" s="1"/>
  <c r="F388" i="1"/>
  <c r="R387" i="1"/>
  <c r="S387" i="1" s="1"/>
  <c r="Q387" i="1"/>
  <c r="H387" i="1"/>
  <c r="F387" i="1"/>
  <c r="R386" i="1"/>
  <c r="S386" i="1" s="1"/>
  <c r="H386" i="1"/>
  <c r="F386" i="1"/>
  <c r="Q386" i="1" s="1"/>
  <c r="H385" i="1"/>
  <c r="R385" i="1" s="1"/>
  <c r="S385" i="1" s="1"/>
  <c r="F385" i="1"/>
  <c r="H384" i="1"/>
  <c r="R384" i="1" s="1"/>
  <c r="F384" i="1"/>
  <c r="Q384" i="1" s="1"/>
  <c r="Q383" i="1"/>
  <c r="H383" i="1"/>
  <c r="R383" i="1" s="1"/>
  <c r="S383" i="1" s="1"/>
  <c r="F383" i="1"/>
  <c r="H382" i="1"/>
  <c r="F382" i="1"/>
  <c r="H381" i="1"/>
  <c r="F381" i="1"/>
  <c r="Q380" i="1"/>
  <c r="H380" i="1"/>
  <c r="R380" i="1" s="1"/>
  <c r="F380" i="1"/>
  <c r="Q379" i="1"/>
  <c r="H379" i="1"/>
  <c r="R379" i="1" s="1"/>
  <c r="F379" i="1"/>
  <c r="H378" i="1"/>
  <c r="R378" i="1" s="1"/>
  <c r="F378" i="1"/>
  <c r="H377" i="1"/>
  <c r="F377" i="1"/>
  <c r="Q376" i="1"/>
  <c r="H376" i="1"/>
  <c r="R376" i="1" s="1"/>
  <c r="F376" i="1"/>
  <c r="R375" i="1"/>
  <c r="S375" i="1" s="1"/>
  <c r="Q375" i="1"/>
  <c r="H375" i="1"/>
  <c r="F375" i="1"/>
  <c r="S374" i="1"/>
  <c r="R374" i="1"/>
  <c r="H374" i="1"/>
  <c r="F374" i="1"/>
  <c r="Q374" i="1" s="1"/>
  <c r="S373" i="1"/>
  <c r="H373" i="1"/>
  <c r="R373" i="1" s="1"/>
  <c r="F373" i="1"/>
  <c r="H372" i="1"/>
  <c r="R372" i="1" s="1"/>
  <c r="F372" i="1"/>
  <c r="Q372" i="1" s="1"/>
  <c r="Q371" i="1"/>
  <c r="H371" i="1"/>
  <c r="F371" i="1"/>
  <c r="H370" i="1"/>
  <c r="P369" i="1"/>
  <c r="O369" i="1"/>
  <c r="N369" i="1"/>
  <c r="M369" i="1"/>
  <c r="L369" i="1"/>
  <c r="K369" i="1"/>
  <c r="J369" i="1"/>
  <c r="I369" i="1"/>
  <c r="G369" i="1"/>
  <c r="F369" i="1"/>
  <c r="E369" i="1"/>
  <c r="D369" i="1"/>
  <c r="R368" i="1"/>
  <c r="S368" i="1" s="1"/>
  <c r="H368" i="1"/>
  <c r="F368" i="1"/>
  <c r="Q368" i="1" s="1"/>
  <c r="H367" i="1"/>
  <c r="R367" i="1" s="1"/>
  <c r="S367" i="1" s="1"/>
  <c r="F367" i="1"/>
  <c r="H366" i="1"/>
  <c r="F366" i="1"/>
  <c r="R365" i="1"/>
  <c r="S365" i="1" s="1"/>
  <c r="Q365" i="1"/>
  <c r="H365" i="1"/>
  <c r="F365" i="1"/>
  <c r="S364" i="1"/>
  <c r="R364" i="1"/>
  <c r="H364" i="1"/>
  <c r="F364" i="1"/>
  <c r="Q364" i="1" s="1"/>
  <c r="S363" i="1"/>
  <c r="H363" i="1"/>
  <c r="R363" i="1" s="1"/>
  <c r="F363" i="1"/>
  <c r="Q363" i="1" s="1"/>
  <c r="Q362" i="1"/>
  <c r="H362" i="1"/>
  <c r="R362" i="1" s="1"/>
  <c r="S362" i="1" s="1"/>
  <c r="F362" i="1"/>
  <c r="R361" i="1"/>
  <c r="S361" i="1" s="1"/>
  <c r="Q361" i="1"/>
  <c r="H361" i="1"/>
  <c r="F361" i="1"/>
  <c r="R360" i="1"/>
  <c r="S360" i="1" s="1"/>
  <c r="H360" i="1"/>
  <c r="F360" i="1"/>
  <c r="Q360" i="1" s="1"/>
  <c r="H359" i="1"/>
  <c r="R359" i="1" s="1"/>
  <c r="S359" i="1" s="1"/>
  <c r="F359" i="1"/>
  <c r="H358" i="1"/>
  <c r="F358" i="1"/>
  <c r="R357" i="1"/>
  <c r="S357" i="1" s="1"/>
  <c r="Q357" i="1"/>
  <c r="H357" i="1"/>
  <c r="F357" i="1"/>
  <c r="S356" i="1"/>
  <c r="R356" i="1"/>
  <c r="H356" i="1"/>
  <c r="F356" i="1"/>
  <c r="Q356" i="1" s="1"/>
  <c r="S355" i="1"/>
  <c r="H355" i="1"/>
  <c r="R355" i="1" s="1"/>
  <c r="F355" i="1"/>
  <c r="Q355" i="1" s="1"/>
  <c r="Q354" i="1"/>
  <c r="H354" i="1"/>
  <c r="R354" i="1" s="1"/>
  <c r="S354" i="1" s="1"/>
  <c r="F354" i="1"/>
  <c r="R353" i="1"/>
  <c r="S353" i="1" s="1"/>
  <c r="Q353" i="1"/>
  <c r="H353" i="1"/>
  <c r="F353" i="1"/>
  <c r="R352" i="1"/>
  <c r="S352" i="1" s="1"/>
  <c r="H352" i="1"/>
  <c r="F352" i="1"/>
  <c r="Q352" i="1" s="1"/>
  <c r="H351" i="1"/>
  <c r="R351" i="1" s="1"/>
  <c r="S351" i="1" s="1"/>
  <c r="F351" i="1"/>
  <c r="H350" i="1"/>
  <c r="F350" i="1"/>
  <c r="R349" i="1"/>
  <c r="S349" i="1" s="1"/>
  <c r="Q349" i="1"/>
  <c r="H349" i="1"/>
  <c r="F349" i="1"/>
  <c r="P348" i="1"/>
  <c r="O348" i="1"/>
  <c r="N348" i="1"/>
  <c r="M348" i="1"/>
  <c r="L348" i="1"/>
  <c r="K348" i="1"/>
  <c r="K328" i="1" s="1"/>
  <c r="J348" i="1"/>
  <c r="I348" i="1"/>
  <c r="G348" i="1"/>
  <c r="F348" i="1"/>
  <c r="E348" i="1"/>
  <c r="D348" i="1"/>
  <c r="R347" i="1"/>
  <c r="Q347" i="1"/>
  <c r="Q346" i="1" s="1"/>
  <c r="H347" i="1"/>
  <c r="F347" i="1"/>
  <c r="R346" i="1"/>
  <c r="P346" i="1"/>
  <c r="O346" i="1"/>
  <c r="N346" i="1"/>
  <c r="N328" i="1" s="1"/>
  <c r="M346" i="1"/>
  <c r="M328" i="1" s="1"/>
  <c r="L346" i="1"/>
  <c r="K346" i="1"/>
  <c r="J346" i="1"/>
  <c r="J328" i="1" s="1"/>
  <c r="I346" i="1"/>
  <c r="I328" i="1" s="1"/>
  <c r="H346" i="1"/>
  <c r="G346" i="1"/>
  <c r="F346" i="1"/>
  <c r="E346" i="1"/>
  <c r="E328" i="1" s="1"/>
  <c r="D346" i="1"/>
  <c r="H345" i="1"/>
  <c r="R344" i="1"/>
  <c r="Q344" i="1"/>
  <c r="H344" i="1"/>
  <c r="F344" i="1"/>
  <c r="R343" i="1"/>
  <c r="S343" i="1" s="1"/>
  <c r="H343" i="1"/>
  <c r="F343" i="1"/>
  <c r="Q343" i="1" s="1"/>
  <c r="H342" i="1"/>
  <c r="Q341" i="1"/>
  <c r="H341" i="1"/>
  <c r="R341" i="1" s="1"/>
  <c r="S341" i="1" s="1"/>
  <c r="F341" i="1"/>
  <c r="H340" i="1"/>
  <c r="H339" i="1"/>
  <c r="R338" i="1"/>
  <c r="H338" i="1"/>
  <c r="F338" i="1"/>
  <c r="Q338" i="1" s="1"/>
  <c r="S337" i="1"/>
  <c r="H337" i="1"/>
  <c r="R337" i="1" s="1"/>
  <c r="F337" i="1"/>
  <c r="H336" i="1"/>
  <c r="Q335" i="1"/>
  <c r="H335" i="1"/>
  <c r="R335" i="1" s="1"/>
  <c r="F335" i="1"/>
  <c r="R334" i="1"/>
  <c r="S334" i="1" s="1"/>
  <c r="Q334" i="1"/>
  <c r="H334" i="1"/>
  <c r="F334" i="1"/>
  <c r="R333" i="1"/>
  <c r="Q333" i="1"/>
  <c r="H333" i="1"/>
  <c r="F333" i="1"/>
  <c r="R332" i="1"/>
  <c r="Q332" i="1"/>
  <c r="H332" i="1"/>
  <c r="F332" i="1"/>
  <c r="R331" i="1"/>
  <c r="Q331" i="1"/>
  <c r="H331" i="1"/>
  <c r="F331" i="1"/>
  <c r="R330" i="1"/>
  <c r="R329" i="1" s="1"/>
  <c r="H330" i="1"/>
  <c r="F330" i="1"/>
  <c r="P329" i="1"/>
  <c r="P328" i="1" s="1"/>
  <c r="O329" i="1"/>
  <c r="O328" i="1" s="1"/>
  <c r="N329" i="1"/>
  <c r="M329" i="1"/>
  <c r="L329" i="1"/>
  <c r="K329" i="1"/>
  <c r="J329" i="1"/>
  <c r="I329" i="1"/>
  <c r="H329" i="1"/>
  <c r="G329" i="1"/>
  <c r="G328" i="1" s="1"/>
  <c r="E329" i="1"/>
  <c r="D329" i="1"/>
  <c r="L328" i="1"/>
  <c r="L22" i="1" s="1"/>
  <c r="D328" i="1"/>
  <c r="R327" i="1"/>
  <c r="H327" i="1"/>
  <c r="F327" i="1"/>
  <c r="Q327" i="1" s="1"/>
  <c r="R326" i="1"/>
  <c r="H326" i="1"/>
  <c r="F326" i="1"/>
  <c r="Q326" i="1" s="1"/>
  <c r="R325" i="1"/>
  <c r="H325" i="1"/>
  <c r="F325" i="1"/>
  <c r="Q325" i="1" s="1"/>
  <c r="R324" i="1"/>
  <c r="H324" i="1"/>
  <c r="F324" i="1"/>
  <c r="Q324" i="1" s="1"/>
  <c r="R323" i="1"/>
  <c r="H323" i="1"/>
  <c r="F323" i="1"/>
  <c r="Q323" i="1" s="1"/>
  <c r="H322" i="1"/>
  <c r="R322" i="1" s="1"/>
  <c r="R321" i="1" s="1"/>
  <c r="S321" i="1" s="1"/>
  <c r="F322" i="1"/>
  <c r="P321" i="1"/>
  <c r="P315" i="1" s="1"/>
  <c r="O321" i="1"/>
  <c r="N321" i="1"/>
  <c r="M321" i="1"/>
  <c r="M315" i="1" s="1"/>
  <c r="L321" i="1"/>
  <c r="L315" i="1" s="1"/>
  <c r="K321" i="1"/>
  <c r="J321" i="1"/>
  <c r="I321" i="1"/>
  <c r="I315" i="1" s="1"/>
  <c r="G321" i="1"/>
  <c r="E321" i="1"/>
  <c r="E315" i="1" s="1"/>
  <c r="D321" i="1"/>
  <c r="H318" i="1"/>
  <c r="R317" i="1"/>
  <c r="Q317" i="1"/>
  <c r="Q316" i="1" s="1"/>
  <c r="H317" i="1"/>
  <c r="F317" i="1"/>
  <c r="P316" i="1"/>
  <c r="O316" i="1"/>
  <c r="O315" i="1" s="1"/>
  <c r="N316" i="1"/>
  <c r="N315" i="1" s="1"/>
  <c r="M316" i="1"/>
  <c r="L316" i="1"/>
  <c r="K316" i="1"/>
  <c r="K315" i="1" s="1"/>
  <c r="J316" i="1"/>
  <c r="I316" i="1"/>
  <c r="H316" i="1"/>
  <c r="G316" i="1"/>
  <c r="G315" i="1" s="1"/>
  <c r="F316" i="1"/>
  <c r="E316" i="1"/>
  <c r="D316" i="1"/>
  <c r="J315" i="1"/>
  <c r="D315" i="1"/>
  <c r="H313" i="1"/>
  <c r="R313" i="1" s="1"/>
  <c r="S313" i="1" s="1"/>
  <c r="F313" i="1"/>
  <c r="R312" i="1"/>
  <c r="S312" i="1" s="1"/>
  <c r="Q312" i="1"/>
  <c r="H312" i="1"/>
  <c r="F312" i="1"/>
  <c r="R311" i="1"/>
  <c r="S311" i="1" s="1"/>
  <c r="H311" i="1"/>
  <c r="F311" i="1"/>
  <c r="Q311" i="1" s="1"/>
  <c r="H310" i="1"/>
  <c r="R310" i="1" s="1"/>
  <c r="S310" i="1" s="1"/>
  <c r="F310" i="1"/>
  <c r="Q310" i="1" s="1"/>
  <c r="Q309" i="1"/>
  <c r="H309" i="1"/>
  <c r="R309" i="1" s="1"/>
  <c r="S309" i="1" s="1"/>
  <c r="F309" i="1"/>
  <c r="R308" i="1"/>
  <c r="S308" i="1" s="1"/>
  <c r="Q308" i="1"/>
  <c r="H308" i="1"/>
  <c r="F308" i="1"/>
  <c r="R307" i="1"/>
  <c r="S307" i="1" s="1"/>
  <c r="H307" i="1"/>
  <c r="F307" i="1"/>
  <c r="Q307" i="1" s="1"/>
  <c r="H306" i="1"/>
  <c r="R306" i="1" s="1"/>
  <c r="S306" i="1" s="1"/>
  <c r="F306" i="1"/>
  <c r="H305" i="1"/>
  <c r="R305" i="1" s="1"/>
  <c r="S305" i="1" s="1"/>
  <c r="F305" i="1"/>
  <c r="R304" i="1"/>
  <c r="S304" i="1" s="1"/>
  <c r="Q304" i="1"/>
  <c r="H304" i="1"/>
  <c r="F304" i="1"/>
  <c r="R303" i="1"/>
  <c r="Q303" i="1"/>
  <c r="H303" i="1"/>
  <c r="F303" i="1"/>
  <c r="P302" i="1"/>
  <c r="O302" i="1"/>
  <c r="O295" i="1" s="1"/>
  <c r="O288" i="1" s="1"/>
  <c r="N302" i="1"/>
  <c r="M302" i="1"/>
  <c r="L302" i="1"/>
  <c r="K302" i="1"/>
  <c r="J302" i="1"/>
  <c r="I302" i="1"/>
  <c r="G302" i="1"/>
  <c r="E302" i="1"/>
  <c r="D302" i="1"/>
  <c r="R301" i="1"/>
  <c r="Q301" i="1"/>
  <c r="H301" i="1"/>
  <c r="F301" i="1"/>
  <c r="R300" i="1"/>
  <c r="Q300" i="1"/>
  <c r="P300" i="1"/>
  <c r="P295" i="1" s="1"/>
  <c r="P288" i="1" s="1"/>
  <c r="O300" i="1"/>
  <c r="N300" i="1"/>
  <c r="M300" i="1"/>
  <c r="M295" i="1" s="1"/>
  <c r="M288" i="1" s="1"/>
  <c r="M287" i="1" s="1"/>
  <c r="L300" i="1"/>
  <c r="L295" i="1" s="1"/>
  <c r="L288" i="1" s="1"/>
  <c r="K300" i="1"/>
  <c r="J300" i="1"/>
  <c r="I300" i="1"/>
  <c r="I295" i="1" s="1"/>
  <c r="I288" i="1" s="1"/>
  <c r="H300" i="1"/>
  <c r="G300" i="1"/>
  <c r="F300" i="1"/>
  <c r="E300" i="1"/>
  <c r="E295" i="1" s="1"/>
  <c r="E288" i="1" s="1"/>
  <c r="E287" i="1" s="1"/>
  <c r="D300" i="1"/>
  <c r="D295" i="1" s="1"/>
  <c r="D288" i="1" s="1"/>
  <c r="R298" i="1"/>
  <c r="S298" i="1" s="1"/>
  <c r="Q298" i="1"/>
  <c r="Q297" i="1" s="1"/>
  <c r="H298" i="1"/>
  <c r="H297" i="1" s="1"/>
  <c r="F298" i="1"/>
  <c r="R297" i="1"/>
  <c r="P297" i="1"/>
  <c r="O297" i="1"/>
  <c r="N297" i="1"/>
  <c r="M297" i="1"/>
  <c r="L297" i="1"/>
  <c r="K297" i="1"/>
  <c r="J297" i="1"/>
  <c r="J295" i="1" s="1"/>
  <c r="J288" i="1" s="1"/>
  <c r="J287" i="1" s="1"/>
  <c r="I297" i="1"/>
  <c r="G297" i="1"/>
  <c r="G295" i="1" s="1"/>
  <c r="G288" i="1" s="1"/>
  <c r="F297" i="1"/>
  <c r="E297" i="1"/>
  <c r="D297" i="1"/>
  <c r="N295" i="1"/>
  <c r="K295" i="1"/>
  <c r="N288" i="1"/>
  <c r="K288" i="1"/>
  <c r="K287" i="1" s="1"/>
  <c r="N287" i="1"/>
  <c r="R286" i="1"/>
  <c r="Q286" i="1"/>
  <c r="H286" i="1"/>
  <c r="F286" i="1"/>
  <c r="S285" i="1"/>
  <c r="R285" i="1"/>
  <c r="H285" i="1"/>
  <c r="F285" i="1"/>
  <c r="Q285" i="1" s="1"/>
  <c r="R284" i="1"/>
  <c r="H284" i="1"/>
  <c r="F284" i="1"/>
  <c r="Q284" i="1" s="1"/>
  <c r="R283" i="1"/>
  <c r="H283" i="1"/>
  <c r="F283" i="1"/>
  <c r="Q283" i="1" s="1"/>
  <c r="R282" i="1"/>
  <c r="H282" i="1"/>
  <c r="F282" i="1"/>
  <c r="Q282" i="1" s="1"/>
  <c r="R281" i="1"/>
  <c r="H281" i="1"/>
  <c r="F281" i="1"/>
  <c r="Q281" i="1" s="1"/>
  <c r="R280" i="1"/>
  <c r="H280" i="1"/>
  <c r="F280" i="1"/>
  <c r="Q280" i="1" s="1"/>
  <c r="R279" i="1"/>
  <c r="H279" i="1"/>
  <c r="F279" i="1"/>
  <c r="Q279" i="1" s="1"/>
  <c r="R278" i="1"/>
  <c r="H278" i="1"/>
  <c r="F278" i="1"/>
  <c r="Q278" i="1" s="1"/>
  <c r="R277" i="1"/>
  <c r="H277" i="1"/>
  <c r="F277" i="1"/>
  <c r="Q277" i="1" s="1"/>
  <c r="S276" i="1"/>
  <c r="H276" i="1"/>
  <c r="R276" i="1" s="1"/>
  <c r="F276" i="1"/>
  <c r="Q276" i="1" s="1"/>
  <c r="H275" i="1"/>
  <c r="R275" i="1" s="1"/>
  <c r="F275" i="1"/>
  <c r="Q275" i="1" s="1"/>
  <c r="H274" i="1"/>
  <c r="R274" i="1" s="1"/>
  <c r="F274" i="1"/>
  <c r="Q274" i="1" s="1"/>
  <c r="H273" i="1"/>
  <c r="R273" i="1" s="1"/>
  <c r="F273" i="1"/>
  <c r="Q273" i="1" s="1"/>
  <c r="H272" i="1"/>
  <c r="R272" i="1" s="1"/>
  <c r="F272" i="1"/>
  <c r="Q272" i="1" s="1"/>
  <c r="H271" i="1"/>
  <c r="R271" i="1" s="1"/>
  <c r="F271" i="1"/>
  <c r="P270" i="1"/>
  <c r="O270" i="1"/>
  <c r="N270" i="1"/>
  <c r="M270" i="1"/>
  <c r="L270" i="1"/>
  <c r="K270" i="1"/>
  <c r="J270" i="1"/>
  <c r="I270" i="1"/>
  <c r="G270" i="1"/>
  <c r="E270" i="1"/>
  <c r="E26" i="1" s="1"/>
  <c r="D270" i="1"/>
  <c r="H268" i="1"/>
  <c r="F268" i="1"/>
  <c r="P267" i="1"/>
  <c r="O267" i="1"/>
  <c r="N267" i="1"/>
  <c r="M267" i="1"/>
  <c r="L267" i="1"/>
  <c r="K267" i="1"/>
  <c r="J267" i="1"/>
  <c r="I267" i="1"/>
  <c r="G267" i="1"/>
  <c r="F267" i="1"/>
  <c r="F263" i="1" s="1"/>
  <c r="E267" i="1"/>
  <c r="D267" i="1"/>
  <c r="P263" i="1"/>
  <c r="O263" i="1"/>
  <c r="N263" i="1"/>
  <c r="M263" i="1"/>
  <c r="M24" i="1" s="1"/>
  <c r="L263" i="1"/>
  <c r="K263" i="1"/>
  <c r="J263" i="1"/>
  <c r="I263" i="1"/>
  <c r="I24" i="1" s="1"/>
  <c r="G263" i="1"/>
  <c r="E263" i="1"/>
  <c r="D263" i="1"/>
  <c r="R257" i="1"/>
  <c r="Q257" i="1"/>
  <c r="Q256" i="1" s="1"/>
  <c r="P257" i="1"/>
  <c r="P256" i="1" s="1"/>
  <c r="O257" i="1"/>
  <c r="N257" i="1"/>
  <c r="M257" i="1"/>
  <c r="M256" i="1" s="1"/>
  <c r="L257" i="1"/>
  <c r="K257" i="1"/>
  <c r="J257" i="1"/>
  <c r="I257" i="1"/>
  <c r="I256" i="1" s="1"/>
  <c r="H257" i="1"/>
  <c r="G257" i="1"/>
  <c r="F257" i="1"/>
  <c r="E257" i="1"/>
  <c r="E256" i="1" s="1"/>
  <c r="D257" i="1"/>
  <c r="D256" i="1" s="1"/>
  <c r="R256" i="1"/>
  <c r="O256" i="1"/>
  <c r="N256" i="1"/>
  <c r="L256" i="1"/>
  <c r="K256" i="1"/>
  <c r="J256" i="1"/>
  <c r="H256" i="1"/>
  <c r="G256" i="1"/>
  <c r="F256" i="1"/>
  <c r="H255" i="1"/>
  <c r="H254" i="1"/>
  <c r="H253" i="1"/>
  <c r="R252" i="1"/>
  <c r="Q252" i="1"/>
  <c r="H252" i="1"/>
  <c r="F252" i="1"/>
  <c r="R251" i="1"/>
  <c r="Q251" i="1"/>
  <c r="H251" i="1"/>
  <c r="F251" i="1"/>
  <c r="R250" i="1"/>
  <c r="S250" i="1" s="1"/>
  <c r="H250" i="1"/>
  <c r="F250" i="1"/>
  <c r="Q250" i="1" s="1"/>
  <c r="R249" i="1"/>
  <c r="H249" i="1"/>
  <c r="F249" i="1"/>
  <c r="Q249" i="1" s="1"/>
  <c r="R248" i="1"/>
  <c r="H248" i="1"/>
  <c r="F248" i="1"/>
  <c r="Q248" i="1" s="1"/>
  <c r="S247" i="1"/>
  <c r="H247" i="1"/>
  <c r="R247" i="1" s="1"/>
  <c r="F247" i="1"/>
  <c r="Q247" i="1" s="1"/>
  <c r="H246" i="1"/>
  <c r="F246" i="1"/>
  <c r="R245" i="1"/>
  <c r="S245" i="1" s="1"/>
  <c r="Q245" i="1"/>
  <c r="H245" i="1"/>
  <c r="H244" i="1" s="1"/>
  <c r="F245" i="1"/>
  <c r="P244" i="1"/>
  <c r="O244" i="1"/>
  <c r="N244" i="1"/>
  <c r="M244" i="1"/>
  <c r="L244" i="1"/>
  <c r="K244" i="1"/>
  <c r="J244" i="1"/>
  <c r="I244" i="1"/>
  <c r="G244" i="1"/>
  <c r="E244" i="1"/>
  <c r="D244" i="1"/>
  <c r="S241" i="1"/>
  <c r="R241" i="1"/>
  <c r="H241" i="1"/>
  <c r="F241" i="1"/>
  <c r="Q241" i="1" s="1"/>
  <c r="S240" i="1"/>
  <c r="H240" i="1"/>
  <c r="R240" i="1" s="1"/>
  <c r="F240" i="1"/>
  <c r="Q240" i="1" s="1"/>
  <c r="H239" i="1"/>
  <c r="R239" i="1" s="1"/>
  <c r="F239" i="1"/>
  <c r="H238" i="1"/>
  <c r="R238" i="1" s="1"/>
  <c r="S238" i="1" s="1"/>
  <c r="F238" i="1"/>
  <c r="R237" i="1"/>
  <c r="Q237" i="1"/>
  <c r="H237" i="1"/>
  <c r="F237" i="1"/>
  <c r="P236" i="1"/>
  <c r="O236" i="1"/>
  <c r="O235" i="1" s="1"/>
  <c r="O22" i="1" s="1"/>
  <c r="N236" i="1"/>
  <c r="N235" i="1" s="1"/>
  <c r="M236" i="1"/>
  <c r="L236" i="1"/>
  <c r="K236" i="1"/>
  <c r="K235" i="1" s="1"/>
  <c r="J236" i="1"/>
  <c r="J235" i="1" s="1"/>
  <c r="I236" i="1"/>
  <c r="G236" i="1"/>
  <c r="E236" i="1"/>
  <c r="D236" i="1"/>
  <c r="P235" i="1"/>
  <c r="M235" i="1"/>
  <c r="L235" i="1"/>
  <c r="I235" i="1"/>
  <c r="G235" i="1"/>
  <c r="E235" i="1"/>
  <c r="D235" i="1"/>
  <c r="R234" i="1"/>
  <c r="Q234" i="1"/>
  <c r="H234" i="1"/>
  <c r="F234" i="1"/>
  <c r="R233" i="1"/>
  <c r="Q233" i="1"/>
  <c r="H233" i="1"/>
  <c r="F233" i="1"/>
  <c r="R232" i="1"/>
  <c r="Q232" i="1"/>
  <c r="H232" i="1"/>
  <c r="F232" i="1"/>
  <c r="H231" i="1"/>
  <c r="H226" i="1" s="1"/>
  <c r="R230" i="1"/>
  <c r="H230" i="1"/>
  <c r="F230" i="1"/>
  <c r="Q230" i="1" s="1"/>
  <c r="R229" i="1"/>
  <c r="H229" i="1"/>
  <c r="F229" i="1"/>
  <c r="Q229" i="1" s="1"/>
  <c r="R228" i="1"/>
  <c r="H228" i="1"/>
  <c r="F228" i="1"/>
  <c r="Q228" i="1" s="1"/>
  <c r="R227" i="1"/>
  <c r="R226" i="1" s="1"/>
  <c r="H227" i="1"/>
  <c r="F227" i="1"/>
  <c r="P226" i="1"/>
  <c r="O226" i="1"/>
  <c r="O220" i="1" s="1"/>
  <c r="N226" i="1"/>
  <c r="M226" i="1"/>
  <c r="L226" i="1"/>
  <c r="K226" i="1"/>
  <c r="J226" i="1"/>
  <c r="I226" i="1"/>
  <c r="G226" i="1"/>
  <c r="E226" i="1"/>
  <c r="D226" i="1"/>
  <c r="R225" i="1"/>
  <c r="Q225" i="1"/>
  <c r="H225" i="1"/>
  <c r="F225" i="1"/>
  <c r="R224" i="1"/>
  <c r="Q224" i="1"/>
  <c r="P224" i="1"/>
  <c r="O224" i="1"/>
  <c r="N224" i="1"/>
  <c r="M224" i="1"/>
  <c r="L224" i="1"/>
  <c r="K224" i="1"/>
  <c r="J224" i="1"/>
  <c r="I224" i="1"/>
  <c r="H224" i="1"/>
  <c r="G224" i="1"/>
  <c r="F224" i="1"/>
  <c r="E224" i="1"/>
  <c r="D224" i="1"/>
  <c r="H222" i="1"/>
  <c r="R222" i="1" s="1"/>
  <c r="R221" i="1" s="1"/>
  <c r="F222" i="1"/>
  <c r="F221" i="1" s="1"/>
  <c r="P221" i="1"/>
  <c r="O221" i="1"/>
  <c r="N221" i="1"/>
  <c r="M221" i="1"/>
  <c r="M220" i="1" s="1"/>
  <c r="L221" i="1"/>
  <c r="K221" i="1"/>
  <c r="J221" i="1"/>
  <c r="I221" i="1"/>
  <c r="I220" i="1" s="1"/>
  <c r="G221" i="1"/>
  <c r="E221" i="1"/>
  <c r="E220" i="1" s="1"/>
  <c r="D221" i="1"/>
  <c r="D220" i="1" s="1"/>
  <c r="P220" i="1"/>
  <c r="L220" i="1"/>
  <c r="K220" i="1"/>
  <c r="G220" i="1"/>
  <c r="S218" i="1"/>
  <c r="H218" i="1"/>
  <c r="R218" i="1" s="1"/>
  <c r="F218" i="1"/>
  <c r="Q218" i="1" s="1"/>
  <c r="H217" i="1"/>
  <c r="R217" i="1" s="1"/>
  <c r="F217" i="1"/>
  <c r="Q217" i="1" s="1"/>
  <c r="H216" i="1"/>
  <c r="R216" i="1" s="1"/>
  <c r="F216" i="1"/>
  <c r="Q216" i="1" s="1"/>
  <c r="H215" i="1"/>
  <c r="R215" i="1" s="1"/>
  <c r="F215" i="1"/>
  <c r="Q215" i="1" s="1"/>
  <c r="H214" i="1"/>
  <c r="R214" i="1" s="1"/>
  <c r="F214" i="1"/>
  <c r="P213" i="1"/>
  <c r="P208" i="1" s="1"/>
  <c r="O213" i="1"/>
  <c r="N213" i="1"/>
  <c r="M213" i="1"/>
  <c r="L213" i="1"/>
  <c r="L208" i="1" s="1"/>
  <c r="K213" i="1"/>
  <c r="J213" i="1"/>
  <c r="I213" i="1"/>
  <c r="H213" i="1"/>
  <c r="H208" i="1" s="1"/>
  <c r="G213" i="1"/>
  <c r="E213" i="1"/>
  <c r="D213" i="1"/>
  <c r="O208" i="1"/>
  <c r="N208" i="1"/>
  <c r="M208" i="1"/>
  <c r="M201" i="1" s="1"/>
  <c r="K208" i="1"/>
  <c r="J208" i="1"/>
  <c r="I208" i="1"/>
  <c r="I201" i="1" s="1"/>
  <c r="I200" i="1" s="1"/>
  <c r="G208" i="1"/>
  <c r="E208" i="1"/>
  <c r="E201" i="1" s="1"/>
  <c r="D208" i="1"/>
  <c r="R205" i="1"/>
  <c r="Q205" i="1"/>
  <c r="P205" i="1"/>
  <c r="O205" i="1"/>
  <c r="N205" i="1"/>
  <c r="M205" i="1"/>
  <c r="L205" i="1"/>
  <c r="K205" i="1"/>
  <c r="K201" i="1" s="1"/>
  <c r="K200" i="1" s="1"/>
  <c r="J205" i="1"/>
  <c r="I205" i="1"/>
  <c r="H205" i="1"/>
  <c r="G205" i="1"/>
  <c r="F205" i="1"/>
  <c r="E205" i="1"/>
  <c r="D205" i="1"/>
  <c r="R202" i="1"/>
  <c r="Q202" i="1"/>
  <c r="P202" i="1"/>
  <c r="O202" i="1"/>
  <c r="O201" i="1" s="1"/>
  <c r="N202" i="1"/>
  <c r="N201" i="1" s="1"/>
  <c r="M202" i="1"/>
  <c r="L202" i="1"/>
  <c r="K202" i="1"/>
  <c r="J202" i="1"/>
  <c r="I202" i="1"/>
  <c r="H202" i="1"/>
  <c r="G202" i="1"/>
  <c r="G201" i="1" s="1"/>
  <c r="G200" i="1" s="1"/>
  <c r="F202" i="1"/>
  <c r="E202" i="1"/>
  <c r="D202" i="1"/>
  <c r="J201" i="1"/>
  <c r="R199" i="1"/>
  <c r="S199" i="1" s="1"/>
  <c r="H199" i="1"/>
  <c r="F199" i="1"/>
  <c r="Q199" i="1" s="1"/>
  <c r="H198" i="1"/>
  <c r="R198" i="1" s="1"/>
  <c r="S198" i="1" s="1"/>
  <c r="F198" i="1"/>
  <c r="H197" i="1"/>
  <c r="H196" i="1"/>
  <c r="F196" i="1"/>
  <c r="H195" i="1"/>
  <c r="R195" i="1" s="1"/>
  <c r="F195" i="1"/>
  <c r="H194" i="1"/>
  <c r="R194" i="1" s="1"/>
  <c r="F194" i="1"/>
  <c r="Q193" i="1"/>
  <c r="H193" i="1"/>
  <c r="R193" i="1" s="1"/>
  <c r="F193" i="1"/>
  <c r="H192" i="1"/>
  <c r="F192" i="1"/>
  <c r="H191" i="1"/>
  <c r="R191" i="1" s="1"/>
  <c r="F191" i="1"/>
  <c r="J190" i="1"/>
  <c r="H190" i="1" s="1"/>
  <c r="R190" i="1" s="1"/>
  <c r="F190" i="1"/>
  <c r="R189" i="1"/>
  <c r="J189" i="1"/>
  <c r="H189" i="1" s="1"/>
  <c r="F189" i="1"/>
  <c r="Q189" i="1" s="1"/>
  <c r="R188" i="1"/>
  <c r="H188" i="1"/>
  <c r="F188" i="1"/>
  <c r="Q188" i="1" s="1"/>
  <c r="R187" i="1"/>
  <c r="H187" i="1"/>
  <c r="F187" i="1"/>
  <c r="Q187" i="1" s="1"/>
  <c r="R186" i="1"/>
  <c r="H186" i="1"/>
  <c r="F186" i="1"/>
  <c r="Q186" i="1" s="1"/>
  <c r="R185" i="1"/>
  <c r="H185" i="1"/>
  <c r="F185" i="1"/>
  <c r="Q185" i="1" s="1"/>
  <c r="R184" i="1"/>
  <c r="H184" i="1"/>
  <c r="F184" i="1"/>
  <c r="Q184" i="1" s="1"/>
  <c r="R183" i="1"/>
  <c r="H183" i="1"/>
  <c r="F183" i="1"/>
  <c r="Q183" i="1" s="1"/>
  <c r="R182" i="1"/>
  <c r="H182" i="1"/>
  <c r="F182" i="1"/>
  <c r="H181" i="1"/>
  <c r="H180" i="1"/>
  <c r="H179" i="1"/>
  <c r="R178" i="1"/>
  <c r="Q178" i="1"/>
  <c r="H178" i="1"/>
  <c r="F178" i="1"/>
  <c r="R177" i="1"/>
  <c r="Q177" i="1"/>
  <c r="H177" i="1"/>
  <c r="F177" i="1"/>
  <c r="R176" i="1"/>
  <c r="Q176" i="1"/>
  <c r="H176" i="1"/>
  <c r="F176" i="1"/>
  <c r="R175" i="1"/>
  <c r="Q175" i="1"/>
  <c r="H175" i="1"/>
  <c r="F175" i="1"/>
  <c r="R174" i="1"/>
  <c r="Q174" i="1"/>
  <c r="H174" i="1"/>
  <c r="F174" i="1"/>
  <c r="R173" i="1"/>
  <c r="Q173" i="1"/>
  <c r="H173" i="1"/>
  <c r="F173" i="1"/>
  <c r="R172" i="1"/>
  <c r="Q172" i="1"/>
  <c r="H172" i="1"/>
  <c r="F172" i="1"/>
  <c r="R171" i="1"/>
  <c r="Q171" i="1"/>
  <c r="H171" i="1"/>
  <c r="F171" i="1"/>
  <c r="R170" i="1"/>
  <c r="Q170" i="1"/>
  <c r="H170" i="1"/>
  <c r="F170" i="1"/>
  <c r="R169" i="1"/>
  <c r="Q169" i="1"/>
  <c r="H169" i="1"/>
  <c r="F169" i="1"/>
  <c r="R168" i="1"/>
  <c r="Q168" i="1"/>
  <c r="H168" i="1"/>
  <c r="F168" i="1"/>
  <c r="R167" i="1"/>
  <c r="Q167" i="1"/>
  <c r="H167" i="1"/>
  <c r="F167" i="1"/>
  <c r="R166" i="1"/>
  <c r="Q166" i="1"/>
  <c r="H166" i="1"/>
  <c r="F166" i="1"/>
  <c r="R165" i="1"/>
  <c r="Q165" i="1"/>
  <c r="H165" i="1"/>
  <c r="F165" i="1"/>
  <c r="R164" i="1"/>
  <c r="Q164" i="1"/>
  <c r="H164" i="1"/>
  <c r="F164" i="1"/>
  <c r="R163" i="1"/>
  <c r="Q163" i="1"/>
  <c r="H163" i="1"/>
  <c r="F163" i="1"/>
  <c r="R162" i="1"/>
  <c r="Q162" i="1"/>
  <c r="H162" i="1"/>
  <c r="F162" i="1"/>
  <c r="R161" i="1"/>
  <c r="Q161" i="1"/>
  <c r="H161" i="1"/>
  <c r="F161" i="1"/>
  <c r="R160" i="1"/>
  <c r="Q160" i="1"/>
  <c r="H160" i="1"/>
  <c r="F160" i="1"/>
  <c r="R159" i="1"/>
  <c r="Q159" i="1"/>
  <c r="H159" i="1"/>
  <c r="F159" i="1"/>
  <c r="R158" i="1"/>
  <c r="Q158" i="1"/>
  <c r="H158" i="1"/>
  <c r="F158" i="1"/>
  <c r="R157" i="1"/>
  <c r="Q157" i="1"/>
  <c r="H157" i="1"/>
  <c r="F157" i="1"/>
  <c r="R156" i="1"/>
  <c r="Q156" i="1"/>
  <c r="H156" i="1"/>
  <c r="F156" i="1"/>
  <c r="R155" i="1"/>
  <c r="Q155" i="1"/>
  <c r="H155" i="1"/>
  <c r="F155" i="1"/>
  <c r="R154" i="1"/>
  <c r="Q154" i="1"/>
  <c r="H154" i="1"/>
  <c r="F154" i="1"/>
  <c r="P153" i="1"/>
  <c r="O153" i="1"/>
  <c r="N153" i="1"/>
  <c r="M153" i="1"/>
  <c r="L153" i="1"/>
  <c r="K153" i="1"/>
  <c r="J153" i="1"/>
  <c r="I153" i="1"/>
  <c r="G153" i="1"/>
  <c r="E153" i="1"/>
  <c r="D153" i="1"/>
  <c r="R151" i="1"/>
  <c r="S151" i="1" s="1"/>
  <c r="H151" i="1"/>
  <c r="F151" i="1"/>
  <c r="Q151" i="1" s="1"/>
  <c r="H150" i="1"/>
  <c r="R150" i="1" s="1"/>
  <c r="S150" i="1" s="1"/>
  <c r="F150" i="1"/>
  <c r="Q150" i="1" s="1"/>
  <c r="H149" i="1"/>
  <c r="R149" i="1" s="1"/>
  <c r="S149" i="1" s="1"/>
  <c r="F149" i="1"/>
  <c r="R148" i="1"/>
  <c r="S148" i="1" s="1"/>
  <c r="Q148" i="1"/>
  <c r="H148" i="1"/>
  <c r="F148" i="1"/>
  <c r="S147" i="1"/>
  <c r="R147" i="1"/>
  <c r="H147" i="1"/>
  <c r="F147" i="1"/>
  <c r="Q147" i="1" s="1"/>
  <c r="S146" i="1"/>
  <c r="H146" i="1"/>
  <c r="R146" i="1" s="1"/>
  <c r="F146" i="1"/>
  <c r="P145" i="1"/>
  <c r="P138" i="1" s="1"/>
  <c r="P24" i="1" s="1"/>
  <c r="O145" i="1"/>
  <c r="N145" i="1"/>
  <c r="M145" i="1"/>
  <c r="M138" i="1" s="1"/>
  <c r="L145" i="1"/>
  <c r="L138" i="1" s="1"/>
  <c r="L24" i="1" s="1"/>
  <c r="K145" i="1"/>
  <c r="J145" i="1"/>
  <c r="I145" i="1"/>
  <c r="H145" i="1"/>
  <c r="G145" i="1"/>
  <c r="E145" i="1"/>
  <c r="D145" i="1"/>
  <c r="J144" i="1"/>
  <c r="F144" i="1"/>
  <c r="R143" i="1"/>
  <c r="H143" i="1"/>
  <c r="F143" i="1"/>
  <c r="P142" i="1"/>
  <c r="O142" i="1"/>
  <c r="O138" i="1" s="1"/>
  <c r="N142" i="1"/>
  <c r="M142" i="1"/>
  <c r="L142" i="1"/>
  <c r="K142" i="1"/>
  <c r="K138" i="1" s="1"/>
  <c r="I142" i="1"/>
  <c r="G142" i="1"/>
  <c r="G138" i="1" s="1"/>
  <c r="E142" i="1"/>
  <c r="D142" i="1"/>
  <c r="H141" i="1"/>
  <c r="F141" i="1"/>
  <c r="P140" i="1"/>
  <c r="O140" i="1"/>
  <c r="N140" i="1"/>
  <c r="M140" i="1"/>
  <c r="L140" i="1"/>
  <c r="K140" i="1"/>
  <c r="J140" i="1"/>
  <c r="I140" i="1"/>
  <c r="G140" i="1"/>
  <c r="E140" i="1"/>
  <c r="D140" i="1"/>
  <c r="N138" i="1"/>
  <c r="I138" i="1"/>
  <c r="E138" i="1"/>
  <c r="D138" i="1"/>
  <c r="D24" i="1" s="1"/>
  <c r="R132" i="1"/>
  <c r="Q132" i="1"/>
  <c r="Q131" i="1" s="1"/>
  <c r="P132" i="1"/>
  <c r="P131" i="1" s="1"/>
  <c r="O132" i="1"/>
  <c r="N132" i="1"/>
  <c r="M132" i="1"/>
  <c r="M131" i="1" s="1"/>
  <c r="L132" i="1"/>
  <c r="L131" i="1" s="1"/>
  <c r="K132" i="1"/>
  <c r="K131" i="1" s="1"/>
  <c r="K23" i="1" s="1"/>
  <c r="J132" i="1"/>
  <c r="I132" i="1"/>
  <c r="I131" i="1" s="1"/>
  <c r="H132" i="1"/>
  <c r="H131" i="1" s="1"/>
  <c r="G132" i="1"/>
  <c r="F132" i="1"/>
  <c r="E132" i="1"/>
  <c r="E131" i="1" s="1"/>
  <c r="D132" i="1"/>
  <c r="D131" i="1" s="1"/>
  <c r="R131" i="1"/>
  <c r="R23" i="1" s="1"/>
  <c r="O131" i="1"/>
  <c r="O23" i="1" s="1"/>
  <c r="N131" i="1"/>
  <c r="J131" i="1"/>
  <c r="J23" i="1" s="1"/>
  <c r="G131" i="1"/>
  <c r="F131" i="1"/>
  <c r="J130" i="1"/>
  <c r="H130" i="1"/>
  <c r="H129" i="1"/>
  <c r="H128" i="1"/>
  <c r="R128" i="1" s="1"/>
  <c r="F128" i="1"/>
  <c r="Q127" i="1"/>
  <c r="H127" i="1"/>
  <c r="R127" i="1" s="1"/>
  <c r="F127" i="1"/>
  <c r="R126" i="1"/>
  <c r="S126" i="1" s="1"/>
  <c r="Q126" i="1"/>
  <c r="H126" i="1"/>
  <c r="F126" i="1"/>
  <c r="R125" i="1"/>
  <c r="Q125" i="1"/>
  <c r="H125" i="1"/>
  <c r="F125" i="1"/>
  <c r="R124" i="1"/>
  <c r="S124" i="1" s="1"/>
  <c r="H124" i="1"/>
  <c r="F124" i="1"/>
  <c r="Q124" i="1" s="1"/>
  <c r="R123" i="1"/>
  <c r="H123" i="1"/>
  <c r="F123" i="1"/>
  <c r="Q123" i="1" s="1"/>
  <c r="R122" i="1"/>
  <c r="H122" i="1"/>
  <c r="F122" i="1"/>
  <c r="Q122" i="1" s="1"/>
  <c r="R121" i="1"/>
  <c r="H121" i="1"/>
  <c r="F121" i="1"/>
  <c r="Q121" i="1" s="1"/>
  <c r="H120" i="1"/>
  <c r="H119" i="1"/>
  <c r="R119" i="1" s="1"/>
  <c r="F119" i="1"/>
  <c r="Q119" i="1" s="1"/>
  <c r="H118" i="1"/>
  <c r="F118" i="1"/>
  <c r="R117" i="1"/>
  <c r="S117" i="1" s="1"/>
  <c r="Q117" i="1"/>
  <c r="H117" i="1"/>
  <c r="F117" i="1"/>
  <c r="R116" i="1"/>
  <c r="Q116" i="1"/>
  <c r="H116" i="1"/>
  <c r="F116" i="1"/>
  <c r="R115" i="1"/>
  <c r="S115" i="1" s="1"/>
  <c r="H115" i="1"/>
  <c r="F115" i="1"/>
  <c r="Q115" i="1" s="1"/>
  <c r="R114" i="1"/>
  <c r="H114" i="1"/>
  <c r="F114" i="1"/>
  <c r="Q114" i="1" s="1"/>
  <c r="H113" i="1"/>
  <c r="R113" i="1" s="1"/>
  <c r="S113" i="1" s="1"/>
  <c r="F113" i="1"/>
  <c r="Q113" i="1" s="1"/>
  <c r="H112" i="1"/>
  <c r="R112" i="1" s="1"/>
  <c r="F112" i="1"/>
  <c r="H111" i="1"/>
  <c r="H110" i="1"/>
  <c r="H109" i="1"/>
  <c r="H108" i="1"/>
  <c r="R108" i="1" s="1"/>
  <c r="S108" i="1" s="1"/>
  <c r="F108" i="1"/>
  <c r="Q108" i="1" s="1"/>
  <c r="Q107" i="1"/>
  <c r="H107" i="1"/>
  <c r="F107" i="1"/>
  <c r="P106" i="1"/>
  <c r="O106" i="1"/>
  <c r="N106" i="1"/>
  <c r="N73" i="1" s="1"/>
  <c r="N22" i="1" s="1"/>
  <c r="M106" i="1"/>
  <c r="M73" i="1" s="1"/>
  <c r="L106" i="1"/>
  <c r="K106" i="1"/>
  <c r="J106" i="1"/>
  <c r="I106" i="1"/>
  <c r="I73" i="1" s="1"/>
  <c r="G106" i="1"/>
  <c r="E106" i="1"/>
  <c r="D106" i="1"/>
  <c r="J105" i="1"/>
  <c r="H105" i="1" s="1"/>
  <c r="R105" i="1" s="1"/>
  <c r="F105" i="1"/>
  <c r="R104" i="1"/>
  <c r="J104" i="1"/>
  <c r="H104" i="1"/>
  <c r="F104" i="1"/>
  <c r="Q104" i="1" s="1"/>
  <c r="J103" i="1"/>
  <c r="H103" i="1"/>
  <c r="F103" i="1"/>
  <c r="R102" i="1"/>
  <c r="S102" i="1" s="1"/>
  <c r="Q102" i="1"/>
  <c r="J102" i="1"/>
  <c r="H102" i="1"/>
  <c r="F102" i="1"/>
  <c r="R101" i="1"/>
  <c r="H101" i="1"/>
  <c r="F101" i="1"/>
  <c r="Q101" i="1" s="1"/>
  <c r="J100" i="1"/>
  <c r="H100" i="1"/>
  <c r="R100" i="1" s="1"/>
  <c r="F100" i="1"/>
  <c r="Q100" i="1" s="1"/>
  <c r="J99" i="1"/>
  <c r="H99" i="1" s="1"/>
  <c r="R99" i="1" s="1"/>
  <c r="S99" i="1" s="1"/>
  <c r="F99" i="1"/>
  <c r="R98" i="1"/>
  <c r="J98" i="1"/>
  <c r="H98" i="1"/>
  <c r="F98" i="1"/>
  <c r="Q98" i="1" s="1"/>
  <c r="J97" i="1"/>
  <c r="H97" i="1"/>
  <c r="F97" i="1"/>
  <c r="R96" i="1"/>
  <c r="S96" i="1" s="1"/>
  <c r="Q96" i="1"/>
  <c r="J96" i="1"/>
  <c r="H96" i="1"/>
  <c r="F96" i="1"/>
  <c r="J95" i="1"/>
  <c r="H95" i="1"/>
  <c r="F95" i="1"/>
  <c r="R94" i="1"/>
  <c r="S94" i="1" s="1"/>
  <c r="Q94" i="1"/>
  <c r="J94" i="1"/>
  <c r="H94" i="1"/>
  <c r="F94" i="1"/>
  <c r="J93" i="1"/>
  <c r="H93" i="1" s="1"/>
  <c r="F93" i="1"/>
  <c r="J92" i="1"/>
  <c r="H92" i="1" s="1"/>
  <c r="F92" i="1"/>
  <c r="R91" i="1"/>
  <c r="Q91" i="1"/>
  <c r="J91" i="1"/>
  <c r="H91" i="1"/>
  <c r="F91" i="1"/>
  <c r="R90" i="1"/>
  <c r="J90" i="1"/>
  <c r="H90" i="1"/>
  <c r="F90" i="1"/>
  <c r="Q90" i="1" s="1"/>
  <c r="J89" i="1"/>
  <c r="F89" i="1"/>
  <c r="P88" i="1"/>
  <c r="O88" i="1"/>
  <c r="O73" i="1" s="1"/>
  <c r="N88" i="1"/>
  <c r="M88" i="1"/>
  <c r="L88" i="1"/>
  <c r="K88" i="1"/>
  <c r="K73" i="1" s="1"/>
  <c r="I88" i="1"/>
  <c r="G88" i="1"/>
  <c r="G73" i="1" s="1"/>
  <c r="G22" i="1" s="1"/>
  <c r="E88" i="1"/>
  <c r="D88" i="1"/>
  <c r="S86" i="1"/>
  <c r="R86" i="1"/>
  <c r="H86" i="1"/>
  <c r="F86" i="1"/>
  <c r="Q86" i="1" s="1"/>
  <c r="R85" i="1"/>
  <c r="H85" i="1"/>
  <c r="F85" i="1"/>
  <c r="Q85" i="1" s="1"/>
  <c r="R84" i="1"/>
  <c r="H84" i="1"/>
  <c r="F84" i="1"/>
  <c r="Q84" i="1" s="1"/>
  <c r="H83" i="1"/>
  <c r="R83" i="1" s="1"/>
  <c r="S83" i="1" s="1"/>
  <c r="F83" i="1"/>
  <c r="Q83" i="1" s="1"/>
  <c r="H82" i="1"/>
  <c r="R82" i="1" s="1"/>
  <c r="F82" i="1"/>
  <c r="Q82" i="1" s="1"/>
  <c r="H81" i="1"/>
  <c r="R81" i="1" s="1"/>
  <c r="F81" i="1"/>
  <c r="Q81" i="1" s="1"/>
  <c r="H80" i="1"/>
  <c r="R79" i="1"/>
  <c r="S79" i="1" s="1"/>
  <c r="Q79" i="1"/>
  <c r="H79" i="1"/>
  <c r="F79" i="1"/>
  <c r="H78" i="1"/>
  <c r="H77" i="1"/>
  <c r="R77" i="1" s="1"/>
  <c r="S77" i="1" s="1"/>
  <c r="F77" i="1"/>
  <c r="H76" i="1"/>
  <c r="F76" i="1"/>
  <c r="Q76" i="1" s="1"/>
  <c r="H75" i="1"/>
  <c r="P74" i="1"/>
  <c r="O74" i="1"/>
  <c r="N74" i="1"/>
  <c r="M74" i="1"/>
  <c r="L74" i="1"/>
  <c r="K74" i="1"/>
  <c r="J74" i="1"/>
  <c r="I74" i="1"/>
  <c r="G74" i="1"/>
  <c r="E74" i="1"/>
  <c r="D74" i="1"/>
  <c r="P73" i="1"/>
  <c r="L73" i="1"/>
  <c r="E73" i="1"/>
  <c r="D73" i="1"/>
  <c r="H72" i="1"/>
  <c r="R72" i="1" s="1"/>
  <c r="F72" i="1"/>
  <c r="H71" i="1"/>
  <c r="R71" i="1" s="1"/>
  <c r="F71" i="1"/>
  <c r="R70" i="1"/>
  <c r="S70" i="1" s="1"/>
  <c r="J70" i="1"/>
  <c r="H70" i="1" s="1"/>
  <c r="F70" i="1"/>
  <c r="Q70" i="1" s="1"/>
  <c r="H69" i="1"/>
  <c r="H68" i="1"/>
  <c r="R68" i="1" s="1"/>
  <c r="F68" i="1"/>
  <c r="Q68" i="1" s="1"/>
  <c r="H67" i="1"/>
  <c r="R67" i="1" s="1"/>
  <c r="F67" i="1"/>
  <c r="Q67" i="1" s="1"/>
  <c r="H66" i="1"/>
  <c r="R66" i="1" s="1"/>
  <c r="S66" i="1" s="1"/>
  <c r="F66" i="1"/>
  <c r="Q66" i="1" s="1"/>
  <c r="H65" i="1"/>
  <c r="F65" i="1"/>
  <c r="H64" i="1"/>
  <c r="P63" i="1"/>
  <c r="O63" i="1"/>
  <c r="O51" i="1" s="1"/>
  <c r="O21" i="1" s="1"/>
  <c r="N63" i="1"/>
  <c r="N51" i="1" s="1"/>
  <c r="M63" i="1"/>
  <c r="L63" i="1"/>
  <c r="K63" i="1"/>
  <c r="K51" i="1" s="1"/>
  <c r="K21" i="1" s="1"/>
  <c r="J63" i="1"/>
  <c r="J51" i="1" s="1"/>
  <c r="I63" i="1"/>
  <c r="G63" i="1"/>
  <c r="G51" i="1" s="1"/>
  <c r="F63" i="1"/>
  <c r="E63" i="1"/>
  <c r="D63" i="1"/>
  <c r="R62" i="1"/>
  <c r="J62" i="1"/>
  <c r="H62" i="1"/>
  <c r="F62" i="1"/>
  <c r="P61" i="1"/>
  <c r="O61" i="1"/>
  <c r="N61" i="1"/>
  <c r="M61" i="1"/>
  <c r="L61" i="1"/>
  <c r="K61" i="1"/>
  <c r="J61" i="1"/>
  <c r="I61" i="1"/>
  <c r="H61" i="1"/>
  <c r="G61" i="1"/>
  <c r="E61" i="1"/>
  <c r="D61" i="1"/>
  <c r="H60" i="1"/>
  <c r="R60" i="1" s="1"/>
  <c r="F60" i="1"/>
  <c r="Q60" i="1" s="1"/>
  <c r="H59" i="1"/>
  <c r="R59" i="1" s="1"/>
  <c r="R57" i="1" s="1"/>
  <c r="F59" i="1"/>
  <c r="H58" i="1"/>
  <c r="P57" i="1"/>
  <c r="P51" i="1" s="1"/>
  <c r="P21" i="1" s="1"/>
  <c r="O57" i="1"/>
  <c r="N57" i="1"/>
  <c r="M57" i="1"/>
  <c r="L57" i="1"/>
  <c r="L51" i="1" s="1"/>
  <c r="L21" i="1" s="1"/>
  <c r="K57" i="1"/>
  <c r="J57" i="1"/>
  <c r="I57" i="1"/>
  <c r="H57" i="1"/>
  <c r="G57" i="1"/>
  <c r="E57" i="1"/>
  <c r="D57" i="1"/>
  <c r="H56" i="1"/>
  <c r="R56" i="1" s="1"/>
  <c r="F56" i="1"/>
  <c r="Q56" i="1" s="1"/>
  <c r="H55" i="1"/>
  <c r="R55" i="1" s="1"/>
  <c r="F55" i="1"/>
  <c r="H54" i="1"/>
  <c r="H53" i="1"/>
  <c r="H52" i="1" s="1"/>
  <c r="F53" i="1"/>
  <c r="P52" i="1"/>
  <c r="O52" i="1"/>
  <c r="N52" i="1"/>
  <c r="M52" i="1"/>
  <c r="L52" i="1"/>
  <c r="K52" i="1"/>
  <c r="J52" i="1"/>
  <c r="I52" i="1"/>
  <c r="G52" i="1"/>
  <c r="E52" i="1"/>
  <c r="D52" i="1"/>
  <c r="D51" i="1" s="1"/>
  <c r="D21" i="1" s="1"/>
  <c r="M51" i="1"/>
  <c r="I51" i="1"/>
  <c r="E51" i="1"/>
  <c r="E27" i="1" s="1"/>
  <c r="J49" i="1"/>
  <c r="H49" i="1"/>
  <c r="R48" i="1"/>
  <c r="S48" i="1" s="1"/>
  <c r="H48" i="1"/>
  <c r="F48" i="1"/>
  <c r="Q48" i="1" s="1"/>
  <c r="J47" i="1"/>
  <c r="H47" i="1"/>
  <c r="F47" i="1"/>
  <c r="J46" i="1"/>
  <c r="F46" i="1"/>
  <c r="R45" i="1"/>
  <c r="Q45" i="1"/>
  <c r="J45" i="1"/>
  <c r="H45" i="1"/>
  <c r="F45" i="1"/>
  <c r="J44" i="1"/>
  <c r="H44" i="1"/>
  <c r="F44" i="1"/>
  <c r="P43" i="1"/>
  <c r="O43" i="1"/>
  <c r="N43" i="1"/>
  <c r="M43" i="1"/>
  <c r="L43" i="1"/>
  <c r="K43" i="1"/>
  <c r="I43" i="1"/>
  <c r="G43" i="1"/>
  <c r="F43" i="1"/>
  <c r="E43" i="1"/>
  <c r="D43" i="1"/>
  <c r="H42" i="1"/>
  <c r="H41" i="1" s="1"/>
  <c r="R41" i="1"/>
  <c r="Q41" i="1"/>
  <c r="P41" i="1"/>
  <c r="O41" i="1"/>
  <c r="O35" i="1" s="1"/>
  <c r="O28" i="1" s="1"/>
  <c r="N41" i="1"/>
  <c r="N35" i="1" s="1"/>
  <c r="M41" i="1"/>
  <c r="M35" i="1" s="1"/>
  <c r="M28" i="1" s="1"/>
  <c r="M27" i="1" s="1"/>
  <c r="L41" i="1"/>
  <c r="K41" i="1"/>
  <c r="K35" i="1" s="1"/>
  <c r="K28" i="1" s="1"/>
  <c r="J41" i="1"/>
  <c r="I41" i="1"/>
  <c r="I35" i="1" s="1"/>
  <c r="I28" i="1" s="1"/>
  <c r="I27" i="1" s="1"/>
  <c r="G41" i="1"/>
  <c r="G35" i="1" s="1"/>
  <c r="G28" i="1" s="1"/>
  <c r="F41" i="1"/>
  <c r="E41" i="1"/>
  <c r="D41" i="1"/>
  <c r="J40" i="1"/>
  <c r="F40" i="1"/>
  <c r="R39" i="1"/>
  <c r="J39" i="1"/>
  <c r="H39" i="1"/>
  <c r="F39" i="1"/>
  <c r="P38" i="1"/>
  <c r="O38" i="1"/>
  <c r="N38" i="1"/>
  <c r="M38" i="1"/>
  <c r="L38" i="1"/>
  <c r="K38" i="1"/>
  <c r="I38" i="1"/>
  <c r="G38" i="1"/>
  <c r="E38" i="1"/>
  <c r="D38" i="1"/>
  <c r="D35" i="1" s="1"/>
  <c r="D28" i="1" s="1"/>
  <c r="P35" i="1"/>
  <c r="P28" i="1" s="1"/>
  <c r="L35" i="1"/>
  <c r="L28" i="1" s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N28" i="1"/>
  <c r="N20" i="1" s="1"/>
  <c r="E28" i="1"/>
  <c r="N27" i="1"/>
  <c r="N26" i="1"/>
  <c r="M26" i="1"/>
  <c r="J26" i="1"/>
  <c r="I26" i="1"/>
  <c r="D26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O24" i="1"/>
  <c r="N24" i="1"/>
  <c r="K24" i="1"/>
  <c r="E24" i="1"/>
  <c r="E19" i="1" s="1"/>
  <c r="Q23" i="1"/>
  <c r="N23" i="1"/>
  <c r="M23" i="1"/>
  <c r="L23" i="1"/>
  <c r="H23" i="1"/>
  <c r="F23" i="1"/>
  <c r="E23" i="1"/>
  <c r="D23" i="1"/>
  <c r="P22" i="1"/>
  <c r="M22" i="1"/>
  <c r="I22" i="1"/>
  <c r="E22" i="1"/>
  <c r="D22" i="1"/>
  <c r="M21" i="1"/>
  <c r="I21" i="1"/>
  <c r="E21" i="1"/>
  <c r="E20" i="1"/>
  <c r="I18" i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D18" i="1"/>
  <c r="E18" i="1" s="1"/>
  <c r="F18" i="1" s="1"/>
  <c r="G18" i="1" s="1"/>
  <c r="B18" i="1"/>
  <c r="C18" i="1" s="1"/>
  <c r="R44" i="1" l="1"/>
  <c r="Q44" i="1"/>
  <c r="R196" i="1"/>
  <c r="Q196" i="1"/>
  <c r="Q414" i="1"/>
  <c r="Q410" i="1" s="1"/>
  <c r="R599" i="1"/>
  <c r="S600" i="1"/>
  <c r="I20" i="1"/>
  <c r="I19" i="1" s="1"/>
  <c r="L27" i="1"/>
  <c r="S39" i="1"/>
  <c r="H46" i="1"/>
  <c r="J43" i="1"/>
  <c r="Q55" i="1"/>
  <c r="F52" i="1"/>
  <c r="S62" i="1"/>
  <c r="R61" i="1"/>
  <c r="S61" i="1" s="1"/>
  <c r="G21" i="1"/>
  <c r="Q65" i="1"/>
  <c r="Q63" i="1" s="1"/>
  <c r="R65" i="1"/>
  <c r="H63" i="1"/>
  <c r="H51" i="1" s="1"/>
  <c r="H21" i="1" s="1"/>
  <c r="S143" i="1"/>
  <c r="S237" i="1"/>
  <c r="R236" i="1"/>
  <c r="R246" i="1"/>
  <c r="Q246" i="1"/>
  <c r="R93" i="1"/>
  <c r="S93" i="1" s="1"/>
  <c r="Q93" i="1"/>
  <c r="P27" i="1"/>
  <c r="Q39" i="1"/>
  <c r="F38" i="1"/>
  <c r="F35" i="1" s="1"/>
  <c r="F28" i="1" s="1"/>
  <c r="K20" i="1"/>
  <c r="K27" i="1"/>
  <c r="O20" i="1"/>
  <c r="O19" i="1" s="1"/>
  <c r="O27" i="1"/>
  <c r="Q59" i="1"/>
  <c r="Q57" i="1" s="1"/>
  <c r="F57" i="1"/>
  <c r="Q62" i="1"/>
  <c r="Q61" i="1" s="1"/>
  <c r="F61" i="1"/>
  <c r="R92" i="1"/>
  <c r="Q92" i="1"/>
  <c r="R118" i="1"/>
  <c r="S118" i="1" s="1"/>
  <c r="Q118" i="1"/>
  <c r="Q182" i="1"/>
  <c r="F153" i="1"/>
  <c r="O200" i="1"/>
  <c r="Q227" i="1"/>
  <c r="Q226" i="1" s="1"/>
  <c r="F226" i="1"/>
  <c r="Q271" i="1"/>
  <c r="Q270" i="1" s="1"/>
  <c r="F270" i="1"/>
  <c r="I287" i="1"/>
  <c r="F302" i="1"/>
  <c r="F295" i="1" s="1"/>
  <c r="F288" i="1" s="1"/>
  <c r="O287" i="1"/>
  <c r="R141" i="1"/>
  <c r="H140" i="1"/>
  <c r="Q239" i="1"/>
  <c r="F236" i="1"/>
  <c r="R382" i="1"/>
  <c r="Q382" i="1"/>
  <c r="M20" i="1"/>
  <c r="M19" i="1" s="1"/>
  <c r="D27" i="1"/>
  <c r="H40" i="1"/>
  <c r="J38" i="1"/>
  <c r="J35" i="1" s="1"/>
  <c r="J28" i="1" s="1"/>
  <c r="G20" i="1"/>
  <c r="G27" i="1"/>
  <c r="R47" i="1"/>
  <c r="S47" i="1" s="1"/>
  <c r="Q47" i="1"/>
  <c r="R53" i="1"/>
  <c r="R52" i="1" s="1"/>
  <c r="Q53" i="1"/>
  <c r="Q52" i="1" s="1"/>
  <c r="N21" i="1"/>
  <c r="N19" i="1" s="1"/>
  <c r="F74" i="1"/>
  <c r="H89" i="1"/>
  <c r="J88" i="1"/>
  <c r="J73" i="1" s="1"/>
  <c r="J22" i="1" s="1"/>
  <c r="R95" i="1"/>
  <c r="S95" i="1" s="1"/>
  <c r="Q95" i="1"/>
  <c r="G23" i="1"/>
  <c r="G24" i="1"/>
  <c r="R192" i="1"/>
  <c r="R153" i="1" s="1"/>
  <c r="Q192" i="1"/>
  <c r="M200" i="1"/>
  <c r="K22" i="1"/>
  <c r="G287" i="1"/>
  <c r="R350" i="1"/>
  <c r="S350" i="1" s="1"/>
  <c r="H348" i="1"/>
  <c r="Q350" i="1"/>
  <c r="R97" i="1"/>
  <c r="S97" i="1" s="1"/>
  <c r="Q97" i="1"/>
  <c r="D201" i="1"/>
  <c r="R103" i="1"/>
  <c r="S103" i="1" s="1"/>
  <c r="Q103" i="1"/>
  <c r="E200" i="1"/>
  <c r="Q244" i="1"/>
  <c r="H267" i="1"/>
  <c r="H263" i="1" s="1"/>
  <c r="R268" i="1"/>
  <c r="R270" i="1"/>
  <c r="S270" i="1" s="1"/>
  <c r="H302" i="1"/>
  <c r="H295" i="1" s="1"/>
  <c r="H288" i="1" s="1"/>
  <c r="H287" i="1" s="1"/>
  <c r="H328" i="1"/>
  <c r="R410" i="1"/>
  <c r="S410" i="1" s="1"/>
  <c r="S414" i="1"/>
  <c r="Q72" i="1"/>
  <c r="R76" i="1"/>
  <c r="R74" i="1" s="1"/>
  <c r="H74" i="1"/>
  <c r="F106" i="1"/>
  <c r="Q143" i="1"/>
  <c r="F142" i="1"/>
  <c r="Q146" i="1"/>
  <c r="F145" i="1"/>
  <c r="Q191" i="1"/>
  <c r="Q195" i="1"/>
  <c r="Q214" i="1"/>
  <c r="Q213" i="1" s="1"/>
  <c r="Q208" i="1" s="1"/>
  <c r="Q201" i="1" s="1"/>
  <c r="F213" i="1"/>
  <c r="F208" i="1" s="1"/>
  <c r="F201" i="1" s="1"/>
  <c r="R220" i="1"/>
  <c r="J220" i="1"/>
  <c r="J200" i="1" s="1"/>
  <c r="N220" i="1"/>
  <c r="N200" i="1" s="1"/>
  <c r="H236" i="1"/>
  <c r="H235" i="1" s="1"/>
  <c r="Q268" i="1"/>
  <c r="Q267" i="1" s="1"/>
  <c r="Q263" i="1" s="1"/>
  <c r="H270" i="1"/>
  <c r="S297" i="1"/>
  <c r="R302" i="1"/>
  <c r="S302" i="1" s="1"/>
  <c r="Q305" i="1"/>
  <c r="Q302" i="1" s="1"/>
  <c r="Q295" i="1" s="1"/>
  <c r="Q288" i="1" s="1"/>
  <c r="Q313" i="1"/>
  <c r="S317" i="1"/>
  <c r="R316" i="1"/>
  <c r="S322" i="1"/>
  <c r="S329" i="1"/>
  <c r="S330" i="1"/>
  <c r="R366" i="1"/>
  <c r="S366" i="1" s="1"/>
  <c r="Q366" i="1"/>
  <c r="Q378" i="1"/>
  <c r="R381" i="1"/>
  <c r="Q381" i="1"/>
  <c r="S505" i="1"/>
  <c r="H201" i="1"/>
  <c r="L201" i="1"/>
  <c r="P201" i="1"/>
  <c r="F220" i="1"/>
  <c r="S524" i="1"/>
  <c r="Q536" i="1"/>
  <c r="Q533" i="1" s="1"/>
  <c r="F533" i="1"/>
  <c r="F527" i="1" s="1"/>
  <c r="Q71" i="1"/>
  <c r="Q77" i="1"/>
  <c r="Q74" i="1" s="1"/>
  <c r="F88" i="1"/>
  <c r="Q99" i="1"/>
  <c r="Q105" i="1"/>
  <c r="H106" i="1"/>
  <c r="R107" i="1"/>
  <c r="Q112" i="1"/>
  <c r="Q128" i="1"/>
  <c r="Q141" i="1"/>
  <c r="Q140" i="1" s="1"/>
  <c r="F140" i="1"/>
  <c r="H144" i="1"/>
  <c r="J142" i="1"/>
  <c r="J138" i="1" s="1"/>
  <c r="J24" i="1" s="1"/>
  <c r="R145" i="1"/>
  <c r="Q149" i="1"/>
  <c r="H153" i="1"/>
  <c r="H26" i="1" s="1"/>
  <c r="Q190" i="1"/>
  <c r="Q153" i="1" s="1"/>
  <c r="Q194" i="1"/>
  <c r="Q198" i="1"/>
  <c r="R213" i="1"/>
  <c r="H221" i="1"/>
  <c r="H220" i="1" s="1"/>
  <c r="Q222" i="1"/>
  <c r="Q221" i="1" s="1"/>
  <c r="Q220" i="1" s="1"/>
  <c r="Q238" i="1"/>
  <c r="Q236" i="1" s="1"/>
  <c r="Q235" i="1" s="1"/>
  <c r="F244" i="1"/>
  <c r="D287" i="1"/>
  <c r="L287" i="1"/>
  <c r="P287" i="1"/>
  <c r="Q306" i="1"/>
  <c r="H321" i="1"/>
  <c r="H315" i="1" s="1"/>
  <c r="R358" i="1"/>
  <c r="S358" i="1" s="1"/>
  <c r="Q358" i="1"/>
  <c r="R377" i="1"/>
  <c r="Q377" i="1"/>
  <c r="Q369" i="1" s="1"/>
  <c r="Q395" i="1"/>
  <c r="S419" i="1"/>
  <c r="Q330" i="1"/>
  <c r="Q329" i="1" s="1"/>
  <c r="F329" i="1"/>
  <c r="F328" i="1" s="1"/>
  <c r="Q337" i="1"/>
  <c r="R348" i="1"/>
  <c r="S348" i="1" s="1"/>
  <c r="R371" i="1"/>
  <c r="H369" i="1"/>
  <c r="Q373" i="1"/>
  <c r="P491" i="1"/>
  <c r="Q528" i="1"/>
  <c r="Q322" i="1"/>
  <c r="Q321" i="1" s="1"/>
  <c r="Q315" i="1" s="1"/>
  <c r="F321" i="1"/>
  <c r="F315" i="1" s="1"/>
  <c r="Q351" i="1"/>
  <c r="Q348" i="1" s="1"/>
  <c r="Q359" i="1"/>
  <c r="Q367" i="1"/>
  <c r="Q385" i="1"/>
  <c r="Q397" i="1"/>
  <c r="Q419" i="1"/>
  <c r="F418" i="1"/>
  <c r="G491" i="1"/>
  <c r="D491" i="1"/>
  <c r="O572" i="1"/>
  <c r="R593" i="1"/>
  <c r="S594" i="1"/>
  <c r="K491" i="1"/>
  <c r="O491" i="1"/>
  <c r="R507" i="1"/>
  <c r="S507" i="1" s="1"/>
  <c r="H504" i="1"/>
  <c r="H499" i="1" s="1"/>
  <c r="H492" i="1" s="1"/>
  <c r="R510" i="1"/>
  <c r="S512" i="1"/>
  <c r="R528" i="1"/>
  <c r="R527" i="1" s="1"/>
  <c r="S527" i="1" s="1"/>
  <c r="H533" i="1"/>
  <c r="H527" i="1" s="1"/>
  <c r="R534" i="1"/>
  <c r="R533" i="1" s="1"/>
  <c r="S533" i="1" s="1"/>
  <c r="Q561" i="1"/>
  <c r="Q563" i="1"/>
  <c r="Q565" i="1"/>
  <c r="Q567" i="1"/>
  <c r="Q569" i="1"/>
  <c r="K572" i="1"/>
  <c r="J491" i="1"/>
  <c r="N491" i="1"/>
  <c r="Q522" i="1"/>
  <c r="Q509" i="1" s="1"/>
  <c r="Q525" i="1"/>
  <c r="Q530" i="1"/>
  <c r="Q535" i="1"/>
  <c r="F557" i="1"/>
  <c r="F553" i="1" s="1"/>
  <c r="F491" i="1" s="1"/>
  <c r="Q558" i="1"/>
  <c r="Q557" i="1" s="1"/>
  <c r="Q553" i="1" s="1"/>
  <c r="R560" i="1"/>
  <c r="G572" i="1"/>
  <c r="F616" i="1"/>
  <c r="F572" i="1" s="1"/>
  <c r="Q617" i="1"/>
  <c r="Q616" i="1" s="1"/>
  <c r="Q479" i="1"/>
  <c r="Q481" i="1"/>
  <c r="Q483" i="1"/>
  <c r="Q504" i="1"/>
  <c r="Q499" i="1" s="1"/>
  <c r="Q492" i="1" s="1"/>
  <c r="R525" i="1"/>
  <c r="R522" i="1" s="1"/>
  <c r="S522" i="1" s="1"/>
  <c r="H522" i="1"/>
  <c r="H509" i="1" s="1"/>
  <c r="Q562" i="1"/>
  <c r="Q564" i="1"/>
  <c r="Q566" i="1"/>
  <c r="Q568" i="1"/>
  <c r="Q570" i="1"/>
  <c r="Q594" i="1"/>
  <c r="Q593" i="1" s="1"/>
  <c r="Q588" i="1" s="1"/>
  <c r="Q572" i="1" s="1"/>
  <c r="F593" i="1"/>
  <c r="F588" i="1" s="1"/>
  <c r="F200" i="1" l="1"/>
  <c r="F20" i="1"/>
  <c r="R26" i="1"/>
  <c r="S26" i="1" s="1"/>
  <c r="S153" i="1"/>
  <c r="F51" i="1"/>
  <c r="F21" i="1" s="1"/>
  <c r="S44" i="1"/>
  <c r="S593" i="1"/>
  <c r="R588" i="1"/>
  <c r="Q328" i="1"/>
  <c r="S145" i="1"/>
  <c r="L200" i="1"/>
  <c r="L20" i="1"/>
  <c r="L19" i="1" s="1"/>
  <c r="Q200" i="1"/>
  <c r="Q145" i="1"/>
  <c r="J21" i="1"/>
  <c r="Q40" i="1"/>
  <c r="Q38" i="1" s="1"/>
  <c r="R40" i="1"/>
  <c r="R38" i="1" s="1"/>
  <c r="H38" i="1"/>
  <c r="R595" i="1"/>
  <c r="S595" i="1" s="1"/>
  <c r="S599" i="1"/>
  <c r="H491" i="1"/>
  <c r="S371" i="1"/>
  <c r="R369" i="1"/>
  <c r="S369" i="1" s="1"/>
  <c r="S268" i="1"/>
  <c r="R267" i="1"/>
  <c r="F287" i="1"/>
  <c r="S236" i="1"/>
  <c r="Q560" i="1"/>
  <c r="Q418" i="1"/>
  <c r="Q26" i="1" s="1"/>
  <c r="S213" i="1"/>
  <c r="R208" i="1"/>
  <c r="H200" i="1"/>
  <c r="R504" i="1"/>
  <c r="S74" i="1"/>
  <c r="D200" i="1"/>
  <c r="D20" i="1"/>
  <c r="D19" i="1" s="1"/>
  <c r="R89" i="1"/>
  <c r="H88" i="1"/>
  <c r="H73" i="1" s="1"/>
  <c r="H22" i="1" s="1"/>
  <c r="Q89" i="1"/>
  <c r="Q88" i="1" s="1"/>
  <c r="Q73" i="1" s="1"/>
  <c r="Q22" i="1" s="1"/>
  <c r="Q51" i="1"/>
  <c r="Q21" i="1" s="1"/>
  <c r="R140" i="1"/>
  <c r="S140" i="1" s="1"/>
  <c r="S141" i="1"/>
  <c r="Q527" i="1"/>
  <c r="S107" i="1"/>
  <c r="R106" i="1"/>
  <c r="S106" i="1" s="1"/>
  <c r="P200" i="1"/>
  <c r="P20" i="1"/>
  <c r="P19" i="1" s="1"/>
  <c r="F138" i="1"/>
  <c r="F24" i="1" s="1"/>
  <c r="J20" i="1"/>
  <c r="J19" i="1" s="1"/>
  <c r="J27" i="1"/>
  <c r="F26" i="1"/>
  <c r="Q491" i="1"/>
  <c r="S510" i="1"/>
  <c r="R509" i="1"/>
  <c r="S509" i="1" s="1"/>
  <c r="R144" i="1"/>
  <c r="H142" i="1"/>
  <c r="H138" i="1" s="1"/>
  <c r="H24" i="1" s="1"/>
  <c r="Q144" i="1"/>
  <c r="Q106" i="1"/>
  <c r="R315" i="1"/>
  <c r="S315" i="1" s="1"/>
  <c r="S316" i="1"/>
  <c r="Q142" i="1"/>
  <c r="R328" i="1"/>
  <c r="S328" i="1" s="1"/>
  <c r="F73" i="1"/>
  <c r="G19" i="1"/>
  <c r="F235" i="1"/>
  <c r="K19" i="1"/>
  <c r="R295" i="1"/>
  <c r="S246" i="1"/>
  <c r="R244" i="1"/>
  <c r="S244" i="1" s="1"/>
  <c r="S65" i="1"/>
  <c r="R63" i="1"/>
  <c r="S63" i="1" s="1"/>
  <c r="Q46" i="1"/>
  <c r="Q43" i="1" s="1"/>
  <c r="R46" i="1"/>
  <c r="R43" i="1" s="1"/>
  <c r="S43" i="1" s="1"/>
  <c r="H43" i="1"/>
  <c r="Q35" i="1" l="1"/>
  <c r="Q28" i="1" s="1"/>
  <c r="S208" i="1"/>
  <c r="R201" i="1"/>
  <c r="S38" i="1"/>
  <c r="R35" i="1"/>
  <c r="R288" i="1"/>
  <c r="S295" i="1"/>
  <c r="R51" i="1"/>
  <c r="S89" i="1"/>
  <c r="R88" i="1"/>
  <c r="R235" i="1"/>
  <c r="S235" i="1" s="1"/>
  <c r="Q287" i="1"/>
  <c r="Q138" i="1"/>
  <c r="Q24" i="1" s="1"/>
  <c r="F22" i="1"/>
  <c r="S144" i="1"/>
  <c r="R142" i="1"/>
  <c r="R499" i="1"/>
  <c r="S504" i="1"/>
  <c r="F27" i="1"/>
  <c r="S267" i="1"/>
  <c r="R263" i="1"/>
  <c r="S263" i="1" s="1"/>
  <c r="H35" i="1"/>
  <c r="H28" i="1" s="1"/>
  <c r="S588" i="1"/>
  <c r="R572" i="1"/>
  <c r="S572" i="1" s="1"/>
  <c r="F19" i="1"/>
  <c r="S201" i="1" l="1"/>
  <c r="R200" i="1"/>
  <c r="S200" i="1" s="1"/>
  <c r="S142" i="1"/>
  <c r="R138" i="1"/>
  <c r="S51" i="1"/>
  <c r="R21" i="1"/>
  <c r="S21" i="1" s="1"/>
  <c r="H27" i="1"/>
  <c r="H20" i="1"/>
  <c r="H19" i="1" s="1"/>
  <c r="S88" i="1"/>
  <c r="R73" i="1"/>
  <c r="R287" i="1"/>
  <c r="S287" i="1" s="1"/>
  <c r="S288" i="1"/>
  <c r="S499" i="1"/>
  <c r="R492" i="1"/>
  <c r="S35" i="1"/>
  <c r="R28" i="1"/>
  <c r="Q27" i="1"/>
  <c r="Q20" i="1"/>
  <c r="Q19" i="1" s="1"/>
  <c r="S138" i="1" l="1"/>
  <c r="R24" i="1"/>
  <c r="S24" i="1" s="1"/>
  <c r="R20" i="1"/>
  <c r="S28" i="1"/>
  <c r="R27" i="1"/>
  <c r="S27" i="1" s="1"/>
  <c r="S492" i="1"/>
  <c r="R491" i="1"/>
  <c r="S491" i="1" s="1"/>
  <c r="S73" i="1"/>
  <c r="R22" i="1"/>
  <c r="S22" i="1" s="1"/>
  <c r="S20" i="1" l="1"/>
  <c r="R19" i="1"/>
  <c r="S19" i="1" s="1"/>
</calcChain>
</file>

<file path=xl/sharedStrings.xml><?xml version="1.0" encoding="utf-8"?>
<sst xmlns="http://schemas.openxmlformats.org/spreadsheetml/2006/main" count="2870" uniqueCount="1138">
  <si>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</si>
  <si>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</si>
  <si>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</si>
  <si>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</si>
  <si>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2020 год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</si>
  <si>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</si>
  <si>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</si>
  <si>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2020 год</t>
  </si>
  <si>
    <t>Утвержденные плановые значения показателей приведены в соответствии с  приказом Минэнерго России от 12.12.2019№ 23@</t>
  </si>
  <si>
    <t xml:space="preserve">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</si>
  <si>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</si>
  <si>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</si>
  <si>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</si>
  <si>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</si>
  <si>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01.01.2020 года, млн рублей 
(с НДС) </t>
  </si>
  <si>
    <t xml:space="preserve">Остаток финансирования капитальных вложений 
на  01.01.2020 года  в прогнозных ценах соответствующих лет,  млн рублей (с НДС) </t>
  </si>
  <si>
    <t>Финансирование капитальных вложений года 2020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</si>
  <si>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</si>
  <si>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</si>
  <si>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</si>
  <si>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</si>
  <si>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</si>
  <si>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</si>
  <si>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</si>
  <si>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</si>
  <si>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</si>
  <si>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</si>
  <si>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</si>
  <si>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</si>
  <si>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</si>
  <si>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</si>
  <si>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</si>
  <si>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</si>
  <si>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</si>
  <si>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</si>
  <si>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</si>
  <si>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</si>
  <si>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</si>
  <si>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</si>
  <si>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</si>
  <si>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</si>
  <si>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</si>
  <si>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</si>
  <si>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</si>
  <si>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</si>
  <si>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</si>
  <si>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</si>
  <si>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</si>
  <si>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</si>
  <si>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</si>
  <si>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</si>
  <si>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</si>
  <si>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</si>
  <si>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</si>
  <si>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</si>
  <si>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</si>
  <si>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</si>
  <si>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</si>
  <si>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</si>
  <si>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</si>
  <si>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</si>
  <si>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</si>
  <si>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</si>
  <si>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</si>
  <si>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</si>
  <si>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</si>
  <si>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</si>
  <si>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</si>
  <si>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</si>
  <si>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</si>
  <si>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</si>
  <si>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</si>
  <si>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</si>
  <si>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Приняты затраты по страхованию объекта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</si>
  <si>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</si>
  <si>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</si>
  <si>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</si>
  <si>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</si>
  <si>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Гашение КЗ за 2019г., изменение графика работ в 2019 г. повляло на образование КЗ на начало 2020г. И возникновению обязательств для финансирования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</si>
  <si>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</si>
  <si>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</si>
  <si>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</si>
  <si>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</si>
  <si>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</si>
  <si>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</si>
  <si>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Погашение КЗ  за 2019г. (гарантийных обязательств) не предусмотренных в плане 2020г.</t>
  </si>
  <si>
    <t>Реконструкция ТМ-33 от ХТЭЦ-3 с применением инновационных технологий ППУ и ОДК. ХТС</t>
  </si>
  <si>
    <t>F_505-ХТСКх-19тп</t>
  </si>
  <si>
    <t>Финансирование досрочно поставленных материалов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</si>
  <si>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</si>
  <si>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</si>
  <si>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Фактически сложившаяся КЗ за 2019г. меньше, чем планировалось</t>
  </si>
  <si>
    <t>Реконструкция ТМ-31 от ТК 319.11  в направлении  ТК 319.13,  Ду 1000 мм L=514 м, в г. Хабаровске</t>
  </si>
  <si>
    <t>I_505-ХТСКх-68тп</t>
  </si>
  <si>
    <t>Отсутствие по факту  КЗ за 2019г.  Планировалось гарантийное обяхательство</t>
  </si>
  <si>
    <t>Строительство ПНС-324 (450 Гкал/час) ХТС</t>
  </si>
  <si>
    <t>F_505-ХТСКх-20тп</t>
  </si>
  <si>
    <t>Внеплановый проект (приняты затраты по страхованию объекта)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</si>
  <si>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</si>
  <si>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</si>
  <si>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</si>
  <si>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</si>
  <si>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</si>
  <si>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</si>
  <si>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</si>
  <si>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</si>
  <si>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градирни № 5 Хабаровской ТЭЦ-1</t>
  </si>
  <si>
    <t>H_505-ХГ-122</t>
  </si>
  <si>
    <t>уточнение графика выполнения СМР</t>
  </si>
  <si>
    <t>Реконструкция ПЭН (питательных электронасосов) на СП "Хабаровская ТЭЦ-3"  (2 шт)</t>
  </si>
  <si>
    <t>I_505-ХГ-137</t>
  </si>
  <si>
    <t xml:space="preserve">Влияние фактически сложившейся КЗ на 01.01.2020. Финансирование услуг по регламентированным закупкам </t>
  </si>
  <si>
    <t>Реконструкция ПЭН (питательных электронасосов) на СП  "Комсомольская ТЭЦ-3" (2 шт)</t>
  </si>
  <si>
    <t>I_505-ХГ-138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</si>
  <si>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</si>
  <si>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</si>
  <si>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</si>
  <si>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</si>
  <si>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Погашение КЗ  за 2019г. не предусмотренно в плане 2020г.</t>
  </si>
  <si>
    <t>Перевод котла № 4 Хабаровской ТЭЦ-2 на газовое топливо</t>
  </si>
  <si>
    <t>F_505-ХТСКх-1</t>
  </si>
  <si>
    <t>Финансирование досрочно поставленной продукции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</si>
  <si>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</si>
  <si>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</si>
  <si>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</si>
  <si>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</si>
  <si>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</si>
  <si>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</si>
  <si>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Договор подряда расторгнут. Ведутся закупочные процедуры по выбору нового контрагента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</si>
  <si>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</si>
  <si>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</si>
  <si>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</si>
  <si>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</si>
  <si>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Финансирование прочих затрат</t>
  </si>
  <si>
    <t>Наращивание золоотвала №2 (1 очередь) Хабаровской ТЭЦ-3 на 1800 тыс. м3</t>
  </si>
  <si>
    <t>H_505-ХГ-57</t>
  </si>
  <si>
    <t xml:space="preserve">Отсутствие обязательств для финансирования </t>
  </si>
  <si>
    <t>Реконструкция системы сброса сточных вод золоотвала Комсомольской ТЭЦ-2</t>
  </si>
  <si>
    <t>I_505-ХГ-90</t>
  </si>
  <si>
    <t>Влияние фактически сложившейся КЗ на 01.01.2020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</si>
  <si>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</si>
  <si>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</si>
  <si>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</si>
  <si>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</si>
  <si>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</si>
  <si>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</si>
  <si>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</si>
  <si>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</si>
  <si>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перераспределение прочих затрат службы заказчика; Финансирование досрочно поставленной продукции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</si>
  <si>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</si>
  <si>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</si>
  <si>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Финансирование поступившего  насосного оборудования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</si>
  <si>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</si>
  <si>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</si>
  <si>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</si>
  <si>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</si>
  <si>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</si>
  <si>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</si>
  <si>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турбоагрегата ст. № 8 Т-100/130 Хабаровской ТЭЦ-1</t>
  </si>
  <si>
    <t>I_505-ХГ-119</t>
  </si>
  <si>
    <t>Модернизация э/б ст. №1 Хабаровской ТЭЦ-3</t>
  </si>
  <si>
    <t>H_505-ХГ-60</t>
  </si>
  <si>
    <t>Финансирование фактически поставленной продукции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</si>
  <si>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</si>
  <si>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</si>
  <si>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</si>
  <si>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</si>
  <si>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</si>
  <si>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</si>
  <si>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</si>
  <si>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</si>
  <si>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</si>
  <si>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</si>
  <si>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>Влияние фактически сложившейся КЗ на 01.01.2020.Финансирование фактически поставленной продукции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</si>
  <si>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</si>
  <si>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</si>
  <si>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</si>
  <si>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</si>
  <si>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</si>
  <si>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</si>
  <si>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</si>
  <si>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</si>
  <si>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Финансирование согласно договорным условиям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</si>
  <si>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</si>
  <si>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</si>
  <si>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Влияние фактически сложившейся КЗ на 01.01.2020.Финансирование фактически поставленной продукции и выполненных работ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</si>
  <si>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</si>
  <si>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</si>
  <si>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</si>
  <si>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</si>
  <si>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</si>
  <si>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</si>
  <si>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</si>
  <si>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</si>
  <si>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</si>
  <si>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</si>
  <si>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№15 г. Амурск.(СП КТС)</t>
  </si>
  <si>
    <t>H_505-ХТСКх-9-41</t>
  </si>
  <si>
    <t>Оплата за услуги по регламентированным закупкам</t>
  </si>
  <si>
    <t>Техперевооружение теплотрассы №16 г. Амурск.(СП КТС)</t>
  </si>
  <si>
    <t>H_505-ХТСКх-9-42</t>
  </si>
  <si>
    <t>Фактически сложившаяся КЗ за 2019г. меньше запланированной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</si>
  <si>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</si>
  <si>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</si>
  <si>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</si>
  <si>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</si>
  <si>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</si>
  <si>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</si>
  <si>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</si>
  <si>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</si>
  <si>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</si>
  <si>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</si>
  <si>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Оплата за услуги по регламентированным закупкам, досрочно поставленной продукции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</si>
  <si>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</si>
  <si>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</si>
  <si>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</si>
  <si>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</si>
  <si>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</si>
  <si>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</si>
  <si>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</si>
  <si>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</si>
  <si>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</si>
  <si>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</si>
  <si>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</si>
  <si>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</si>
  <si>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</si>
  <si>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</si>
  <si>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</si>
  <si>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</si>
  <si>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</si>
  <si>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</si>
  <si>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Замена измерительных трансформаторов тока на ХТЭЦ-3, КТЭЦ-1, КТЭЦ-2, КТЭЦ-3, МГРЭС</t>
  </si>
  <si>
    <t>F_505-ХГ-34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</si>
  <si>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</si>
  <si>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</si>
  <si>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</si>
  <si>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</si>
  <si>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</si>
  <si>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</si>
  <si>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</si>
  <si>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</si>
  <si>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</si>
  <si>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</si>
  <si>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</si>
  <si>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</si>
  <si>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</si>
  <si>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</si>
  <si>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</si>
  <si>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</si>
  <si>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</si>
  <si>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</si>
  <si>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</si>
  <si>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</si>
  <si>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</si>
  <si>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</si>
  <si>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Замена трансформатора ТДЦ-125000/110 на трансформатор ТДЦ-160000/110 ХТЭЦ-1, 1 шт.</t>
  </si>
  <si>
    <t>K_505-ХГ-147</t>
  </si>
  <si>
    <t>Влияние фактически сложившейся КЗ на 01.01.2020.Финансирование фактически  выполненных работ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</si>
  <si>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</si>
  <si>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</si>
  <si>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Финансирование фактически  выполненных работ</t>
  </si>
  <si>
    <t>Модернизация редукционо-охладительной установки 14/10 Мпа на ХТЭЦ-1</t>
  </si>
  <si>
    <t>J_505-ХГ-145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</si>
  <si>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</si>
  <si>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</si>
  <si>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</si>
  <si>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</si>
  <si>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Перераспределение прочих затрат службы заказчика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</si>
  <si>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</si>
  <si>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</si>
  <si>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</si>
  <si>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</si>
  <si>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</si>
  <si>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</si>
  <si>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</si>
  <si>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</si>
  <si>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</si>
  <si>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</si>
  <si>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</si>
  <si>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</si>
  <si>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</si>
  <si>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</si>
  <si>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</si>
  <si>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</si>
  <si>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</si>
  <si>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</si>
  <si>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</si>
  <si>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</si>
  <si>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</si>
  <si>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</si>
  <si>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</si>
  <si>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</si>
  <si>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</si>
  <si>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</si>
  <si>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</si>
  <si>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</si>
  <si>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</si>
  <si>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</si>
  <si>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</si>
  <si>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</si>
  <si>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</si>
  <si>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</si>
  <si>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</si>
  <si>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</si>
  <si>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</si>
  <si>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</si>
  <si>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Авансирование по условиям договора оказания услуг, финансирование досрочно поставленной продукции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</si>
  <si>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</si>
  <si>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</si>
  <si>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</si>
  <si>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</si>
  <si>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</si>
  <si>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</si>
  <si>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</si>
  <si>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</si>
  <si>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</si>
  <si>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</si>
  <si>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</si>
  <si>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</si>
  <si>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 xml:space="preserve">Финансирование выполненных работ 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</si>
  <si>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</si>
  <si>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</si>
  <si>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</si>
  <si>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</si>
  <si>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</si>
  <si>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</si>
  <si>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</si>
  <si>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</si>
  <si>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</si>
  <si>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</si>
  <si>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</si>
  <si>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</si>
  <si>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</si>
  <si>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</si>
  <si>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</si>
  <si>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</si>
  <si>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</si>
  <si>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</si>
  <si>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</si>
  <si>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</si>
  <si>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</si>
  <si>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</si>
  <si>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</si>
  <si>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</si>
  <si>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</si>
  <si>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</si>
  <si>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</si>
  <si>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</si>
  <si>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</si>
  <si>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</si>
  <si>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</si>
  <si>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</si>
  <si>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</si>
  <si>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</si>
  <si>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</si>
  <si>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</si>
  <si>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</si>
  <si>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</si>
  <si>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</si>
  <si>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</si>
  <si>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</si>
  <si>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</si>
  <si>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</si>
  <si>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</si>
  <si>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</si>
  <si>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</si>
  <si>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</si>
  <si>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</si>
  <si>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</si>
  <si>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</si>
  <si>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</si>
  <si>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</si>
  <si>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</si>
  <si>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</si>
  <si>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Покупка МФУ, 3 шт (СП ХТС, КТС, ХТЭЦ-2)</t>
  </si>
  <si>
    <t>H_505-ХТСКх-34-23</t>
  </si>
  <si>
    <t>Покупка Покупка МФУ, 1 шт (СП КТС)</t>
  </si>
  <si>
    <t>K_505-ХТСКх-34-23-3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</si>
  <si>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</si>
  <si>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</si>
  <si>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установки леспожарной ранцевой  "Ангара" СП Николаевская ТЭЦ, кол-во 1 шт.</t>
  </si>
  <si>
    <t>J_505-ХГ-45-309</t>
  </si>
  <si>
    <t>Покупка  автомобиля УАЗ-39094 КТС, 3 шт.,ХТС-3 шт, ХТЭЦ-2 - 1 шт</t>
  </si>
  <si>
    <t>F_505-ХТСКх-34-11</t>
  </si>
  <si>
    <t>Покупка автомобиля Тягач с полуприцепом, г.п. 32 т., СП ХТС кол-во   3 шт.</t>
  </si>
  <si>
    <t>F_505-ХТСКх-34-13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</si>
  <si>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</si>
  <si>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</si>
  <si>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</si>
  <si>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</si>
  <si>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</si>
  <si>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</si>
  <si>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</si>
  <si>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</si>
  <si>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</si>
  <si>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</si>
  <si>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серверного шкафа (1 шт.), Исполнительный аппарат АО "ДГК"</t>
  </si>
  <si>
    <t>H_505-ИА-1-40</t>
  </si>
  <si>
    <t>Поставка оборудования ранее установленного срока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</si>
  <si>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</si>
  <si>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</si>
  <si>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</si>
  <si>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</si>
  <si>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</si>
  <si>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</si>
  <si>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</si>
  <si>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</si>
  <si>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</si>
  <si>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</si>
  <si>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</si>
  <si>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</si>
  <si>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</si>
  <si>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</si>
  <si>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 (КТЭЦ-2)</t>
  </si>
  <si>
    <t>F_505-ХГ-50на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</si>
  <si>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</si>
  <si>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</si>
  <si>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</si>
  <si>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</si>
  <si>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</si>
  <si>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</si>
  <si>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</si>
  <si>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</si>
  <si>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</si>
  <si>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</si>
  <si>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</si>
  <si>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</si>
  <si>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</si>
  <si>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</si>
  <si>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</si>
  <si>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</si>
  <si>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</si>
  <si>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</si>
  <si>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</si>
  <si>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</si>
  <si>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</si>
  <si>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Перенос оплат между объектами (материалы)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</si>
  <si>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</si>
  <si>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</si>
  <si>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</si>
  <si>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</si>
  <si>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</si>
  <si>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</si>
  <si>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</si>
  <si>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</si>
  <si>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Отставание вызвано необходимостью принятия новых технических решений при установке пожарных резервуаров</t>
  </si>
  <si>
    <t>2.1.4</t>
  </si>
  <si>
    <t>2.2</t>
  </si>
  <si>
    <t>2.2.1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</si>
  <si>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</si>
  <si>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</si>
  <si>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</si>
  <si>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</si>
  <si>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</si>
  <si>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</si>
  <si>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</si>
  <si>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</si>
  <si>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</si>
  <si>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 xml:space="preserve">Финансирование услуг по регламентированным закупкам 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</si>
  <si>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</si>
  <si>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</si>
  <si>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</si>
  <si>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</si>
  <si>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</si>
  <si>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</si>
  <si>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</si>
  <si>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</si>
  <si>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</si>
  <si>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</si>
  <si>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</si>
  <si>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</si>
  <si>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</si>
  <si>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</si>
  <si>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</si>
  <si>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</si>
  <si>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Модернизация электрофильтра  КА ст. № 4 БТЭЦ</t>
  </si>
  <si>
    <t>F_505-АГ-16</t>
  </si>
  <si>
    <t>Влияние фактически сложившейся КЗ на 01.01.2020.   Изменение стоимости проекта на основании заключенных договоров.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</si>
  <si>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</si>
  <si>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</si>
  <si>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Изменение графика выполнения работ</t>
  </si>
  <si>
    <t>Установка частотнорегулируемого привода на КЭН ТА ст. № 6, № 7 СП РГРЭС</t>
  </si>
  <si>
    <t>H_505-АГ-43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</si>
  <si>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</si>
  <si>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</si>
  <si>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</si>
  <si>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</si>
  <si>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Проект исключен из программы на 2020 год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</si>
  <si>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</si>
  <si>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</si>
  <si>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</si>
  <si>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</si>
  <si>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</si>
  <si>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Финансирование фактически сложившейся КЗ на 01.01.2020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</si>
  <si>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</si>
  <si>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</si>
  <si>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</si>
  <si>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</si>
  <si>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</si>
  <si>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</si>
  <si>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Установка частотно-регулируемого привода на питательный электронасос №5 РГРЭС</t>
  </si>
  <si>
    <t>I_505-АГ-64</t>
  </si>
  <si>
    <t>Монтаж вагоноопрокидователя ВРС 125 с зубчатым приводом СП БТЭЦ, 1 шт.</t>
  </si>
  <si>
    <t>H_505-АГ-50</t>
  </si>
  <si>
    <t>прочие затраты, связанные с закупочной деятельностью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</si>
  <si>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</si>
  <si>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</si>
  <si>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</si>
  <si>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</si>
  <si>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</si>
  <si>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</si>
  <si>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</si>
  <si>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</si>
  <si>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</si>
  <si>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</si>
  <si>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</si>
  <si>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</si>
  <si>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</si>
  <si>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</si>
  <si>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</si>
  <si>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</si>
  <si>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</si>
  <si>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</si>
  <si>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</si>
  <si>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</si>
  <si>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</si>
  <si>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</si>
  <si>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</si>
  <si>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</si>
  <si>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</si>
  <si>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Изменение стоимости аренды</t>
  </si>
  <si>
    <t>2.6</t>
  </si>
  <si>
    <t>2.7</t>
  </si>
  <si>
    <t>Покупка бульдозер Б14 СП РГРЭС 3 шт.</t>
  </si>
  <si>
    <t>I_505-АГ-27-120</t>
  </si>
  <si>
    <t>затраты, связанные с закупочной деятельностью</t>
  </si>
  <si>
    <t>Покупка автобус Газель NEXT ГАЗ-A65R32 РГРЭС 1 шт.</t>
  </si>
  <si>
    <t>I_505-АГ-27-121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</si>
  <si>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</si>
  <si>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</si>
  <si>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</si>
  <si>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</si>
  <si>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</si>
  <si>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</si>
  <si>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</si>
  <si>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</si>
  <si>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длительное проведение закупочных процедур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</si>
  <si>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</si>
  <si>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</si>
  <si>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</si>
  <si>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</si>
  <si>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</si>
  <si>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</si>
  <si>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</si>
  <si>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</si>
  <si>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</si>
  <si>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</si>
  <si>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</si>
  <si>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</si>
  <si>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</si>
  <si>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</si>
  <si>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</si>
  <si>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</si>
  <si>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</si>
  <si>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</si>
  <si>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</si>
  <si>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</si>
  <si>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</si>
  <si>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</si>
  <si>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</si>
  <si>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</si>
  <si>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</si>
  <si>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</si>
  <si>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</si>
  <si>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</si>
  <si>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</si>
  <si>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</si>
  <si>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</si>
  <si>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</si>
  <si>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</si>
  <si>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</si>
  <si>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</si>
  <si>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</si>
  <si>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</si>
  <si>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</si>
  <si>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</si>
  <si>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</si>
  <si>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</si>
  <si>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</si>
  <si>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</si>
  <si>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</si>
  <si>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</si>
  <si>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</si>
  <si>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</si>
  <si>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</si>
  <si>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</si>
  <si>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</si>
  <si>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</si>
  <si>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</si>
  <si>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</si>
  <si>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</si>
  <si>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</si>
  <si>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</si>
  <si>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</si>
  <si>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</si>
  <si>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</si>
  <si>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теплотрассы УТ1229 до УТ1230 ул.Вилкова - ул.Калинина Дн 720х9 L=524 пм</t>
  </si>
  <si>
    <t>I_505-ПГт-116тп</t>
  </si>
  <si>
    <t>Перенос невыполненных объемов 2019г в 2020г. повлиял на фактич.объемы  финансирования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</si>
  <si>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</si>
  <si>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</si>
  <si>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</si>
  <si>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</si>
  <si>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</si>
  <si>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</si>
  <si>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</si>
  <si>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</si>
  <si>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</si>
  <si>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</si>
  <si>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</si>
  <si>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</si>
  <si>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</si>
  <si>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</si>
  <si>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</si>
  <si>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</si>
  <si>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</si>
  <si>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</si>
  <si>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</si>
  <si>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</si>
  <si>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</si>
  <si>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</si>
  <si>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</si>
  <si>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</si>
  <si>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</si>
  <si>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</si>
  <si>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</si>
  <si>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</si>
  <si>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Владивостокской ТЭЦ-2</t>
  </si>
  <si>
    <t>I_505-ПГг-79</t>
  </si>
  <si>
    <t>Модернизация АСУ и ТП турбинного и котельного оборудования Артемовской ТЭЦ</t>
  </si>
  <si>
    <t>I_505-ПГг-80</t>
  </si>
  <si>
    <t>Модернизация МВ, КПСУ бл. 100,200 (ПримГРЭС)</t>
  </si>
  <si>
    <t>F_505-ЛуТЭК-6</t>
  </si>
  <si>
    <t>Влияние фактически сложившейся КЗ на 01.01.2020. Финансирование работ согласно условий договора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</si>
  <si>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</si>
  <si>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</si>
  <si>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</si>
  <si>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</si>
  <si>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</si>
  <si>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</si>
  <si>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</si>
  <si>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</si>
  <si>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</si>
  <si>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</si>
  <si>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</si>
  <si>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</si>
  <si>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</si>
  <si>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</si>
  <si>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</si>
  <si>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</si>
  <si>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</si>
  <si>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</si>
  <si>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</si>
  <si>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</si>
  <si>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ВН-4  (воздухонагнетатель), 1 шт  (ПримГРЭС)</t>
  </si>
  <si>
    <t>I_505-ЛуТЭК-83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</si>
  <si>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</si>
  <si>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</si>
  <si>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</si>
  <si>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</si>
  <si>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</si>
  <si>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</si>
  <si>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</si>
  <si>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</si>
  <si>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</si>
  <si>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</si>
  <si>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</si>
  <si>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</si>
  <si>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</si>
  <si>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</si>
  <si>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</si>
  <si>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</si>
  <si>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</si>
  <si>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</si>
  <si>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</si>
  <si>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</si>
  <si>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>Изменение графика реализации проекта из-за поздней поставки МТР в 2019 году.</t>
  </si>
  <si>
    <t>Техперевооружение теплотрассы УТ1423-УТ1425 ул.Печерская -пр-т 100 лет Владивостоку,  Дн 720х10 L=500м.п.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</si>
  <si>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</si>
  <si>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</si>
  <si>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</si>
  <si>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</si>
  <si>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</si>
  <si>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</si>
  <si>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</si>
  <si>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</si>
  <si>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</si>
  <si>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</si>
  <si>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</si>
  <si>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</si>
  <si>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</si>
  <si>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</si>
  <si>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</si>
  <si>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</si>
  <si>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</si>
  <si>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</si>
  <si>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</si>
  <si>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</si>
  <si>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</si>
  <si>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</si>
  <si>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</si>
  <si>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</si>
  <si>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 участка холодного водоснабжения Партизанской ГРЭС</t>
  </si>
  <si>
    <t>I_505-ПГг-72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</si>
  <si>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</si>
  <si>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</si>
  <si>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Отсутствие обязательств для финансирования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</si>
  <si>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</si>
  <si>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</si>
  <si>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</si>
  <si>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</si>
  <si>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</si>
  <si>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</si>
  <si>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</si>
  <si>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</si>
  <si>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Техперевооружение мазутонасосной станции с заменой насосов  на  Партизанской ГРЭС 2 шт</t>
  </si>
  <si>
    <t>J_505-ПГг-98</t>
  </si>
  <si>
    <t>Возникновение обязательств для финансирования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</si>
  <si>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</si>
  <si>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</si>
  <si>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</si>
  <si>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</si>
  <si>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</si>
  <si>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</si>
  <si>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</si>
  <si>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</si>
  <si>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</si>
  <si>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</si>
  <si>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</si>
  <si>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</si>
  <si>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</si>
  <si>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</si>
  <si>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</si>
  <si>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</si>
  <si>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</si>
  <si>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</si>
  <si>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</si>
  <si>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</si>
  <si>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</si>
  <si>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</si>
  <si>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</si>
  <si>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</si>
  <si>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</si>
  <si>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</si>
  <si>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</si>
  <si>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</si>
  <si>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</si>
  <si>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</si>
  <si>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</si>
  <si>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</si>
  <si>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</si>
  <si>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</si>
  <si>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Техперевооружение комплекса инженерно-технических средств физической защиты СП Приморская ГРЭС</t>
  </si>
  <si>
    <t>F_505-ЛуТЭК-16</t>
  </si>
  <si>
    <t>Расширение железнодорожной станции "Угольная"    (ПримГРЭС)</t>
  </si>
  <si>
    <t>H_505-ЛуТЭК-17</t>
  </si>
  <si>
    <t>Замена трансформатора ст. № Т-3 ТДЦ-125000/110/10 на ТДЦ-175000/110/10 Владивостокской ТЭЦ-2, 1 шт</t>
  </si>
  <si>
    <t>J_505-ПГг-118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</si>
  <si>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</si>
  <si>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</si>
  <si>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</si>
  <si>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</si>
  <si>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</si>
  <si>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</si>
  <si>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</si>
  <si>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</si>
  <si>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маслоочистительных установок МОУ, 4 шт., СП Приморская ГРЭС</t>
  </si>
  <si>
    <t>J_505-ЛуТЭК-93</t>
  </si>
  <si>
    <t>Установка  кондиционеров крановых КК2-1, 2-01М (исп.2, 4,5 квт, R 134а), 6 шт.  (ПримГРЭС)</t>
  </si>
  <si>
    <t>J_505-ЛуТЭК-94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</si>
  <si>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</si>
  <si>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</si>
  <si>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</si>
  <si>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</si>
  <si>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</si>
  <si>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</si>
  <si>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</si>
  <si>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</si>
  <si>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</si>
  <si>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</si>
  <si>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</si>
  <si>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</si>
  <si>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</si>
  <si>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</si>
  <si>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</si>
  <si>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</si>
  <si>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</si>
  <si>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Приостановлена раелизация проекта по решению СД от сентября 2019 г и проработка вопроса по передаче проекта для дальнейшей реалиазции в ООО "Приморская ГРЭС"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</si>
  <si>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</si>
  <si>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</si>
  <si>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</si>
  <si>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</si>
  <si>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 xml:space="preserve">Корректировка сроков выполнения работ в связи с увеличением объемов работ и корректировкой технического задания на ПИР
Смещение сроков проектирования вследствие того, что решение по реконструкции объекта, принято Правительством РФ в июле 2019 года (от 15.07.2019 № 1544-р).
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</si>
  <si>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</si>
  <si>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</si>
  <si>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 xml:space="preserve">Корректироовка сроков проектирования вследствие:
1. Решение по строительству АТЭЦ-2, принято Правительством РФ в июле 2019 года (от 15.07.2019 № 1544-р).
2. Распоряжение Территориального управления Федерального агентства по управлению государственным имуществом в Приморском крае о разрешении на использование части земельного участка, находящегося в федеральной собственности получено 24.09.2019 №258-р.
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</si>
  <si>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</si>
  <si>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</si>
  <si>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840R-HD  , СП Партизанская ГРЭС кол-во  3 шт.</t>
  </si>
  <si>
    <t>H_505-ПГг-39-3</t>
  </si>
  <si>
    <t>Покупка автокрана  TADANO GR-300EX, СП ВТЭЦ-2 кол-во 1 шт.</t>
  </si>
  <si>
    <t>H_505-ПГг-39-2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</si>
  <si>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</si>
  <si>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</si>
  <si>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</si>
  <si>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</si>
  <si>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</si>
  <si>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</si>
  <si>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</si>
  <si>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</si>
  <si>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</si>
  <si>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</si>
  <si>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</si>
  <si>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</si>
  <si>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</si>
  <si>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</si>
  <si>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</si>
  <si>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</si>
  <si>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</si>
  <si>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</si>
  <si>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</si>
  <si>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</si>
  <si>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</si>
  <si>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</si>
  <si>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</si>
  <si>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</si>
  <si>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</si>
  <si>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</si>
  <si>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</si>
  <si>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</si>
  <si>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</si>
  <si>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</si>
  <si>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</si>
  <si>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</si>
  <si>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</si>
  <si>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</si>
  <si>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</si>
  <si>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</si>
  <si>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</si>
  <si>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</si>
  <si>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</si>
  <si>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</si>
  <si>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</si>
  <si>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</si>
  <si>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</si>
  <si>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</si>
  <si>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</si>
  <si>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</si>
  <si>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</si>
  <si>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</si>
  <si>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</si>
  <si>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</si>
  <si>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</si>
  <si>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</si>
  <si>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</si>
  <si>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</si>
  <si>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</si>
  <si>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</si>
  <si>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</si>
  <si>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</si>
  <si>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</si>
  <si>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</si>
  <si>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</si>
  <si>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</si>
  <si>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</si>
  <si>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</si>
  <si>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</si>
  <si>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</si>
  <si>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</si>
  <si>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</si>
  <si>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</si>
  <si>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</si>
  <si>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</si>
  <si>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</si>
  <si>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</si>
  <si>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</si>
  <si>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</si>
  <si>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</si>
  <si>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</si>
  <si>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</si>
  <si>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</si>
  <si>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</si>
  <si>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</si>
  <si>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</si>
  <si>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</si>
  <si>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</si>
  <si>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</si>
  <si>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</si>
  <si>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</si>
  <si>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</si>
  <si>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</si>
  <si>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</si>
  <si>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</si>
  <si>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</si>
  <si>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</si>
  <si>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</si>
  <si>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</si>
  <si>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</si>
  <si>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</si>
  <si>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</si>
  <si>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</si>
  <si>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</si>
  <si>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</si>
  <si>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</si>
  <si>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</si>
  <si>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</si>
  <si>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</si>
  <si>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</si>
  <si>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</si>
  <si>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</si>
  <si>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</si>
  <si>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</si>
  <si>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</si>
  <si>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</si>
  <si>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</si>
  <si>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</si>
  <si>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</si>
  <si>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</si>
  <si>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</si>
  <si>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</si>
  <si>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</si>
  <si>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</si>
  <si>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</si>
  <si>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</si>
  <si>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</si>
  <si>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</si>
  <si>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</si>
  <si>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</si>
  <si>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</si>
  <si>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</si>
  <si>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экскаватора ЕК-18-20 (TWEX 180W), 1 шт. (ПримГРЭС)</t>
  </si>
  <si>
    <t>I_505-ЛуТЭК-30-65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</si>
  <si>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</si>
  <si>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</si>
  <si>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</si>
  <si>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</si>
  <si>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</si>
  <si>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</si>
  <si>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</si>
  <si>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</si>
  <si>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</si>
  <si>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</si>
  <si>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</si>
  <si>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</si>
  <si>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</si>
  <si>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</si>
  <si>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</si>
  <si>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</si>
  <si>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</si>
  <si>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</si>
  <si>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</si>
  <si>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</si>
  <si>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</si>
  <si>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</si>
  <si>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</si>
  <si>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</si>
  <si>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Изменение объемов финансирования в связи с переносом работ в 2020г.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</si>
  <si>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</si>
  <si>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</si>
  <si>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</si>
  <si>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</si>
  <si>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</si>
  <si>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</si>
  <si>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</si>
  <si>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</si>
  <si>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</si>
  <si>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энергоблока ст №1 НГРЭС</t>
  </si>
  <si>
    <t>H_505-НГ-31</t>
  </si>
  <si>
    <t xml:space="preserve"> Изменение условий финансирования  работ по результатам заключённых договорных соглашений.</t>
  </si>
  <si>
    <t xml:space="preserve">Реконструкция котлоагрегата БКЗ 75/39 ст.№5 ЧТЭЦ </t>
  </si>
  <si>
    <t>F_505-НГ-2</t>
  </si>
  <si>
    <t>Реконструкция горелочных устройств котлоагрегатов  НГРЭС</t>
  </si>
  <si>
    <t>J_505-НГ-74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</si>
  <si>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</si>
  <si>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</si>
  <si>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</si>
  <si>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</si>
  <si>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</si>
  <si>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</si>
  <si>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</si>
  <si>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</si>
  <si>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</si>
  <si>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</si>
  <si>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</si>
  <si>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</si>
  <si>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</si>
  <si>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</si>
  <si>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</si>
  <si>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</si>
  <si>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</si>
  <si>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</si>
  <si>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</si>
  <si>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</si>
  <si>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</si>
  <si>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Отсутствие обязательств для финансирования в связи с отставанием от графика произ-ва работ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</si>
  <si>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</si>
  <si>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</si>
  <si>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</si>
  <si>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</si>
  <si>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</si>
  <si>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</si>
  <si>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</si>
  <si>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</si>
  <si>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</si>
  <si>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</si>
  <si>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</si>
  <si>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</si>
  <si>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</si>
  <si>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</si>
  <si>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</si>
  <si>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</si>
  <si>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</si>
  <si>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азотной  установки НГРЭС, 1 шт.  </t>
  </si>
  <si>
    <t>H_505-НГ-54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</si>
  <si>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</si>
  <si>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</si>
  <si>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</si>
  <si>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</si>
  <si>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</si>
  <si>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</si>
  <si>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возникновение обязательств по оплате по факту заключения договора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</si>
  <si>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</si>
  <si>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</si>
  <si>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</si>
  <si>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</si>
  <si>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</si>
  <si>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</si>
  <si>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</si>
  <si>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</si>
  <si>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</si>
  <si>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</si>
  <si>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</si>
  <si>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</si>
  <si>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</si>
  <si>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</si>
  <si>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</si>
  <si>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</si>
  <si>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</si>
  <si>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</si>
  <si>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</si>
  <si>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</si>
  <si>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</si>
  <si>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</si>
  <si>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</si>
  <si>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</si>
  <si>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Покупка автобуса ПАЗ НГРЭС Кол-во: 2017г.-1 шт., 2018г.-1шт., 2019г.-2шт., 2020г.-1 шт, 2022г.-1шт)</t>
  </si>
  <si>
    <t>H_505-НГ-24-24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</si>
  <si>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</si>
  <si>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</si>
  <si>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</si>
  <si>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</si>
  <si>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</si>
  <si>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</si>
  <si>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>возникновение обязательств по оплате, связанных с закупочной деятельностью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</si>
  <si>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</si>
  <si>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</si>
  <si>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</si>
  <si>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</si>
  <si>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</si>
  <si>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</si>
  <si>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</si>
  <si>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</si>
  <si>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</si>
  <si>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</si>
  <si>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</si>
  <si>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</si>
  <si>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оборудования радиофикации подъездных путей НГРЭС</t>
  </si>
  <si>
    <t>K_505-НГ-24-71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</si>
  <si>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</si>
  <si>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</si>
  <si>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</si>
  <si>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</si>
  <si>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</si>
  <si>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</si>
  <si>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</si>
  <si>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</si>
  <si>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</si>
  <si>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</si>
  <si>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</si>
  <si>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</si>
  <si>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</si>
  <si>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</si>
  <si>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</si>
  <si>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</si>
  <si>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</si>
  <si>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</si>
  <si>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</si>
  <si>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</si>
  <si>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</si>
  <si>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</si>
  <si>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</si>
  <si>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</si>
  <si>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</si>
  <si>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</si>
  <si>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</si>
  <si>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</si>
  <si>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</si>
  <si>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</si>
  <si>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</si>
  <si>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</si>
  <si>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</si>
  <si>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</si>
  <si>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Фактически сложившаяся КЗ за 2019г. больше запланированной</t>
  </si>
  <si>
    <t>Модернизация системы безопасности мазутонасосной котельного цеха (58 м3/ч).  (СП "БТЭЦ")</t>
  </si>
  <si>
    <t>I_505-ХТСКб-16</t>
  </si>
  <si>
    <t xml:space="preserve">Перераспределение прочих затрат 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</si>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</sst>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000000"/>
    <numFmt numFmtId="165" formatCode="#,##0.00000000"/>
    <numFmt numFmtId="166" formatCode="#,##0.00\ _₽"/>
    <numFmt numFmtId="167" formatCode="#,##0.00000"/>
    <numFmt numFmtId="168" formatCode="#,##0.0"/>
    <numFmt numFmtId="169" formatCode="_-* #,##0.00_р_._-;\-* #,##0.00_р_._-;_-* &quot;-&quot;??_р_._-;_-@_-"/>
  </numFmts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color theme="1"/>
      <name val="Times New Roman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7" fillId="0" borderId="0"/>
    <xf numFmtId="0" fontId="10" fillId="0" borderId="0"/>
    <xf numFmtId="0" fontId="10" fillId="0" borderId="0"/>
    <xf numFmtId="0" fontId="1" fillId="0" borderId="0"/>
    <xf numFmtId="0" fontId="2" fillId="0" borderId="0"/>
  </cellStyleXfs>
  <cellXfs count="160">
    <xf numFmtId="0" fontId="0" fillId="0" borderId="0" xfId="0"/>
    <xf numFmtId="0" fontId="2" fillId="0" borderId="0" xfId="1" applyFont="1" applyFill="1"/>
    <xf numFmtId="164" fontId="3" fillId="0" borderId="0" xfId="1" applyNumberFormat="1" applyFont="1" applyFill="1"/>
    <xf numFmtId="165" fontId="2" fillId="0" borderId="0" xfId="1" applyNumberFormat="1" applyFont="1" applyFill="1"/>
    <xf numFmtId="4" fontId="2" fillId="0" borderId="0" xfId="1" applyNumberFormat="1" applyFont="1" applyFill="1"/>
    <xf numFmtId="165" fontId="3" fillId="0" borderId="0" xfId="1" applyNumberFormat="1" applyFont="1" applyFill="1"/>
    <xf numFmtId="0" fontId="4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/>
    </xf>
    <xf numFmtId="165" fontId="6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/>
    </xf>
    <xf numFmtId="0" fontId="2" fillId="0" borderId="0" xfId="1" applyFont="1" applyFill="1" applyBorder="1"/>
    <xf numFmtId="0" fontId="5" fillId="0" borderId="0" xfId="1" applyFont="1" applyFill="1" applyAlignment="1">
      <alignment horizontal="center" wrapText="1"/>
    </xf>
    <xf numFmtId="165" fontId="6" fillId="0" borderId="0" xfId="1" applyNumberFormat="1" applyFont="1" applyFill="1" applyAlignment="1">
      <alignment horizontal="center" wrapText="1"/>
    </xf>
    <xf numFmtId="165" fontId="5" fillId="0" borderId="0" xfId="1" applyNumberFormat="1" applyFont="1" applyFill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/>
    </xf>
    <xf numFmtId="4" fontId="5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/>
    </xf>
    <xf numFmtId="165" fontId="3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164" fontId="3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center" vertical="center"/>
    </xf>
    <xf numFmtId="165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2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165" fontId="6" fillId="0" borderId="0" xfId="2" applyNumberFormat="1" applyFont="1" applyFill="1" applyAlignment="1">
      <alignment horizontal="center" vertical="center"/>
    </xf>
    <xf numFmtId="165" fontId="5" fillId="0" borderId="0" xfId="2" applyNumberFormat="1" applyFont="1" applyFill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165" fontId="9" fillId="2" borderId="5" xfId="1" applyNumberFormat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165" fontId="8" fillId="2" borderId="5" xfId="1" applyNumberFormat="1" applyFont="1" applyFill="1" applyBorder="1" applyAlignment="1">
      <alignment horizontal="center" vertical="center" wrapText="1"/>
    </xf>
    <xf numFmtId="165" fontId="9" fillId="2" borderId="6" xfId="1" applyNumberFormat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165" fontId="9" fillId="2" borderId="12" xfId="1" applyNumberFormat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165" fontId="8" fillId="2" borderId="12" xfId="1" applyNumberFormat="1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center" vertical="center" wrapText="1"/>
    </xf>
    <xf numFmtId="0" fontId="8" fillId="2" borderId="14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164" fontId="8" fillId="2" borderId="9" xfId="1" applyNumberFormat="1" applyFont="1" applyFill="1" applyBorder="1" applyAlignment="1">
      <alignment horizontal="center" vertical="center" wrapText="1"/>
    </xf>
    <xf numFmtId="165" fontId="8" fillId="2" borderId="9" xfId="1" applyNumberFormat="1" applyFont="1" applyFill="1" applyBorder="1" applyAlignment="1">
      <alignment horizontal="center" vertical="center" wrapText="1"/>
    </xf>
    <xf numFmtId="4" fontId="8" fillId="2" borderId="9" xfId="1" applyNumberFormat="1" applyFont="1" applyFill="1" applyBorder="1" applyAlignment="1">
      <alignment horizontal="center" vertical="center" wrapText="1"/>
    </xf>
    <xf numFmtId="0" fontId="8" fillId="2" borderId="15" xfId="1" applyFont="1" applyFill="1" applyBorder="1" applyAlignment="1">
      <alignment horizontal="center" vertical="center" wrapText="1"/>
    </xf>
    <xf numFmtId="0" fontId="8" fillId="2" borderId="16" xfId="1" applyFont="1" applyFill="1" applyBorder="1" applyAlignment="1">
      <alignment horizontal="center" vertical="center" wrapText="1"/>
    </xf>
    <xf numFmtId="1" fontId="8" fillId="2" borderId="16" xfId="1" applyNumberFormat="1" applyFont="1" applyFill="1" applyBorder="1" applyAlignment="1">
      <alignment horizontal="center" vertical="center" wrapText="1"/>
    </xf>
    <xf numFmtId="3" fontId="8" fillId="2" borderId="16" xfId="1" applyNumberFormat="1" applyFont="1" applyFill="1" applyBorder="1" applyAlignment="1">
      <alignment horizontal="center" vertical="center" wrapText="1"/>
    </xf>
    <xf numFmtId="0" fontId="8" fillId="2" borderId="17" xfId="1" applyFont="1" applyFill="1" applyBorder="1" applyAlignment="1">
      <alignment horizontal="center" vertical="center" wrapText="1"/>
    </xf>
    <xf numFmtId="4" fontId="11" fillId="2" borderId="18" xfId="3" applyNumberFormat="1" applyFont="1" applyFill="1" applyBorder="1" applyAlignment="1" applyProtection="1">
      <alignment horizontal="center" vertical="center" wrapText="1"/>
      <protection locked="0"/>
    </xf>
    <xf numFmtId="4" fontId="11" fillId="2" borderId="19" xfId="3" applyNumberFormat="1" applyFont="1" applyFill="1" applyBorder="1" applyAlignment="1" applyProtection="1">
      <alignment horizontal="center" vertical="center" wrapText="1"/>
      <protection locked="0"/>
    </xf>
    <xf numFmtId="166" fontId="11" fillId="2" borderId="19" xfId="3" applyNumberFormat="1" applyFont="1" applyFill="1" applyBorder="1" applyAlignment="1" applyProtection="1">
      <alignment horizontal="center" vertical="center" wrapText="1"/>
      <protection locked="0"/>
    </xf>
    <xf numFmtId="10" fontId="8" fillId="2" borderId="19" xfId="1" applyNumberFormat="1" applyFont="1" applyFill="1" applyBorder="1" applyAlignment="1">
      <alignment horizontal="center" vertical="center" wrapText="1"/>
    </xf>
    <xf numFmtId="4" fontId="11" fillId="2" borderId="20" xfId="3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1" applyFont="1" applyFill="1"/>
    <xf numFmtId="4" fontId="8" fillId="2" borderId="21" xfId="2" applyNumberFormat="1" applyFont="1" applyFill="1" applyBorder="1" applyAlignment="1">
      <alignment horizontal="center" vertical="center"/>
    </xf>
    <xf numFmtId="4" fontId="8" fillId="2" borderId="14" xfId="2" applyNumberFormat="1" applyFont="1" applyFill="1" applyBorder="1" applyAlignment="1">
      <alignment horizontal="center" wrapText="1"/>
    </xf>
    <xf numFmtId="4" fontId="8" fillId="2" borderId="14" xfId="0" applyNumberFormat="1" applyFont="1" applyFill="1" applyBorder="1" applyAlignment="1">
      <alignment horizontal="center" vertical="center"/>
    </xf>
    <xf numFmtId="166" fontId="8" fillId="2" borderId="14" xfId="0" applyNumberFormat="1" applyFont="1" applyFill="1" applyBorder="1" applyAlignment="1">
      <alignment horizontal="center" vertical="center" wrapText="1"/>
    </xf>
    <xf numFmtId="10" fontId="8" fillId="2" borderId="14" xfId="1" applyNumberFormat="1" applyFont="1" applyFill="1" applyBorder="1" applyAlignment="1">
      <alignment horizontal="center" vertical="center" wrapText="1"/>
    </xf>
    <xf numFmtId="167" fontId="8" fillId="2" borderId="22" xfId="1" applyNumberFormat="1" applyFont="1" applyFill="1" applyBorder="1" applyAlignment="1">
      <alignment horizontal="center" vertical="center" wrapText="1"/>
    </xf>
    <xf numFmtId="4" fontId="8" fillId="2" borderId="8" xfId="2" applyNumberFormat="1" applyFont="1" applyFill="1" applyBorder="1" applyAlignment="1">
      <alignment horizontal="center" vertical="center"/>
    </xf>
    <xf numFmtId="4" fontId="8" fillId="2" borderId="9" xfId="2" applyNumberFormat="1" applyFont="1" applyFill="1" applyBorder="1" applyAlignment="1">
      <alignment horizontal="center" wrapText="1"/>
    </xf>
    <xf numFmtId="4" fontId="8" fillId="2" borderId="9" xfId="0" applyNumberFormat="1" applyFont="1" applyFill="1" applyBorder="1" applyAlignment="1">
      <alignment horizontal="center" vertical="center"/>
    </xf>
    <xf numFmtId="166" fontId="8" fillId="2" borderId="9" xfId="0" applyNumberFormat="1" applyFont="1" applyFill="1" applyBorder="1" applyAlignment="1">
      <alignment horizontal="center" vertical="center" wrapText="1"/>
    </xf>
    <xf numFmtId="167" fontId="8" fillId="2" borderId="13" xfId="1" applyNumberFormat="1" applyFont="1" applyFill="1" applyBorder="1" applyAlignment="1">
      <alignment horizontal="center" vertical="center" wrapText="1"/>
    </xf>
    <xf numFmtId="4" fontId="8" fillId="2" borderId="9" xfId="2" applyNumberFormat="1" applyFont="1" applyFill="1" applyBorder="1" applyAlignment="1">
      <alignment horizontal="center" vertical="center" wrapText="1"/>
    </xf>
    <xf numFmtId="4" fontId="8" fillId="2" borderId="9" xfId="3" applyNumberFormat="1" applyFont="1" applyFill="1" applyBorder="1" applyAlignment="1" applyProtection="1">
      <alignment horizontal="left" vertical="center" wrapText="1"/>
      <protection locked="0"/>
    </xf>
    <xf numFmtId="4" fontId="11" fillId="2" borderId="9" xfId="3" applyNumberFormat="1" applyFont="1" applyFill="1" applyBorder="1" applyAlignment="1" applyProtection="1">
      <alignment horizontal="center" vertical="center" wrapText="1"/>
      <protection locked="0"/>
    </xf>
    <xf numFmtId="166" fontId="11" fillId="2" borderId="9" xfId="4" applyNumberFormat="1" applyFont="1" applyFill="1" applyBorder="1" applyAlignment="1" applyProtection="1">
      <alignment horizontal="center" vertical="center" wrapText="1"/>
      <protection locked="0"/>
    </xf>
    <xf numFmtId="166" fontId="8" fillId="2" borderId="9" xfId="1" applyNumberFormat="1" applyFont="1" applyFill="1" applyBorder="1" applyAlignment="1">
      <alignment horizontal="center" vertical="center" wrapText="1"/>
    </xf>
    <xf numFmtId="4" fontId="2" fillId="2" borderId="8" xfId="2" applyNumberFormat="1" applyFont="1" applyFill="1" applyBorder="1" applyAlignment="1">
      <alignment horizontal="center" vertical="center"/>
    </xf>
    <xf numFmtId="4" fontId="12" fillId="2" borderId="9" xfId="4" applyNumberFormat="1" applyFont="1" applyFill="1" applyBorder="1" applyAlignment="1" applyProtection="1">
      <alignment horizontal="left" vertical="center" wrapText="1"/>
      <protection locked="0"/>
    </xf>
    <xf numFmtId="4" fontId="12" fillId="2" borderId="9" xfId="4" applyNumberFormat="1" applyFont="1" applyFill="1" applyBorder="1" applyAlignment="1" applyProtection="1">
      <alignment horizontal="center" vertical="center" wrapText="1"/>
      <protection locked="0"/>
    </xf>
    <xf numFmtId="166" fontId="2" fillId="2" borderId="9" xfId="1" applyNumberFormat="1" applyFont="1" applyFill="1" applyBorder="1" applyAlignment="1">
      <alignment horizontal="center" vertical="center" wrapText="1"/>
    </xf>
    <xf numFmtId="166" fontId="2" fillId="2" borderId="9" xfId="0" applyNumberFormat="1" applyFont="1" applyFill="1" applyBorder="1" applyAlignment="1">
      <alignment horizontal="center" vertical="center" wrapText="1"/>
    </xf>
    <xf numFmtId="166" fontId="12" fillId="2" borderId="9" xfId="3" applyNumberFormat="1" applyFont="1" applyFill="1" applyBorder="1" applyAlignment="1" applyProtection="1">
      <alignment horizontal="center" vertical="center" wrapText="1"/>
      <protection locked="0"/>
    </xf>
    <xf numFmtId="10" fontId="2" fillId="2" borderId="14" xfId="1" applyNumberFormat="1" applyFont="1" applyFill="1" applyBorder="1" applyAlignment="1">
      <alignment horizontal="center" vertical="center" wrapText="1"/>
    </xf>
    <xf numFmtId="167" fontId="2" fillId="2" borderId="13" xfId="1" applyNumberFormat="1" applyFont="1" applyFill="1" applyBorder="1" applyAlignment="1">
      <alignment horizontal="center" vertical="center" wrapText="1"/>
    </xf>
    <xf numFmtId="4" fontId="2" fillId="2" borderId="9" xfId="2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/>
    </xf>
    <xf numFmtId="4" fontId="12" fillId="2" borderId="9" xfId="3" applyNumberFormat="1" applyFont="1" applyFill="1" applyBorder="1" applyAlignment="1" applyProtection="1">
      <alignment horizontal="left" vertical="center" wrapText="1"/>
      <protection locked="0"/>
    </xf>
    <xf numFmtId="4" fontId="2" fillId="2" borderId="9" xfId="0" applyNumberFormat="1" applyFont="1" applyFill="1" applyBorder="1" applyAlignment="1">
      <alignment horizontal="center" vertical="center" wrapText="1"/>
    </xf>
    <xf numFmtId="10" fontId="2" fillId="2" borderId="9" xfId="1" applyNumberFormat="1" applyFont="1" applyFill="1" applyBorder="1" applyAlignment="1">
      <alignment horizontal="center" vertical="center" wrapText="1"/>
    </xf>
    <xf numFmtId="4" fontId="12" fillId="2" borderId="9" xfId="3" applyNumberFormat="1" applyFont="1" applyFill="1" applyBorder="1" applyAlignment="1" applyProtection="1">
      <alignment horizontal="center" vertical="center" wrapText="1"/>
      <protection locked="0"/>
    </xf>
    <xf numFmtId="49" fontId="2" fillId="2" borderId="8" xfId="2" applyNumberFormat="1" applyFont="1" applyFill="1" applyBorder="1" applyAlignment="1">
      <alignment horizontal="center" vertical="center"/>
    </xf>
    <xf numFmtId="168" fontId="12" fillId="2" borderId="9" xfId="3" applyNumberFormat="1" applyFont="1" applyFill="1" applyBorder="1" applyAlignment="1" applyProtection="1">
      <alignment horizontal="left" vertical="center" wrapText="1"/>
      <protection locked="0"/>
    </xf>
    <xf numFmtId="168" fontId="12" fillId="2" borderId="9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22" xfId="3" applyNumberFormat="1" applyFont="1" applyFill="1" applyBorder="1" applyAlignment="1" applyProtection="1">
      <alignment horizontal="center" vertical="center" wrapText="1"/>
      <protection locked="0"/>
    </xf>
    <xf numFmtId="166" fontId="2" fillId="2" borderId="9" xfId="4" applyNumberFormat="1" applyFont="1" applyFill="1" applyBorder="1" applyAlignment="1" applyProtection="1">
      <alignment horizontal="center" vertical="center" wrapText="1"/>
    </xf>
    <xf numFmtId="4" fontId="13" fillId="2" borderId="9" xfId="3" applyNumberFormat="1" applyFont="1" applyFill="1" applyBorder="1" applyAlignment="1" applyProtection="1">
      <alignment horizontal="center" vertical="center" wrapText="1"/>
      <protection locked="0"/>
    </xf>
    <xf numFmtId="4" fontId="2" fillId="2" borderId="9" xfId="3" applyNumberFormat="1" applyFont="1" applyFill="1" applyBorder="1" applyAlignment="1" applyProtection="1">
      <alignment horizontal="left" vertical="center" wrapText="1"/>
      <protection locked="0"/>
    </xf>
    <xf numFmtId="4" fontId="12" fillId="2" borderId="9" xfId="4" applyNumberFormat="1" applyFont="1" applyFill="1" applyBorder="1" applyAlignment="1" applyProtection="1">
      <alignment vertical="center" wrapText="1"/>
      <protection locked="0"/>
    </xf>
    <xf numFmtId="166" fontId="12" fillId="2" borderId="9" xfId="4" applyNumberFormat="1" applyFont="1" applyFill="1" applyBorder="1" applyAlignment="1" applyProtection="1">
      <alignment horizontal="center" vertical="center" wrapText="1"/>
      <protection locked="0"/>
    </xf>
    <xf numFmtId="4" fontId="12" fillId="2" borderId="13" xfId="4" applyNumberFormat="1" applyFont="1" applyFill="1" applyBorder="1" applyAlignment="1" applyProtection="1">
      <alignment horizontal="center" vertical="center" wrapText="1"/>
      <protection locked="0"/>
    </xf>
    <xf numFmtId="4" fontId="12" fillId="2" borderId="9" xfId="3" applyNumberFormat="1" applyFont="1" applyFill="1" applyBorder="1" applyAlignment="1" applyProtection="1">
      <alignment vertical="center" wrapText="1"/>
      <protection locked="0"/>
    </xf>
    <xf numFmtId="166" fontId="14" fillId="2" borderId="9" xfId="4" applyNumberFormat="1" applyFont="1" applyFill="1" applyBorder="1" applyAlignment="1" applyProtection="1">
      <alignment horizontal="center" vertical="center" wrapText="1"/>
      <protection locked="0"/>
    </xf>
    <xf numFmtId="4" fontId="14" fillId="2" borderId="13" xfId="4" applyNumberFormat="1" applyFont="1" applyFill="1" applyBorder="1" applyAlignment="1" applyProtection="1">
      <alignment horizontal="center" vertical="center" wrapText="1"/>
      <protection locked="0"/>
    </xf>
    <xf numFmtId="168" fontId="2" fillId="2" borderId="9" xfId="3" applyNumberFormat="1" applyFont="1" applyFill="1" applyBorder="1" applyAlignment="1" applyProtection="1">
      <alignment horizontal="left" vertical="center" wrapText="1"/>
      <protection locked="0"/>
    </xf>
    <xf numFmtId="169" fontId="12" fillId="2" borderId="9" xfId="3" applyNumberFormat="1" applyFont="1" applyFill="1" applyBorder="1" applyAlignment="1" applyProtection="1">
      <alignment horizontal="center" vertical="center" wrapText="1"/>
      <protection locked="0"/>
    </xf>
    <xf numFmtId="165" fontId="2" fillId="2" borderId="9" xfId="2" applyNumberFormat="1" applyFont="1" applyFill="1" applyBorder="1" applyAlignment="1">
      <alignment horizontal="center" vertical="center"/>
    </xf>
    <xf numFmtId="165" fontId="2" fillId="2" borderId="9" xfId="2" applyNumberFormat="1" applyFont="1" applyFill="1" applyBorder="1" applyAlignment="1">
      <alignment horizontal="left" vertical="center" wrapText="1"/>
    </xf>
    <xf numFmtId="165" fontId="2" fillId="2" borderId="9" xfId="5" applyNumberFormat="1" applyFont="1" applyFill="1" applyBorder="1" applyAlignment="1">
      <alignment horizontal="center" vertical="center"/>
    </xf>
    <xf numFmtId="4" fontId="2" fillId="2" borderId="9" xfId="0" applyNumberFormat="1" applyFont="1" applyFill="1" applyBorder="1" applyAlignment="1">
      <alignment vertical="center" wrapText="1"/>
    </xf>
    <xf numFmtId="165" fontId="12" fillId="2" borderId="9" xfId="3" applyNumberFormat="1" applyFont="1" applyFill="1" applyBorder="1" applyAlignment="1" applyProtection="1">
      <alignment horizontal="left" vertical="center" wrapText="1"/>
      <protection locked="0"/>
    </xf>
    <xf numFmtId="165" fontId="12" fillId="2" borderId="9" xfId="3" applyNumberFormat="1" applyFont="1" applyFill="1" applyBorder="1" applyAlignment="1" applyProtection="1">
      <alignment horizontal="center" vertical="center" wrapText="1"/>
      <protection locked="0"/>
    </xf>
    <xf numFmtId="167" fontId="2" fillId="2" borderId="13" xfId="3" applyNumberFormat="1" applyFont="1" applyFill="1" applyBorder="1" applyAlignment="1" applyProtection="1">
      <alignment horizontal="center" vertical="center" wrapText="1"/>
    </xf>
    <xf numFmtId="167" fontId="2" fillId="2" borderId="22" xfId="3" applyNumberFormat="1" applyFont="1" applyFill="1" applyBorder="1" applyAlignment="1" applyProtection="1">
      <alignment horizontal="center" vertical="center" wrapText="1"/>
    </xf>
    <xf numFmtId="4" fontId="12" fillId="2" borderId="13" xfId="3" applyNumberFormat="1" applyFont="1" applyFill="1" applyBorder="1" applyAlignment="1" applyProtection="1">
      <alignment horizontal="center" vertical="center" wrapText="1"/>
      <protection locked="0"/>
    </xf>
    <xf numFmtId="165" fontId="12" fillId="2" borderId="9" xfId="4" applyNumberFormat="1" applyFont="1" applyFill="1" applyBorder="1" applyAlignment="1" applyProtection="1">
      <alignment horizontal="center" vertical="center" wrapText="1"/>
      <protection locked="0"/>
    </xf>
    <xf numFmtId="165" fontId="2" fillId="2" borderId="9" xfId="2" applyNumberFormat="1" applyFont="1" applyFill="1" applyBorder="1" applyAlignment="1">
      <alignment horizontal="center" vertical="center" wrapText="1"/>
    </xf>
    <xf numFmtId="4" fontId="8" fillId="2" borderId="8" xfId="2" applyNumberFormat="1" applyFont="1" applyFill="1" applyBorder="1" applyAlignment="1">
      <alignment horizontal="center" vertical="center" wrapText="1"/>
    </xf>
    <xf numFmtId="4" fontId="11" fillId="2" borderId="9" xfId="4" applyNumberFormat="1" applyFont="1" applyFill="1" applyBorder="1" applyAlignment="1" applyProtection="1">
      <alignment vertical="center" wrapText="1"/>
      <protection locked="0"/>
    </xf>
    <xf numFmtId="4" fontId="11" fillId="2" borderId="9" xfId="4" applyNumberFormat="1" applyFont="1" applyFill="1" applyBorder="1" applyAlignment="1" applyProtection="1">
      <alignment horizontal="center" vertical="center" wrapText="1"/>
      <protection locked="0"/>
    </xf>
    <xf numFmtId="4" fontId="8" fillId="2" borderId="8" xfId="0" applyNumberFormat="1" applyFont="1" applyFill="1" applyBorder="1" applyAlignment="1">
      <alignment horizontal="center" vertical="center"/>
    </xf>
    <xf numFmtId="4" fontId="2" fillId="2" borderId="9" xfId="2" applyNumberFormat="1" applyFont="1" applyFill="1" applyBorder="1" applyAlignment="1">
      <alignment horizontal="left" vertical="center" wrapText="1"/>
    </xf>
    <xf numFmtId="169" fontId="12" fillId="2" borderId="9" xfId="4" applyNumberFormat="1" applyFont="1" applyFill="1" applyBorder="1" applyAlignment="1" applyProtection="1">
      <alignment horizontal="center" vertical="center" wrapText="1"/>
      <protection locked="0"/>
    </xf>
    <xf numFmtId="167" fontId="2" fillId="2" borderId="22" xfId="1" applyNumberFormat="1" applyFont="1" applyFill="1" applyBorder="1" applyAlignment="1">
      <alignment horizontal="center" vertical="center" wrapText="1"/>
    </xf>
    <xf numFmtId="4" fontId="12" fillId="2" borderId="8" xfId="3" applyNumberFormat="1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center" vertical="center" wrapText="1"/>
    </xf>
    <xf numFmtId="168" fontId="12" fillId="2" borderId="9" xfId="4" applyNumberFormat="1" applyFont="1" applyFill="1" applyBorder="1" applyAlignment="1" applyProtection="1">
      <alignment horizontal="left" vertical="center" wrapText="1"/>
      <protection locked="0"/>
    </xf>
    <xf numFmtId="4" fontId="2" fillId="2" borderId="13" xfId="3" applyNumberFormat="1" applyFont="1" applyFill="1" applyBorder="1" applyAlignment="1" applyProtection="1">
      <alignment horizontal="center" vertical="center" wrapText="1"/>
      <protection locked="0"/>
    </xf>
    <xf numFmtId="165" fontId="2" fillId="2" borderId="9" xfId="1" applyNumberFormat="1" applyFont="1" applyFill="1" applyBorder="1"/>
    <xf numFmtId="4" fontId="2" fillId="2" borderId="9" xfId="2" applyNumberFormat="1" applyFont="1" applyFill="1" applyBorder="1" applyAlignment="1" applyProtection="1">
      <alignment horizontal="left" vertical="center" wrapText="1"/>
      <protection locked="0"/>
    </xf>
    <xf numFmtId="4" fontId="2" fillId="2" borderId="13" xfId="2" applyNumberFormat="1" applyFont="1" applyFill="1" applyBorder="1" applyAlignment="1" applyProtection="1">
      <alignment horizontal="center" vertical="center" wrapText="1"/>
      <protection locked="0"/>
    </xf>
    <xf numFmtId="0" fontId="2" fillId="2" borderId="13" xfId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8" fillId="2" borderId="13" xfId="1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/>
    </xf>
    <xf numFmtId="168" fontId="2" fillId="2" borderId="9" xfId="3" applyNumberFormat="1" applyFont="1" applyFill="1" applyBorder="1" applyAlignment="1" applyProtection="1">
      <alignment horizontal="center" vertical="center" wrapText="1"/>
      <protection locked="0"/>
    </xf>
    <xf numFmtId="4" fontId="8" fillId="2" borderId="9" xfId="0" applyNumberFormat="1" applyFont="1" applyFill="1" applyBorder="1" applyAlignment="1">
      <alignment horizontal="center" vertical="top"/>
    </xf>
    <xf numFmtId="4" fontId="8" fillId="2" borderId="13" xfId="1" applyNumberFormat="1" applyFont="1" applyFill="1" applyBorder="1" applyAlignment="1">
      <alignment horizontal="center" vertical="center" wrapText="1"/>
    </xf>
    <xf numFmtId="4" fontId="2" fillId="2" borderId="9" xfId="3" applyNumberFormat="1" applyFont="1" applyFill="1" applyBorder="1" applyAlignment="1" applyProtection="1">
      <alignment horizontal="center" vertical="center" wrapText="1"/>
      <protection locked="0"/>
    </xf>
    <xf numFmtId="4" fontId="8" fillId="2" borderId="9" xfId="3" applyNumberFormat="1" applyFont="1" applyFill="1" applyBorder="1" applyAlignment="1" applyProtection="1">
      <alignment horizontal="center" vertical="center" wrapText="1"/>
      <protection locked="0"/>
    </xf>
    <xf numFmtId="4" fontId="8" fillId="2" borderId="13" xfId="3" applyNumberFormat="1" applyFont="1" applyFill="1" applyBorder="1" applyAlignment="1" applyProtection="1">
      <alignment horizontal="center" vertical="center" wrapText="1"/>
      <protection locked="0"/>
    </xf>
    <xf numFmtId="166" fontId="2" fillId="2" borderId="9" xfId="6" applyNumberFormat="1" applyFont="1" applyFill="1" applyBorder="1" applyAlignment="1">
      <alignment horizontal="center" vertical="center"/>
    </xf>
    <xf numFmtId="4" fontId="12" fillId="2" borderId="9" xfId="0" applyNumberFormat="1" applyFont="1" applyFill="1" applyBorder="1" applyAlignment="1" applyProtection="1">
      <alignment horizontal="left" vertical="center" wrapText="1"/>
      <protection locked="0"/>
    </xf>
    <xf numFmtId="4" fontId="11" fillId="2" borderId="13" xfId="3" applyNumberFormat="1" applyFont="1" applyFill="1" applyBorder="1" applyAlignment="1" applyProtection="1">
      <alignment horizontal="center" vertical="center" wrapText="1"/>
      <protection locked="0"/>
    </xf>
    <xf numFmtId="166" fontId="11" fillId="2" borderId="9" xfId="3" applyNumberFormat="1" applyFont="1" applyFill="1" applyBorder="1" applyAlignment="1" applyProtection="1">
      <alignment horizontal="center" vertical="center" wrapText="1"/>
      <protection locked="0"/>
    </xf>
    <xf numFmtId="4" fontId="11" fillId="2" borderId="8" xfId="3" applyNumberFormat="1" applyFont="1" applyFill="1" applyBorder="1" applyAlignment="1" applyProtection="1">
      <alignment horizontal="center" vertical="center" wrapText="1"/>
      <protection locked="0"/>
    </xf>
    <xf numFmtId="49" fontId="12" fillId="2" borderId="8" xfId="3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 wrapText="1"/>
    </xf>
    <xf numFmtId="164" fontId="3" fillId="2" borderId="0" xfId="1" applyNumberFormat="1" applyFont="1" applyFill="1"/>
    <xf numFmtId="165" fontId="2" fillId="2" borderId="0" xfId="1" applyNumberFormat="1" applyFont="1" applyFill="1"/>
    <xf numFmtId="4" fontId="2" fillId="2" borderId="0" xfId="1" applyNumberFormat="1" applyFont="1" applyFill="1"/>
    <xf numFmtId="165" fontId="3" fillId="2" borderId="0" xfId="1" applyNumberFormat="1" applyFont="1" applyFill="1"/>
  </cellXfs>
  <cellStyles count="7">
    <cellStyle name="Обычный" xfId="0" builtinId="0"/>
    <cellStyle name="Обычный 11" xfId="6"/>
    <cellStyle name="Обычный 3" xfId="1"/>
    <cellStyle name="Обычный 6" xfId="5"/>
    <cellStyle name="Обычный 7" xfId="2"/>
    <cellStyle name="Стиль 1" xfId="3"/>
    <cellStyle name="Стиль 1 2" xfId="4"/>
  </cellStyles>
  <dxfs count="168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622"/>
  <sheetViews>
    <sheetView tabSelected="1" view="pageBreakPreview" zoomScale="60" zoomScaleNormal="60" workbookViewId="0">
      <selection activeCell="A6" sqref="A6"/>
    </sheetView>
  </sheetViews>
  <sheetFormatPr defaultColWidth="9" defaultRowHeight="15.75" outlineLevelCol="1" x14ac:dyDescent="0.25"/>
  <cols>
    <col min="1" max="1" width="9.75" style="1" customWidth="1"/>
    <col min="2" max="2" width="58.375" style="1" customWidth="1"/>
    <col min="3" max="3" width="22.25" style="1" customWidth="1"/>
    <col min="4" max="4" width="17.75" style="1" customWidth="1"/>
    <col min="5" max="5" width="19.25" style="1" customWidth="1"/>
    <col min="6" max="6" width="22.75" style="1" customWidth="1"/>
    <col min="7" max="7" width="19.625" style="1" customWidth="1" outlineLevel="1"/>
    <col min="8" max="8" width="19" style="2" customWidth="1" outlineLevel="1"/>
    <col min="9" max="9" width="12.75" style="1" customWidth="1" outlineLevel="1"/>
    <col min="10" max="10" width="17.5" style="3" customWidth="1" outlineLevel="1"/>
    <col min="11" max="11" width="16.75" style="1" customWidth="1" outlineLevel="1"/>
    <col min="12" max="12" width="22.25" style="4" customWidth="1" outlineLevel="1"/>
    <col min="13" max="13" width="17.25" style="1" customWidth="1" outlineLevel="1"/>
    <col min="14" max="14" width="16.625" style="4" customWidth="1" outlineLevel="1"/>
    <col min="15" max="15" width="18.125" style="1" customWidth="1" outlineLevel="1"/>
    <col min="16" max="16" width="20.25" style="5" customWidth="1"/>
    <col min="17" max="17" width="15.75" style="1" customWidth="1"/>
    <col min="18" max="18" width="16.875" style="1" customWidth="1"/>
    <col min="19" max="19" width="20.625" style="1" customWidth="1"/>
    <col min="20" max="20" width="39.125" style="32" customWidth="1"/>
    <col min="21" max="16384" width="9" style="1"/>
  </cols>
  <sheetData>
    <row r="1" spans="1:20" ht="18.75" x14ac:dyDescent="0.25">
      <c r="T1" s="6" t="s">
        <v>0</v>
      </c>
    </row>
    <row r="2" spans="1:20" ht="18.75" x14ac:dyDescent="0.25">
      <c r="D2" s="4"/>
      <c r="M2" s="4"/>
      <c r="O2" s="4"/>
      <c r="T2" s="6" t="s">
        <v>1</v>
      </c>
    </row>
    <row r="3" spans="1:20" ht="18.75" x14ac:dyDescent="0.25">
      <c r="T3" s="6" t="s">
        <v>2</v>
      </c>
    </row>
    <row r="4" spans="1:20" s="10" customFormat="1" ht="18.75" x14ac:dyDescent="0.3">
      <c r="A4" s="7" t="s">
        <v>3</v>
      </c>
      <c r="B4" s="7"/>
      <c r="C4" s="7"/>
      <c r="D4" s="7"/>
      <c r="E4" s="7"/>
      <c r="F4" s="7"/>
      <c r="G4" s="7"/>
      <c r="H4" s="8"/>
      <c r="I4" s="7"/>
      <c r="J4" s="7"/>
      <c r="K4" s="7"/>
      <c r="L4" s="8"/>
      <c r="M4" s="7"/>
      <c r="N4" s="9"/>
      <c r="O4" s="7"/>
      <c r="P4" s="8"/>
      <c r="Q4" s="7"/>
      <c r="R4" s="7"/>
      <c r="S4" s="7"/>
      <c r="T4" s="7"/>
    </row>
    <row r="5" spans="1:20" s="10" customFormat="1" ht="18.75" customHeight="1" x14ac:dyDescent="0.3">
      <c r="A5" s="11" t="s">
        <v>4</v>
      </c>
      <c r="B5" s="11"/>
      <c r="C5" s="11"/>
      <c r="D5" s="11"/>
      <c r="E5" s="11"/>
      <c r="F5" s="11"/>
      <c r="G5" s="11"/>
      <c r="H5" s="12"/>
      <c r="I5" s="11"/>
      <c r="J5" s="11"/>
      <c r="K5" s="11"/>
      <c r="L5" s="12"/>
      <c r="M5" s="11"/>
      <c r="N5" s="13"/>
      <c r="O5" s="11"/>
      <c r="P5" s="12"/>
      <c r="Q5" s="11"/>
      <c r="R5" s="11"/>
      <c r="S5" s="11"/>
      <c r="T5" s="11"/>
    </row>
    <row r="6" spans="1:20" s="10" customFormat="1" ht="18.75" x14ac:dyDescent="0.3">
      <c r="A6" s="14"/>
      <c r="B6" s="14"/>
      <c r="C6" s="14"/>
      <c r="D6" s="14"/>
      <c r="E6" s="14"/>
      <c r="F6" s="14"/>
      <c r="G6" s="14"/>
      <c r="H6" s="15"/>
      <c r="I6" s="14"/>
      <c r="J6" s="16"/>
      <c r="K6" s="14"/>
      <c r="L6" s="17"/>
      <c r="M6" s="14"/>
      <c r="N6" s="17"/>
      <c r="O6" s="14"/>
      <c r="P6" s="18"/>
      <c r="Q6" s="14"/>
      <c r="R6" s="14"/>
      <c r="S6" s="14"/>
      <c r="T6" s="19"/>
    </row>
    <row r="7" spans="1:20" s="10" customFormat="1" ht="25.5" customHeight="1" x14ac:dyDescent="0.3">
      <c r="A7" s="11" t="s">
        <v>5</v>
      </c>
      <c r="B7" s="11"/>
      <c r="C7" s="11"/>
      <c r="D7" s="11"/>
      <c r="E7" s="11"/>
      <c r="F7" s="11"/>
      <c r="G7" s="11"/>
      <c r="H7" s="12"/>
      <c r="I7" s="11"/>
      <c r="J7" s="11"/>
      <c r="K7" s="11"/>
      <c r="L7" s="12"/>
      <c r="M7" s="11"/>
      <c r="N7" s="13"/>
      <c r="O7" s="11"/>
      <c r="P7" s="12"/>
      <c r="Q7" s="11"/>
      <c r="R7" s="11"/>
      <c r="S7" s="11"/>
      <c r="T7" s="11"/>
    </row>
    <row r="8" spans="1:20" x14ac:dyDescent="0.25">
      <c r="A8" s="20" t="s">
        <v>6</v>
      </c>
      <c r="B8" s="20"/>
      <c r="C8" s="20"/>
      <c r="D8" s="20"/>
      <c r="E8" s="20"/>
      <c r="F8" s="20"/>
      <c r="G8" s="20"/>
      <c r="H8" s="21"/>
      <c r="I8" s="20"/>
      <c r="J8" s="20"/>
      <c r="K8" s="20"/>
      <c r="L8" s="21"/>
      <c r="M8" s="20"/>
      <c r="N8" s="22"/>
      <c r="O8" s="20"/>
      <c r="P8" s="21"/>
      <c r="Q8" s="20"/>
      <c r="R8" s="20"/>
      <c r="S8" s="20"/>
      <c r="T8" s="20"/>
    </row>
    <row r="9" spans="1:20" x14ac:dyDescent="0.25">
      <c r="A9" s="23"/>
      <c r="B9" s="23"/>
      <c r="C9" s="23"/>
      <c r="D9" s="23"/>
      <c r="E9" s="23"/>
      <c r="F9" s="23"/>
      <c r="G9" s="23"/>
      <c r="H9" s="24"/>
      <c r="I9" s="23"/>
      <c r="J9" s="25"/>
      <c r="K9" s="23"/>
      <c r="L9" s="26"/>
      <c r="M9" s="23"/>
      <c r="N9" s="26"/>
      <c r="O9" s="23"/>
      <c r="P9" s="27"/>
      <c r="Q9" s="23"/>
      <c r="R9" s="23"/>
      <c r="S9" s="23"/>
      <c r="T9" s="28"/>
    </row>
    <row r="10" spans="1:20" ht="18.75" x14ac:dyDescent="0.3">
      <c r="A10" s="29" t="s">
        <v>7</v>
      </c>
      <c r="B10" s="29"/>
      <c r="C10" s="29"/>
      <c r="D10" s="29"/>
      <c r="E10" s="29"/>
      <c r="F10" s="29"/>
      <c r="G10" s="29"/>
      <c r="H10" s="30"/>
      <c r="I10" s="29"/>
      <c r="J10" s="29"/>
      <c r="K10" s="29"/>
      <c r="L10" s="30"/>
      <c r="M10" s="29"/>
      <c r="N10" s="31"/>
      <c r="O10" s="29"/>
      <c r="P10" s="30"/>
      <c r="Q10" s="29"/>
      <c r="R10" s="29"/>
      <c r="S10" s="29"/>
      <c r="T10" s="29"/>
    </row>
    <row r="11" spans="1:20" x14ac:dyDescent="0.25">
      <c r="D11" s="4"/>
      <c r="E11" s="4"/>
      <c r="F11" s="4"/>
      <c r="G11" s="4"/>
      <c r="I11" s="4"/>
      <c r="J11" s="4"/>
      <c r="K11" s="4"/>
      <c r="M11" s="4"/>
    </row>
    <row r="12" spans="1:20" ht="18.75" x14ac:dyDescent="0.25">
      <c r="A12" s="33" t="s">
        <v>8</v>
      </c>
      <c r="B12" s="33"/>
      <c r="C12" s="33"/>
      <c r="D12" s="33"/>
      <c r="E12" s="33"/>
      <c r="F12" s="33"/>
      <c r="G12" s="33"/>
      <c r="H12" s="34"/>
      <c r="I12" s="33"/>
      <c r="J12" s="33"/>
      <c r="K12" s="33"/>
      <c r="L12" s="34"/>
      <c r="M12" s="33"/>
      <c r="N12" s="35"/>
      <c r="O12" s="33"/>
      <c r="P12" s="34"/>
      <c r="Q12" s="33"/>
      <c r="R12" s="33"/>
      <c r="S12" s="33"/>
      <c r="T12" s="33"/>
    </row>
    <row r="13" spans="1:20" x14ac:dyDescent="0.25">
      <c r="A13" s="20" t="s">
        <v>9</v>
      </c>
      <c r="B13" s="20"/>
      <c r="C13" s="20"/>
      <c r="D13" s="20"/>
      <c r="E13" s="20"/>
      <c r="F13" s="20"/>
      <c r="G13" s="20"/>
      <c r="H13" s="21"/>
      <c r="I13" s="20"/>
      <c r="J13" s="20"/>
      <c r="K13" s="20"/>
      <c r="L13" s="21"/>
      <c r="M13" s="20"/>
      <c r="N13" s="22"/>
      <c r="O13" s="20"/>
      <c r="P13" s="21"/>
      <c r="Q13" s="20"/>
      <c r="R13" s="20"/>
      <c r="S13" s="20"/>
      <c r="T13" s="20"/>
    </row>
    <row r="14" spans="1:20" ht="19.5" thickBot="1" x14ac:dyDescent="0.35">
      <c r="A14" s="7"/>
      <c r="B14" s="7"/>
      <c r="C14" s="7"/>
      <c r="D14" s="7"/>
      <c r="E14" s="7"/>
      <c r="F14" s="7"/>
      <c r="G14" s="7"/>
      <c r="H14" s="8"/>
      <c r="I14" s="7"/>
      <c r="J14" s="7"/>
      <c r="K14" s="7"/>
      <c r="L14" s="8"/>
      <c r="M14" s="7"/>
      <c r="N14" s="9"/>
      <c r="O14" s="7"/>
      <c r="P14" s="8"/>
      <c r="Q14" s="7"/>
      <c r="R14" s="7"/>
      <c r="S14" s="7"/>
      <c r="T14" s="7"/>
    </row>
    <row r="15" spans="1:20" x14ac:dyDescent="0.25">
      <c r="A15" s="36" t="s">
        <v>10</v>
      </c>
      <c r="B15" s="37" t="s">
        <v>11</v>
      </c>
      <c r="C15" s="37" t="s">
        <v>12</v>
      </c>
      <c r="D15" s="38" t="s">
        <v>13</v>
      </c>
      <c r="E15" s="38" t="s">
        <v>14</v>
      </c>
      <c r="F15" s="38" t="s">
        <v>15</v>
      </c>
      <c r="G15" s="39" t="s">
        <v>16</v>
      </c>
      <c r="H15" s="40"/>
      <c r="I15" s="41"/>
      <c r="J15" s="41"/>
      <c r="K15" s="41"/>
      <c r="L15" s="40"/>
      <c r="M15" s="41"/>
      <c r="N15" s="42"/>
      <c r="O15" s="41"/>
      <c r="P15" s="43"/>
      <c r="Q15" s="38" t="s">
        <v>17</v>
      </c>
      <c r="R15" s="37" t="s">
        <v>18</v>
      </c>
      <c r="S15" s="37"/>
      <c r="T15" s="44" t="s">
        <v>19</v>
      </c>
    </row>
    <row r="16" spans="1:20" x14ac:dyDescent="0.25">
      <c r="A16" s="45"/>
      <c r="B16" s="46"/>
      <c r="C16" s="46"/>
      <c r="D16" s="47"/>
      <c r="E16" s="47"/>
      <c r="F16" s="47"/>
      <c r="G16" s="48" t="s">
        <v>20</v>
      </c>
      <c r="H16" s="49"/>
      <c r="I16" s="48" t="s">
        <v>21</v>
      </c>
      <c r="J16" s="50"/>
      <c r="K16" s="48" t="s">
        <v>22</v>
      </c>
      <c r="L16" s="49"/>
      <c r="M16" s="48" t="s">
        <v>23</v>
      </c>
      <c r="N16" s="51"/>
      <c r="O16" s="48" t="s">
        <v>24</v>
      </c>
      <c r="P16" s="49"/>
      <c r="Q16" s="47"/>
      <c r="R16" s="46" t="s">
        <v>25</v>
      </c>
      <c r="S16" s="46" t="s">
        <v>26</v>
      </c>
      <c r="T16" s="52"/>
    </row>
    <row r="17" spans="1:20" ht="126.75" customHeight="1" x14ac:dyDescent="0.25">
      <c r="A17" s="45"/>
      <c r="B17" s="46"/>
      <c r="C17" s="46"/>
      <c r="D17" s="53"/>
      <c r="E17" s="53"/>
      <c r="F17" s="53"/>
      <c r="G17" s="54" t="s">
        <v>27</v>
      </c>
      <c r="H17" s="55" t="s">
        <v>28</v>
      </c>
      <c r="I17" s="54" t="s">
        <v>27</v>
      </c>
      <c r="J17" s="56" t="s">
        <v>28</v>
      </c>
      <c r="K17" s="54" t="s">
        <v>27</v>
      </c>
      <c r="L17" s="57" t="s">
        <v>28</v>
      </c>
      <c r="M17" s="54" t="s">
        <v>27</v>
      </c>
      <c r="N17" s="57" t="s">
        <v>28</v>
      </c>
      <c r="O17" s="54" t="s">
        <v>27</v>
      </c>
      <c r="P17" s="56" t="s">
        <v>28</v>
      </c>
      <c r="Q17" s="53"/>
      <c r="R17" s="46"/>
      <c r="S17" s="46"/>
      <c r="T17" s="52"/>
    </row>
    <row r="18" spans="1:20" ht="26.25" customHeight="1" thickBot="1" x14ac:dyDescent="0.3">
      <c r="A18" s="58">
        <v>1</v>
      </c>
      <c r="B18" s="59">
        <f t="shared" ref="B18:T18" si="0">A18+1</f>
        <v>2</v>
      </c>
      <c r="C18" s="59">
        <f t="shared" si="0"/>
        <v>3</v>
      </c>
      <c r="D18" s="59">
        <f t="shared" si="0"/>
        <v>4</v>
      </c>
      <c r="E18" s="59">
        <f t="shared" si="0"/>
        <v>5</v>
      </c>
      <c r="F18" s="59">
        <f t="shared" si="0"/>
        <v>6</v>
      </c>
      <c r="G18" s="60">
        <f t="shared" si="0"/>
        <v>7</v>
      </c>
      <c r="H18" s="61">
        <v>8</v>
      </c>
      <c r="I18" s="60">
        <f>H18+1</f>
        <v>9</v>
      </c>
      <c r="J18" s="60">
        <f t="shared" si="0"/>
        <v>10</v>
      </c>
      <c r="K18" s="60">
        <f t="shared" si="0"/>
        <v>11</v>
      </c>
      <c r="L18" s="60">
        <f t="shared" si="0"/>
        <v>12</v>
      </c>
      <c r="M18" s="60">
        <f>L18+1</f>
        <v>13</v>
      </c>
      <c r="N18" s="60">
        <f t="shared" si="0"/>
        <v>14</v>
      </c>
      <c r="O18" s="60">
        <f t="shared" si="0"/>
        <v>15</v>
      </c>
      <c r="P18" s="61">
        <f t="shared" si="0"/>
        <v>16</v>
      </c>
      <c r="Q18" s="59">
        <f t="shared" si="0"/>
        <v>17</v>
      </c>
      <c r="R18" s="59">
        <f t="shared" si="0"/>
        <v>18</v>
      </c>
      <c r="S18" s="59">
        <f t="shared" si="0"/>
        <v>19</v>
      </c>
      <c r="T18" s="62">
        <f t="shared" si="0"/>
        <v>20</v>
      </c>
    </row>
    <row r="19" spans="1:20" s="68" customFormat="1" ht="16.5" thickBot="1" x14ac:dyDescent="0.3">
      <c r="A19" s="63" t="s">
        <v>29</v>
      </c>
      <c r="B19" s="64" t="s">
        <v>30</v>
      </c>
      <c r="C19" s="64" t="s">
        <v>31</v>
      </c>
      <c r="D19" s="65">
        <f t="shared" ref="D19:P19" si="1">D20+D21+D22+D23+D24+D25+D26</f>
        <v>46591.549045463486</v>
      </c>
      <c r="E19" s="65">
        <f t="shared" si="1"/>
        <v>9581.8536740500003</v>
      </c>
      <c r="F19" s="65">
        <f t="shared" si="1"/>
        <v>35540.157345043488</v>
      </c>
      <c r="G19" s="65">
        <f t="shared" si="1"/>
        <v>6420.115228539089</v>
      </c>
      <c r="H19" s="65">
        <f t="shared" si="1"/>
        <v>680.82326373000001</v>
      </c>
      <c r="I19" s="65">
        <f>I20+I21+I22+I23+I24+I25+I26</f>
        <v>378.09004859350978</v>
      </c>
      <c r="J19" s="65">
        <f t="shared" si="1"/>
        <v>680.82326373000001</v>
      </c>
      <c r="K19" s="65">
        <f>K20+K21+K22+K23+K24+K25+K26</f>
        <v>830.62930415418998</v>
      </c>
      <c r="L19" s="65">
        <f t="shared" si="1"/>
        <v>0</v>
      </c>
      <c r="M19" s="65">
        <f>M20+M21+M22+M23+M24+M25+M26</f>
        <v>1557.89212040346</v>
      </c>
      <c r="N19" s="65">
        <f t="shared" si="1"/>
        <v>0</v>
      </c>
      <c r="O19" s="65">
        <f t="shared" si="1"/>
        <v>3653.5037553859402</v>
      </c>
      <c r="P19" s="65">
        <f t="shared" si="1"/>
        <v>0</v>
      </c>
      <c r="Q19" s="65">
        <f>Q20+Q21+Q22+Q23+Q24+Q25+Q26</f>
        <v>34991.426146583486</v>
      </c>
      <c r="R19" s="65">
        <f>R20+R21+R22+R23+R24+R25+R26</f>
        <v>170.6411498664902</v>
      </c>
      <c r="S19" s="66">
        <f>R19/I19</f>
        <v>0.45132409726538197</v>
      </c>
      <c r="T19" s="67" t="s">
        <v>32</v>
      </c>
    </row>
    <row r="20" spans="1:20" s="68" customFormat="1" x14ac:dyDescent="0.25">
      <c r="A20" s="69" t="s">
        <v>33</v>
      </c>
      <c r="B20" s="70" t="s">
        <v>34</v>
      </c>
      <c r="C20" s="71" t="s">
        <v>31</v>
      </c>
      <c r="D20" s="72">
        <f t="shared" ref="D20:R20" si="2">SUM(D28,D201,D288,D492,D573)</f>
        <v>4468.4888230320812</v>
      </c>
      <c r="E20" s="72">
        <f t="shared" si="2"/>
        <v>906.84002366999994</v>
      </c>
      <c r="F20" s="72">
        <f t="shared" si="2"/>
        <v>2092.1107729920814</v>
      </c>
      <c r="G20" s="72">
        <f t="shared" si="2"/>
        <v>477.44566032808137</v>
      </c>
      <c r="H20" s="72">
        <f t="shared" si="2"/>
        <v>70.239376000000007</v>
      </c>
      <c r="I20" s="72">
        <f t="shared" si="2"/>
        <v>119.15007057014918</v>
      </c>
      <c r="J20" s="72">
        <f t="shared" si="2"/>
        <v>70.239376000000007</v>
      </c>
      <c r="K20" s="72">
        <f t="shared" si="2"/>
        <v>20.868000000000002</v>
      </c>
      <c r="L20" s="72">
        <f t="shared" si="2"/>
        <v>0</v>
      </c>
      <c r="M20" s="72">
        <f t="shared" si="2"/>
        <v>134.96322640592999</v>
      </c>
      <c r="N20" s="72">
        <f t="shared" si="2"/>
        <v>0</v>
      </c>
      <c r="O20" s="72">
        <f t="shared" si="2"/>
        <v>202.46436334999999</v>
      </c>
      <c r="P20" s="72">
        <f t="shared" si="2"/>
        <v>0</v>
      </c>
      <c r="Q20" s="72">
        <f t="shared" si="2"/>
        <v>2027.8265446820815</v>
      </c>
      <c r="R20" s="72">
        <f t="shared" si="2"/>
        <v>-54.865842260149179</v>
      </c>
      <c r="S20" s="73">
        <f>R20/I20</f>
        <v>-0.46047679197845803</v>
      </c>
      <c r="T20" s="74" t="s">
        <v>32</v>
      </c>
    </row>
    <row r="21" spans="1:20" s="68" customFormat="1" x14ac:dyDescent="0.25">
      <c r="A21" s="75" t="s">
        <v>35</v>
      </c>
      <c r="B21" s="76" t="s">
        <v>36</v>
      </c>
      <c r="C21" s="77" t="s">
        <v>31</v>
      </c>
      <c r="D21" s="78">
        <f t="shared" ref="D21:R21" si="3">SUM(D51,D220,D315,D509,D588)</f>
        <v>6720.097961849815</v>
      </c>
      <c r="E21" s="78">
        <f t="shared" si="3"/>
        <v>992.61550876999991</v>
      </c>
      <c r="F21" s="78">
        <f t="shared" si="3"/>
        <v>5727.482453079816</v>
      </c>
      <c r="G21" s="78">
        <f t="shared" si="3"/>
        <v>1486.9540451737103</v>
      </c>
      <c r="H21" s="78">
        <f t="shared" si="3"/>
        <v>95.85686303</v>
      </c>
      <c r="I21" s="78">
        <f t="shared" si="3"/>
        <v>61.58572732463</v>
      </c>
      <c r="J21" s="78">
        <f t="shared" si="3"/>
        <v>95.85686303</v>
      </c>
      <c r="K21" s="78">
        <f t="shared" si="3"/>
        <v>269.29961256296997</v>
      </c>
      <c r="L21" s="78">
        <f t="shared" si="3"/>
        <v>0</v>
      </c>
      <c r="M21" s="78">
        <f t="shared" si="3"/>
        <v>526.80308968810994</v>
      </c>
      <c r="N21" s="78">
        <f t="shared" si="3"/>
        <v>0</v>
      </c>
      <c r="O21" s="78">
        <f t="shared" si="3"/>
        <v>629.26561559800018</v>
      </c>
      <c r="P21" s="78">
        <f t="shared" si="3"/>
        <v>0</v>
      </c>
      <c r="Q21" s="78">
        <f t="shared" si="3"/>
        <v>5657.0365856798162</v>
      </c>
      <c r="R21" s="78">
        <f t="shared" si="3"/>
        <v>8.8601400753700048</v>
      </c>
      <c r="S21" s="73">
        <f t="shared" ref="S21:S39" si="4">R21/I21</f>
        <v>0.14386677660988775</v>
      </c>
      <c r="T21" s="79" t="s">
        <v>32</v>
      </c>
    </row>
    <row r="22" spans="1:20" s="68" customFormat="1" x14ac:dyDescent="0.25">
      <c r="A22" s="75" t="s">
        <v>37</v>
      </c>
      <c r="B22" s="76" t="s">
        <v>38</v>
      </c>
      <c r="C22" s="77" t="s">
        <v>31</v>
      </c>
      <c r="D22" s="78">
        <f t="shared" ref="D22:R22" si="5">SUM(D73,D235,D328,D527,D595)</f>
        <v>15860.261710989305</v>
      </c>
      <c r="E22" s="78">
        <f t="shared" si="5"/>
        <v>4065.5058335799995</v>
      </c>
      <c r="F22" s="78">
        <f t="shared" si="5"/>
        <v>11794.755877409307</v>
      </c>
      <c r="G22" s="78">
        <f t="shared" si="5"/>
        <v>2430.7247579815103</v>
      </c>
      <c r="H22" s="78">
        <f t="shared" si="5"/>
        <v>343.23423221000002</v>
      </c>
      <c r="I22" s="78">
        <f t="shared" si="5"/>
        <v>144.06721480593066</v>
      </c>
      <c r="J22" s="78">
        <f t="shared" si="5"/>
        <v>343.23423221000002</v>
      </c>
      <c r="K22" s="78">
        <f t="shared" si="5"/>
        <v>212.30185802202001</v>
      </c>
      <c r="L22" s="78">
        <f t="shared" si="5"/>
        <v>0</v>
      </c>
      <c r="M22" s="78">
        <f t="shared" si="5"/>
        <v>685.75960155736016</v>
      </c>
      <c r="N22" s="78">
        <f t="shared" si="5"/>
        <v>0</v>
      </c>
      <c r="O22" s="78">
        <f t="shared" si="5"/>
        <v>1388.5960835942099</v>
      </c>
      <c r="P22" s="78">
        <f t="shared" si="5"/>
        <v>0</v>
      </c>
      <c r="Q22" s="78">
        <f t="shared" si="5"/>
        <v>11526.686949029305</v>
      </c>
      <c r="R22" s="78">
        <f t="shared" si="5"/>
        <v>124.00171357406937</v>
      </c>
      <c r="S22" s="73">
        <f t="shared" si="4"/>
        <v>0.86072125251473053</v>
      </c>
      <c r="T22" s="79" t="s">
        <v>32</v>
      </c>
    </row>
    <row r="23" spans="1:20" s="68" customFormat="1" ht="31.5" x14ac:dyDescent="0.25">
      <c r="A23" s="75" t="s">
        <v>39</v>
      </c>
      <c r="B23" s="76" t="s">
        <v>40</v>
      </c>
      <c r="C23" s="77" t="s">
        <v>31</v>
      </c>
      <c r="D23" s="78">
        <f t="shared" ref="D23:R23" si="6">SUM(D131,D256,D403,D546,D603)</f>
        <v>0</v>
      </c>
      <c r="E23" s="78">
        <f t="shared" si="6"/>
        <v>0</v>
      </c>
      <c r="F23" s="78">
        <f t="shared" si="6"/>
        <v>0</v>
      </c>
      <c r="G23" s="78">
        <f t="shared" si="6"/>
        <v>0</v>
      </c>
      <c r="H23" s="78">
        <f t="shared" si="6"/>
        <v>0</v>
      </c>
      <c r="I23" s="78">
        <f t="shared" si="6"/>
        <v>0</v>
      </c>
      <c r="J23" s="78">
        <f t="shared" si="6"/>
        <v>0</v>
      </c>
      <c r="K23" s="78">
        <f t="shared" si="6"/>
        <v>0</v>
      </c>
      <c r="L23" s="78">
        <f t="shared" si="6"/>
        <v>0</v>
      </c>
      <c r="M23" s="78">
        <f t="shared" si="6"/>
        <v>0</v>
      </c>
      <c r="N23" s="78">
        <f t="shared" si="6"/>
        <v>0</v>
      </c>
      <c r="O23" s="78">
        <f t="shared" si="6"/>
        <v>0</v>
      </c>
      <c r="P23" s="78">
        <f t="shared" si="6"/>
        <v>0</v>
      </c>
      <c r="Q23" s="78">
        <f t="shared" si="6"/>
        <v>0</v>
      </c>
      <c r="R23" s="78">
        <f t="shared" si="6"/>
        <v>0</v>
      </c>
      <c r="S23" s="73">
        <v>0</v>
      </c>
      <c r="T23" s="79" t="s">
        <v>32</v>
      </c>
    </row>
    <row r="24" spans="1:20" s="68" customFormat="1" x14ac:dyDescent="0.25">
      <c r="A24" s="75" t="s">
        <v>41</v>
      </c>
      <c r="B24" s="76" t="s">
        <v>42</v>
      </c>
      <c r="C24" s="77" t="s">
        <v>31</v>
      </c>
      <c r="D24" s="78">
        <f t="shared" ref="D24:R24" si="7">SUM(D138,D263,D410,D553,D610)</f>
        <v>17761.061885944771</v>
      </c>
      <c r="E24" s="78">
        <f t="shared" si="7"/>
        <v>3042.5740536200001</v>
      </c>
      <c r="F24" s="78">
        <f t="shared" si="7"/>
        <v>14718.48783232477</v>
      </c>
      <c r="G24" s="78">
        <f t="shared" si="7"/>
        <v>1322.0448770579999</v>
      </c>
      <c r="H24" s="78">
        <f t="shared" si="7"/>
        <v>123.30851363999999</v>
      </c>
      <c r="I24" s="78">
        <f t="shared" si="7"/>
        <v>40.972637739999996</v>
      </c>
      <c r="J24" s="78">
        <f t="shared" si="7"/>
        <v>123.30851363999999</v>
      </c>
      <c r="K24" s="78">
        <f t="shared" si="7"/>
        <v>109.072930548</v>
      </c>
      <c r="L24" s="78">
        <f t="shared" si="7"/>
        <v>0</v>
      </c>
      <c r="M24" s="78">
        <f t="shared" si="7"/>
        <v>111.80955984199997</v>
      </c>
      <c r="N24" s="78">
        <f t="shared" si="7"/>
        <v>0</v>
      </c>
      <c r="O24" s="78">
        <f t="shared" si="7"/>
        <v>1060.18974893</v>
      </c>
      <c r="P24" s="78">
        <f t="shared" si="7"/>
        <v>0</v>
      </c>
      <c r="Q24" s="78">
        <f t="shared" si="7"/>
        <v>14595.17931868477</v>
      </c>
      <c r="R24" s="78">
        <f t="shared" si="7"/>
        <v>82.335875900000005</v>
      </c>
      <c r="S24" s="73">
        <f t="shared" si="4"/>
        <v>2.0095332017059446</v>
      </c>
      <c r="T24" s="79" t="s">
        <v>32</v>
      </c>
    </row>
    <row r="25" spans="1:20" s="68" customFormat="1" ht="31.5" x14ac:dyDescent="0.25">
      <c r="A25" s="75" t="s">
        <v>43</v>
      </c>
      <c r="B25" s="76" t="s">
        <v>44</v>
      </c>
      <c r="C25" s="77" t="s">
        <v>31</v>
      </c>
      <c r="D25" s="78">
        <f t="shared" ref="D25:R25" si="8">D152+D269+D417+D559+D615</f>
        <v>0</v>
      </c>
      <c r="E25" s="78">
        <f t="shared" si="8"/>
        <v>0</v>
      </c>
      <c r="F25" s="78">
        <f t="shared" si="8"/>
        <v>0</v>
      </c>
      <c r="G25" s="78">
        <f t="shared" si="8"/>
        <v>0</v>
      </c>
      <c r="H25" s="78">
        <f t="shared" si="8"/>
        <v>0</v>
      </c>
      <c r="I25" s="78">
        <f t="shared" si="8"/>
        <v>0</v>
      </c>
      <c r="J25" s="78">
        <f t="shared" si="8"/>
        <v>0</v>
      </c>
      <c r="K25" s="78">
        <f t="shared" si="8"/>
        <v>0</v>
      </c>
      <c r="L25" s="78">
        <f t="shared" si="8"/>
        <v>0</v>
      </c>
      <c r="M25" s="78">
        <f t="shared" si="8"/>
        <v>0</v>
      </c>
      <c r="N25" s="78">
        <f t="shared" si="8"/>
        <v>0</v>
      </c>
      <c r="O25" s="78">
        <f t="shared" si="8"/>
        <v>0</v>
      </c>
      <c r="P25" s="78">
        <f t="shared" si="8"/>
        <v>0</v>
      </c>
      <c r="Q25" s="78">
        <f t="shared" si="8"/>
        <v>0</v>
      </c>
      <c r="R25" s="78">
        <f t="shared" si="8"/>
        <v>0</v>
      </c>
      <c r="S25" s="73">
        <v>0</v>
      </c>
      <c r="T25" s="79" t="s">
        <v>32</v>
      </c>
    </row>
    <row r="26" spans="1:20" s="68" customFormat="1" x14ac:dyDescent="0.25">
      <c r="A26" s="75" t="s">
        <v>45</v>
      </c>
      <c r="B26" s="76" t="s">
        <v>46</v>
      </c>
      <c r="C26" s="77" t="s">
        <v>31</v>
      </c>
      <c r="D26" s="78">
        <f t="shared" ref="D26:R26" si="9">SUM(D153,D270,D418,D560,D616)</f>
        <v>1781.638663647517</v>
      </c>
      <c r="E26" s="78">
        <f t="shared" si="9"/>
        <v>574.31825441000001</v>
      </c>
      <c r="F26" s="78">
        <f t="shared" si="9"/>
        <v>1207.3204092375172</v>
      </c>
      <c r="G26" s="78">
        <f t="shared" si="9"/>
        <v>702.94588799778762</v>
      </c>
      <c r="H26" s="78">
        <f t="shared" si="9"/>
        <v>48.184278849999998</v>
      </c>
      <c r="I26" s="78">
        <f t="shared" si="9"/>
        <v>12.314398152799999</v>
      </c>
      <c r="J26" s="78">
        <f t="shared" si="9"/>
        <v>48.184278849999998</v>
      </c>
      <c r="K26" s="78">
        <f t="shared" si="9"/>
        <v>219.08690302119999</v>
      </c>
      <c r="L26" s="78">
        <f t="shared" si="9"/>
        <v>0</v>
      </c>
      <c r="M26" s="78">
        <f t="shared" si="9"/>
        <v>98.556642910060006</v>
      </c>
      <c r="N26" s="78">
        <f t="shared" si="9"/>
        <v>0</v>
      </c>
      <c r="O26" s="78">
        <f t="shared" si="9"/>
        <v>372.98794391373008</v>
      </c>
      <c r="P26" s="78">
        <f t="shared" si="9"/>
        <v>0</v>
      </c>
      <c r="Q26" s="78">
        <f t="shared" si="9"/>
        <v>1184.6967485075172</v>
      </c>
      <c r="R26" s="78">
        <f t="shared" si="9"/>
        <v>10.309262577199997</v>
      </c>
      <c r="S26" s="73">
        <f t="shared" si="4"/>
        <v>0.83717145160325335</v>
      </c>
      <c r="T26" s="79" t="s">
        <v>32</v>
      </c>
    </row>
    <row r="27" spans="1:20" s="68" customFormat="1" x14ac:dyDescent="0.25">
      <c r="A27" s="75" t="s">
        <v>47</v>
      </c>
      <c r="B27" s="80" t="s">
        <v>48</v>
      </c>
      <c r="C27" s="77" t="s">
        <v>31</v>
      </c>
      <c r="D27" s="78">
        <f t="shared" ref="D27:R27" si="10">SUM(D28,D51,D73,D131,D138,D152,D153)</f>
        <v>20171.042933998426</v>
      </c>
      <c r="E27" s="78">
        <f t="shared" si="10"/>
        <v>3813.1350801599997</v>
      </c>
      <c r="F27" s="78">
        <f t="shared" si="10"/>
        <v>14888.369827468427</v>
      </c>
      <c r="G27" s="78">
        <f t="shared" si="10"/>
        <v>3563.1075151084128</v>
      </c>
      <c r="H27" s="78">
        <f t="shared" si="10"/>
        <v>386.27647891999999</v>
      </c>
      <c r="I27" s="78">
        <f t="shared" si="10"/>
        <v>131.27369802723001</v>
      </c>
      <c r="J27" s="78">
        <f t="shared" si="10"/>
        <v>386.27647891999999</v>
      </c>
      <c r="K27" s="78">
        <f t="shared" si="10"/>
        <v>554.58172964577</v>
      </c>
      <c r="L27" s="78">
        <f t="shared" si="10"/>
        <v>0</v>
      </c>
      <c r="M27" s="78">
        <f t="shared" si="10"/>
        <v>910.14466681970998</v>
      </c>
      <c r="N27" s="78">
        <f t="shared" si="10"/>
        <v>0</v>
      </c>
      <c r="O27" s="78">
        <f t="shared" si="10"/>
        <v>1967.10742061571</v>
      </c>
      <c r="P27" s="78">
        <f t="shared" si="10"/>
        <v>0</v>
      </c>
      <c r="Q27" s="78">
        <f t="shared" si="10"/>
        <v>14601.786293628425</v>
      </c>
      <c r="R27" s="78">
        <f t="shared" si="10"/>
        <v>155.30983581276996</v>
      </c>
      <c r="S27" s="73">
        <f t="shared" si="4"/>
        <v>1.1830994185945318</v>
      </c>
      <c r="T27" s="79" t="s">
        <v>32</v>
      </c>
    </row>
    <row r="28" spans="1:20" s="68" customFormat="1" ht="31.5" x14ac:dyDescent="0.25">
      <c r="A28" s="75" t="s">
        <v>49</v>
      </c>
      <c r="B28" s="80" t="s">
        <v>50</v>
      </c>
      <c r="C28" s="77" t="s">
        <v>31</v>
      </c>
      <c r="D28" s="78">
        <f t="shared" ref="D28:R28" si="11">D29+D32+D35+D50</f>
        <v>2416.4635460119998</v>
      </c>
      <c r="E28" s="78">
        <f t="shared" si="11"/>
        <v>0</v>
      </c>
      <c r="F28" s="78">
        <f t="shared" si="11"/>
        <v>946.92551964199993</v>
      </c>
      <c r="G28" s="78">
        <f t="shared" si="11"/>
        <v>260.04337270999997</v>
      </c>
      <c r="H28" s="78">
        <f t="shared" si="11"/>
        <v>25.75264452</v>
      </c>
      <c r="I28" s="78">
        <f t="shared" si="11"/>
        <v>27.975272000000004</v>
      </c>
      <c r="J28" s="78">
        <f t="shared" si="11"/>
        <v>25.75264452</v>
      </c>
      <c r="K28" s="78">
        <f t="shared" si="11"/>
        <v>12.775</v>
      </c>
      <c r="L28" s="78">
        <f t="shared" si="11"/>
        <v>0</v>
      </c>
      <c r="M28" s="78">
        <f t="shared" si="11"/>
        <v>81.436599999999999</v>
      </c>
      <c r="N28" s="78">
        <f t="shared" si="11"/>
        <v>0</v>
      </c>
      <c r="O28" s="78">
        <f t="shared" si="11"/>
        <v>137.85650071000001</v>
      </c>
      <c r="P28" s="78">
        <f t="shared" si="11"/>
        <v>0</v>
      </c>
      <c r="Q28" s="78">
        <f t="shared" si="11"/>
        <v>927.00103170199998</v>
      </c>
      <c r="R28" s="78">
        <f t="shared" si="11"/>
        <v>-8.0507840600000016</v>
      </c>
      <c r="S28" s="73">
        <f t="shared" si="4"/>
        <v>-0.28778215489736797</v>
      </c>
      <c r="T28" s="79" t="s">
        <v>32</v>
      </c>
    </row>
    <row r="29" spans="1:20" s="68" customFormat="1" ht="63" x14ac:dyDescent="0.25">
      <c r="A29" s="75" t="s">
        <v>51</v>
      </c>
      <c r="B29" s="80" t="s">
        <v>52</v>
      </c>
      <c r="C29" s="77" t="s">
        <v>31</v>
      </c>
      <c r="D29" s="78">
        <f>D30</f>
        <v>0</v>
      </c>
      <c r="E29" s="78">
        <f t="shared" ref="E29:R29" si="12">E30</f>
        <v>0</v>
      </c>
      <c r="F29" s="78">
        <f t="shared" si="12"/>
        <v>0</v>
      </c>
      <c r="G29" s="78">
        <f t="shared" si="12"/>
        <v>0</v>
      </c>
      <c r="H29" s="78">
        <f t="shared" si="12"/>
        <v>0</v>
      </c>
      <c r="I29" s="78">
        <f t="shared" si="12"/>
        <v>0</v>
      </c>
      <c r="J29" s="78">
        <f t="shared" si="12"/>
        <v>0</v>
      </c>
      <c r="K29" s="78">
        <f t="shared" si="12"/>
        <v>0</v>
      </c>
      <c r="L29" s="78">
        <f t="shared" si="12"/>
        <v>0</v>
      </c>
      <c r="M29" s="78">
        <f t="shared" si="12"/>
        <v>0</v>
      </c>
      <c r="N29" s="78">
        <f t="shared" si="12"/>
        <v>0</v>
      </c>
      <c r="O29" s="78">
        <f t="shared" si="12"/>
        <v>0</v>
      </c>
      <c r="P29" s="78">
        <f t="shared" si="12"/>
        <v>0</v>
      </c>
      <c r="Q29" s="78">
        <f t="shared" si="12"/>
        <v>0</v>
      </c>
      <c r="R29" s="78">
        <f t="shared" si="12"/>
        <v>0</v>
      </c>
      <c r="S29" s="73">
        <v>0</v>
      </c>
      <c r="T29" s="79" t="s">
        <v>32</v>
      </c>
    </row>
    <row r="30" spans="1:20" s="68" customFormat="1" x14ac:dyDescent="0.25">
      <c r="A30" s="75" t="s">
        <v>53</v>
      </c>
      <c r="B30" s="80" t="s">
        <v>54</v>
      </c>
      <c r="C30" s="77" t="s">
        <v>31</v>
      </c>
      <c r="D30" s="78">
        <v>0</v>
      </c>
      <c r="E30" s="78">
        <v>0</v>
      </c>
      <c r="F30" s="78">
        <v>0</v>
      </c>
      <c r="G30" s="78">
        <v>0</v>
      </c>
      <c r="H30" s="78">
        <v>0</v>
      </c>
      <c r="I30" s="78">
        <v>0</v>
      </c>
      <c r="J30" s="78">
        <v>0</v>
      </c>
      <c r="K30" s="78">
        <v>0</v>
      </c>
      <c r="L30" s="78">
        <v>0</v>
      </c>
      <c r="M30" s="78">
        <v>0</v>
      </c>
      <c r="N30" s="78">
        <v>0</v>
      </c>
      <c r="O30" s="78">
        <v>0</v>
      </c>
      <c r="P30" s="78">
        <v>0</v>
      </c>
      <c r="Q30" s="78">
        <v>0</v>
      </c>
      <c r="R30" s="78">
        <v>0</v>
      </c>
      <c r="S30" s="73">
        <v>0</v>
      </c>
      <c r="T30" s="79" t="s">
        <v>32</v>
      </c>
    </row>
    <row r="31" spans="1:20" s="68" customFormat="1" ht="31.5" x14ac:dyDescent="0.25">
      <c r="A31" s="75" t="s">
        <v>55</v>
      </c>
      <c r="B31" s="81" t="s">
        <v>56</v>
      </c>
      <c r="C31" s="82" t="s">
        <v>31</v>
      </c>
      <c r="D31" s="83">
        <v>0</v>
      </c>
      <c r="E31" s="84">
        <v>0</v>
      </c>
      <c r="F31" s="78">
        <v>0</v>
      </c>
      <c r="G31" s="78">
        <v>0</v>
      </c>
      <c r="H31" s="78">
        <v>0</v>
      </c>
      <c r="I31" s="78">
        <v>0</v>
      </c>
      <c r="J31" s="78">
        <v>0</v>
      </c>
      <c r="K31" s="78">
        <v>0</v>
      </c>
      <c r="L31" s="78">
        <v>0</v>
      </c>
      <c r="M31" s="78">
        <v>0</v>
      </c>
      <c r="N31" s="78">
        <v>0</v>
      </c>
      <c r="O31" s="78">
        <v>0</v>
      </c>
      <c r="P31" s="78">
        <v>0</v>
      </c>
      <c r="Q31" s="78">
        <v>0</v>
      </c>
      <c r="R31" s="78">
        <v>0</v>
      </c>
      <c r="S31" s="73">
        <v>0</v>
      </c>
      <c r="T31" s="79" t="s">
        <v>32</v>
      </c>
    </row>
    <row r="32" spans="1:20" s="68" customFormat="1" ht="47.25" x14ac:dyDescent="0.25">
      <c r="A32" s="75" t="s">
        <v>57</v>
      </c>
      <c r="B32" s="80" t="s">
        <v>58</v>
      </c>
      <c r="C32" s="77" t="s">
        <v>31</v>
      </c>
      <c r="D32" s="78">
        <v>0</v>
      </c>
      <c r="E32" s="78">
        <v>0</v>
      </c>
      <c r="F32" s="78">
        <v>0</v>
      </c>
      <c r="G32" s="78">
        <v>0</v>
      </c>
      <c r="H32" s="78">
        <v>0</v>
      </c>
      <c r="I32" s="78">
        <v>0</v>
      </c>
      <c r="J32" s="78">
        <v>0</v>
      </c>
      <c r="K32" s="78">
        <v>0</v>
      </c>
      <c r="L32" s="78">
        <v>0</v>
      </c>
      <c r="M32" s="78">
        <v>0</v>
      </c>
      <c r="N32" s="78">
        <v>0</v>
      </c>
      <c r="O32" s="78">
        <v>0</v>
      </c>
      <c r="P32" s="78">
        <v>0</v>
      </c>
      <c r="Q32" s="78">
        <v>0</v>
      </c>
      <c r="R32" s="78">
        <v>0</v>
      </c>
      <c r="S32" s="73">
        <v>0</v>
      </c>
      <c r="T32" s="79" t="s">
        <v>32</v>
      </c>
    </row>
    <row r="33" spans="1:20" s="68" customFormat="1" ht="31.5" x14ac:dyDescent="0.25">
      <c r="A33" s="75" t="s">
        <v>59</v>
      </c>
      <c r="B33" s="80" t="s">
        <v>56</v>
      </c>
      <c r="C33" s="77" t="s">
        <v>31</v>
      </c>
      <c r="D33" s="78">
        <v>0</v>
      </c>
      <c r="E33" s="78">
        <v>0</v>
      </c>
      <c r="F33" s="78">
        <v>0</v>
      </c>
      <c r="G33" s="78">
        <v>0</v>
      </c>
      <c r="H33" s="78">
        <v>0</v>
      </c>
      <c r="I33" s="78">
        <v>0</v>
      </c>
      <c r="J33" s="78">
        <v>0</v>
      </c>
      <c r="K33" s="78">
        <v>0</v>
      </c>
      <c r="L33" s="78">
        <v>0</v>
      </c>
      <c r="M33" s="78">
        <v>0</v>
      </c>
      <c r="N33" s="78">
        <v>0</v>
      </c>
      <c r="O33" s="78">
        <v>0</v>
      </c>
      <c r="P33" s="78">
        <v>0</v>
      </c>
      <c r="Q33" s="78">
        <v>0</v>
      </c>
      <c r="R33" s="78">
        <v>0</v>
      </c>
      <c r="S33" s="73">
        <v>0</v>
      </c>
      <c r="T33" s="79" t="s">
        <v>32</v>
      </c>
    </row>
    <row r="34" spans="1:20" s="68" customFormat="1" ht="31.5" x14ac:dyDescent="0.25">
      <c r="A34" s="75" t="s">
        <v>60</v>
      </c>
      <c r="B34" s="80" t="s">
        <v>56</v>
      </c>
      <c r="C34" s="77" t="s">
        <v>31</v>
      </c>
      <c r="D34" s="78">
        <v>0</v>
      </c>
      <c r="E34" s="78">
        <v>0</v>
      </c>
      <c r="F34" s="78">
        <v>0</v>
      </c>
      <c r="G34" s="78">
        <v>0</v>
      </c>
      <c r="H34" s="78">
        <v>0</v>
      </c>
      <c r="I34" s="78">
        <v>0</v>
      </c>
      <c r="J34" s="78">
        <v>0</v>
      </c>
      <c r="K34" s="78">
        <v>0</v>
      </c>
      <c r="L34" s="78">
        <v>0</v>
      </c>
      <c r="M34" s="78">
        <v>0</v>
      </c>
      <c r="N34" s="78">
        <v>0</v>
      </c>
      <c r="O34" s="78">
        <v>0</v>
      </c>
      <c r="P34" s="78">
        <v>0</v>
      </c>
      <c r="Q34" s="78">
        <v>0</v>
      </c>
      <c r="R34" s="78">
        <v>0</v>
      </c>
      <c r="S34" s="73">
        <v>0</v>
      </c>
      <c r="T34" s="79" t="s">
        <v>32</v>
      </c>
    </row>
    <row r="35" spans="1:20" s="68" customFormat="1" ht="47.25" x14ac:dyDescent="0.25">
      <c r="A35" s="75" t="s">
        <v>61</v>
      </c>
      <c r="B35" s="80" t="s">
        <v>62</v>
      </c>
      <c r="C35" s="77" t="s">
        <v>31</v>
      </c>
      <c r="D35" s="78">
        <f>D36+D37+D38+D41+D43</f>
        <v>2416.4635460119998</v>
      </c>
      <c r="E35" s="78">
        <v>0</v>
      </c>
      <c r="F35" s="78">
        <f t="shared" ref="F35:P35" si="13">F36+F37+F38+F41+F43</f>
        <v>946.92551964199993</v>
      </c>
      <c r="G35" s="78">
        <f t="shared" si="13"/>
        <v>260.04337270999997</v>
      </c>
      <c r="H35" s="78">
        <f t="shared" si="13"/>
        <v>25.75264452</v>
      </c>
      <c r="I35" s="78">
        <f>I36+I37+I38+I41+I43</f>
        <v>27.975272000000004</v>
      </c>
      <c r="J35" s="78">
        <f t="shared" si="13"/>
        <v>25.75264452</v>
      </c>
      <c r="K35" s="78">
        <f>K36+K37+K38+K41+K43</f>
        <v>12.775</v>
      </c>
      <c r="L35" s="78">
        <f t="shared" si="13"/>
        <v>0</v>
      </c>
      <c r="M35" s="78">
        <f>M36+M37+M38+M41+M43</f>
        <v>81.436599999999999</v>
      </c>
      <c r="N35" s="78">
        <f>N36+N37+N38+N41+N43</f>
        <v>0</v>
      </c>
      <c r="O35" s="78">
        <f t="shared" si="13"/>
        <v>137.85650071000001</v>
      </c>
      <c r="P35" s="78">
        <f t="shared" si="13"/>
        <v>0</v>
      </c>
      <c r="Q35" s="78">
        <f>Q36+Q37+Q38+Q41+Q43</f>
        <v>927.00103170199998</v>
      </c>
      <c r="R35" s="78">
        <f>R36+R37+R38+R41+R43</f>
        <v>-8.0507840600000016</v>
      </c>
      <c r="S35" s="73">
        <f t="shared" si="4"/>
        <v>-0.28778215489736797</v>
      </c>
      <c r="T35" s="79" t="s">
        <v>32</v>
      </c>
    </row>
    <row r="36" spans="1:20" s="68" customFormat="1" ht="63" x14ac:dyDescent="0.25">
      <c r="A36" s="75" t="s">
        <v>63</v>
      </c>
      <c r="B36" s="80" t="s">
        <v>64</v>
      </c>
      <c r="C36" s="77" t="s">
        <v>31</v>
      </c>
      <c r="D36" s="78">
        <v>0</v>
      </c>
      <c r="E36" s="78">
        <v>0</v>
      </c>
      <c r="F36" s="78">
        <v>0</v>
      </c>
      <c r="G36" s="78">
        <v>0</v>
      </c>
      <c r="H36" s="78">
        <v>0</v>
      </c>
      <c r="I36" s="78">
        <v>0</v>
      </c>
      <c r="J36" s="78">
        <v>0</v>
      </c>
      <c r="K36" s="78">
        <v>0</v>
      </c>
      <c r="L36" s="78">
        <v>0</v>
      </c>
      <c r="M36" s="78">
        <v>0</v>
      </c>
      <c r="N36" s="78">
        <v>0</v>
      </c>
      <c r="O36" s="78">
        <v>0</v>
      </c>
      <c r="P36" s="78">
        <v>0</v>
      </c>
      <c r="Q36" s="78">
        <v>0</v>
      </c>
      <c r="R36" s="78">
        <v>0</v>
      </c>
      <c r="S36" s="73">
        <v>0</v>
      </c>
      <c r="T36" s="79" t="s">
        <v>32</v>
      </c>
    </row>
    <row r="37" spans="1:20" s="68" customFormat="1" ht="63" x14ac:dyDescent="0.25">
      <c r="A37" s="75" t="s">
        <v>65</v>
      </c>
      <c r="B37" s="80" t="s">
        <v>66</v>
      </c>
      <c r="C37" s="77" t="s">
        <v>31</v>
      </c>
      <c r="D37" s="78">
        <v>0</v>
      </c>
      <c r="E37" s="78">
        <v>0</v>
      </c>
      <c r="F37" s="78">
        <v>0</v>
      </c>
      <c r="G37" s="78">
        <v>0</v>
      </c>
      <c r="H37" s="78">
        <v>0</v>
      </c>
      <c r="I37" s="78">
        <v>0</v>
      </c>
      <c r="J37" s="78">
        <v>0</v>
      </c>
      <c r="K37" s="78">
        <v>0</v>
      </c>
      <c r="L37" s="78">
        <v>0</v>
      </c>
      <c r="M37" s="78">
        <v>0</v>
      </c>
      <c r="N37" s="78">
        <v>0</v>
      </c>
      <c r="O37" s="78">
        <v>0</v>
      </c>
      <c r="P37" s="78">
        <v>0</v>
      </c>
      <c r="Q37" s="78">
        <v>0</v>
      </c>
      <c r="R37" s="78">
        <v>0</v>
      </c>
      <c r="S37" s="73">
        <v>0</v>
      </c>
      <c r="T37" s="79" t="s">
        <v>32</v>
      </c>
    </row>
    <row r="38" spans="1:20" s="68" customFormat="1" ht="63" x14ac:dyDescent="0.25">
      <c r="A38" s="75" t="s">
        <v>67</v>
      </c>
      <c r="B38" s="80" t="s">
        <v>68</v>
      </c>
      <c r="C38" s="77" t="s">
        <v>31</v>
      </c>
      <c r="D38" s="78">
        <f>SUM(D39:D40)</f>
        <v>52.352484529999991</v>
      </c>
      <c r="E38" s="78">
        <f t="shared" ref="E38:P38" si="14">SUM(E39:E40)</f>
        <v>36.674774880000001</v>
      </c>
      <c r="F38" s="78">
        <f t="shared" si="14"/>
        <v>15.677709649999992</v>
      </c>
      <c r="G38" s="78">
        <f t="shared" si="14"/>
        <v>7.2667219999999961</v>
      </c>
      <c r="H38" s="78">
        <f>SUM(H39:H40)</f>
        <v>2.9157495600000001</v>
      </c>
      <c r="I38" s="78">
        <f>SUM(I39:I40)</f>
        <v>2.8999999999999964</v>
      </c>
      <c r="J38" s="78">
        <f t="shared" si="14"/>
        <v>2.9157495600000001</v>
      </c>
      <c r="K38" s="78">
        <f>SUM(K39:K40)</f>
        <v>0.4</v>
      </c>
      <c r="L38" s="78">
        <f t="shared" si="14"/>
        <v>0</v>
      </c>
      <c r="M38" s="78">
        <f>SUM(M39:M40)</f>
        <v>1.3680000000000001</v>
      </c>
      <c r="N38" s="78">
        <f>SUM(N39:N40)</f>
        <v>0</v>
      </c>
      <c r="O38" s="78">
        <f t="shared" si="14"/>
        <v>2.5987220000000004</v>
      </c>
      <c r="P38" s="78">
        <f t="shared" si="14"/>
        <v>0</v>
      </c>
      <c r="Q38" s="78">
        <f>SUM(Q39:Q40)</f>
        <v>12.761960089999992</v>
      </c>
      <c r="R38" s="78">
        <f>SUM(R39:R40)</f>
        <v>1.5749560000003594E-2</v>
      </c>
      <c r="S38" s="73">
        <f t="shared" si="4"/>
        <v>5.4308827586219358E-3</v>
      </c>
      <c r="T38" s="79" t="s">
        <v>32</v>
      </c>
    </row>
    <row r="39" spans="1:20" s="68" customFormat="1" ht="63" x14ac:dyDescent="0.25">
      <c r="A39" s="85" t="s">
        <v>67</v>
      </c>
      <c r="B39" s="86" t="s">
        <v>69</v>
      </c>
      <c r="C39" s="87" t="s">
        <v>70</v>
      </c>
      <c r="D39" s="88">
        <v>45.551232529999993</v>
      </c>
      <c r="E39" s="88">
        <v>36.674774880000001</v>
      </c>
      <c r="F39" s="89">
        <f>D39-E39</f>
        <v>8.8764576499999919</v>
      </c>
      <c r="G39" s="90">
        <v>2.8999999999999964</v>
      </c>
      <c r="H39" s="89">
        <f>J39+L39+N39+P39</f>
        <v>2.9134566</v>
      </c>
      <c r="I39" s="89">
        <v>2.8999999999999964</v>
      </c>
      <c r="J39" s="89">
        <f>2913.4566/1000</f>
        <v>2.9134566</v>
      </c>
      <c r="K39" s="89">
        <v>0</v>
      </c>
      <c r="L39" s="89">
        <v>0</v>
      </c>
      <c r="M39" s="89">
        <v>0</v>
      </c>
      <c r="N39" s="89">
        <v>0</v>
      </c>
      <c r="O39" s="90">
        <v>0</v>
      </c>
      <c r="P39" s="89">
        <v>0</v>
      </c>
      <c r="Q39" s="89">
        <f>F39-H39</f>
        <v>5.9630010499999919</v>
      </c>
      <c r="R39" s="89">
        <f>H39-(I39)</f>
        <v>1.3456600000003593E-2</v>
      </c>
      <c r="S39" s="91">
        <f t="shared" si="4"/>
        <v>4.640206896552969E-3</v>
      </c>
      <c r="T39" s="92" t="s">
        <v>32</v>
      </c>
    </row>
    <row r="40" spans="1:20" s="68" customFormat="1" ht="63" x14ac:dyDescent="0.25">
      <c r="A40" s="85" t="s">
        <v>67</v>
      </c>
      <c r="B40" s="93" t="s">
        <v>71</v>
      </c>
      <c r="C40" s="94" t="s">
        <v>72</v>
      </c>
      <c r="D40" s="88">
        <v>6.8012519999999999</v>
      </c>
      <c r="E40" s="89">
        <v>0</v>
      </c>
      <c r="F40" s="89">
        <f>D40-E40</f>
        <v>6.8012519999999999</v>
      </c>
      <c r="G40" s="90">
        <v>4.3667219999999993</v>
      </c>
      <c r="H40" s="89">
        <f>J40+L40+N40+P40</f>
        <v>2.2929599999999997E-3</v>
      </c>
      <c r="I40" s="89">
        <v>0</v>
      </c>
      <c r="J40" s="89">
        <f>2.29296/1000</f>
        <v>2.2929599999999997E-3</v>
      </c>
      <c r="K40" s="89">
        <v>0.4</v>
      </c>
      <c r="L40" s="89">
        <v>0</v>
      </c>
      <c r="M40" s="89">
        <v>1.3680000000000001</v>
      </c>
      <c r="N40" s="89">
        <v>0</v>
      </c>
      <c r="O40" s="90">
        <v>2.5987220000000004</v>
      </c>
      <c r="P40" s="89">
        <v>0</v>
      </c>
      <c r="Q40" s="89">
        <f>F40-H40</f>
        <v>6.7989590399999997</v>
      </c>
      <c r="R40" s="89">
        <f>H40-(I40)</f>
        <v>2.2929599999999997E-3</v>
      </c>
      <c r="S40" s="91">
        <v>1</v>
      </c>
      <c r="T40" s="92" t="s">
        <v>73</v>
      </c>
    </row>
    <row r="41" spans="1:20" s="68" customFormat="1" ht="41.25" customHeight="1" x14ac:dyDescent="0.25">
      <c r="A41" s="75" t="s">
        <v>74</v>
      </c>
      <c r="B41" s="80" t="s">
        <v>75</v>
      </c>
      <c r="C41" s="77" t="s">
        <v>31</v>
      </c>
      <c r="D41" s="78">
        <f>SUM(D42)</f>
        <v>0</v>
      </c>
      <c r="E41" s="78">
        <f t="shared" ref="E41:R41" si="15">SUM(E42)</f>
        <v>0</v>
      </c>
      <c r="F41" s="78">
        <f t="shared" si="15"/>
        <v>0</v>
      </c>
      <c r="G41" s="78">
        <f t="shared" si="15"/>
        <v>0</v>
      </c>
      <c r="H41" s="78">
        <f t="shared" si="15"/>
        <v>5.8263453300000005</v>
      </c>
      <c r="I41" s="78">
        <f>SUM(I42)</f>
        <v>0</v>
      </c>
      <c r="J41" s="78">
        <f>SUM(J42)</f>
        <v>5.8263453300000005</v>
      </c>
      <c r="K41" s="78">
        <f t="shared" si="15"/>
        <v>0</v>
      </c>
      <c r="L41" s="78">
        <f t="shared" si="15"/>
        <v>0</v>
      </c>
      <c r="M41" s="78">
        <f t="shared" si="15"/>
        <v>0</v>
      </c>
      <c r="N41" s="78">
        <f t="shared" si="15"/>
        <v>0</v>
      </c>
      <c r="O41" s="78">
        <f t="shared" si="15"/>
        <v>0</v>
      </c>
      <c r="P41" s="78">
        <f t="shared" si="15"/>
        <v>0</v>
      </c>
      <c r="Q41" s="78">
        <f t="shared" si="15"/>
        <v>0</v>
      </c>
      <c r="R41" s="78">
        <f t="shared" si="15"/>
        <v>0</v>
      </c>
      <c r="S41" s="73">
        <v>0</v>
      </c>
      <c r="T41" s="79" t="s">
        <v>32</v>
      </c>
    </row>
    <row r="42" spans="1:20" s="68" customFormat="1" ht="63" x14ac:dyDescent="0.25">
      <c r="A42" s="85" t="s">
        <v>74</v>
      </c>
      <c r="B42" s="95" t="s">
        <v>76</v>
      </c>
      <c r="C42" s="96" t="s">
        <v>77</v>
      </c>
      <c r="D42" s="88" t="s">
        <v>32</v>
      </c>
      <c r="E42" s="88" t="s">
        <v>32</v>
      </c>
      <c r="F42" s="89" t="s">
        <v>32</v>
      </c>
      <c r="G42" s="90" t="s">
        <v>32</v>
      </c>
      <c r="H42" s="89">
        <f>J42+L42+N42+P42</f>
        <v>5.8263453300000005</v>
      </c>
      <c r="I42" s="89" t="s">
        <v>32</v>
      </c>
      <c r="J42" s="89">
        <v>5.8263453300000005</v>
      </c>
      <c r="K42" s="89" t="s">
        <v>32</v>
      </c>
      <c r="L42" s="89">
        <v>0</v>
      </c>
      <c r="M42" s="89" t="s">
        <v>32</v>
      </c>
      <c r="N42" s="89">
        <v>0</v>
      </c>
      <c r="O42" s="90" t="s">
        <v>32</v>
      </c>
      <c r="P42" s="89">
        <v>0</v>
      </c>
      <c r="Q42" s="89" t="s">
        <v>32</v>
      </c>
      <c r="R42" s="89" t="s">
        <v>32</v>
      </c>
      <c r="S42" s="97" t="s">
        <v>32</v>
      </c>
      <c r="T42" s="92" t="s">
        <v>78</v>
      </c>
    </row>
    <row r="43" spans="1:20" s="68" customFormat="1" ht="41.25" customHeight="1" x14ac:dyDescent="0.25">
      <c r="A43" s="75" t="s">
        <v>79</v>
      </c>
      <c r="B43" s="80" t="s">
        <v>80</v>
      </c>
      <c r="C43" s="77" t="s">
        <v>31</v>
      </c>
      <c r="D43" s="78">
        <f t="shared" ref="D43:R43" si="16">SUM(D44:D49)</f>
        <v>2364.111061482</v>
      </c>
      <c r="E43" s="78">
        <f t="shared" si="16"/>
        <v>1432.86325149</v>
      </c>
      <c r="F43" s="78">
        <f t="shared" si="16"/>
        <v>931.24780999199993</v>
      </c>
      <c r="G43" s="78">
        <f t="shared" si="16"/>
        <v>252.77665070999996</v>
      </c>
      <c r="H43" s="78">
        <f t="shared" si="16"/>
        <v>17.01054963</v>
      </c>
      <c r="I43" s="78">
        <f t="shared" si="16"/>
        <v>25.075272000000009</v>
      </c>
      <c r="J43" s="78">
        <f t="shared" si="16"/>
        <v>17.01054963</v>
      </c>
      <c r="K43" s="78">
        <f t="shared" si="16"/>
        <v>12.375</v>
      </c>
      <c r="L43" s="78">
        <f t="shared" si="16"/>
        <v>0</v>
      </c>
      <c r="M43" s="78">
        <f t="shared" si="16"/>
        <v>80.068600000000004</v>
      </c>
      <c r="N43" s="78">
        <f t="shared" si="16"/>
        <v>0</v>
      </c>
      <c r="O43" s="78">
        <f t="shared" si="16"/>
        <v>135.25777871</v>
      </c>
      <c r="P43" s="78">
        <f t="shared" si="16"/>
        <v>0</v>
      </c>
      <c r="Q43" s="78">
        <f t="shared" si="16"/>
        <v>914.23907161199998</v>
      </c>
      <c r="R43" s="78">
        <f t="shared" si="16"/>
        <v>-8.0665336200000048</v>
      </c>
      <c r="S43" s="73">
        <f t="shared" ref="S43:S48" si="17">R43/I43</f>
        <v>-0.32169276648325101</v>
      </c>
      <c r="T43" s="79" t="s">
        <v>32</v>
      </c>
    </row>
    <row r="44" spans="1:20" s="68" customFormat="1" ht="31.5" x14ac:dyDescent="0.25">
      <c r="A44" s="85" t="s">
        <v>79</v>
      </c>
      <c r="B44" s="95" t="s">
        <v>81</v>
      </c>
      <c r="C44" s="98" t="s">
        <v>82</v>
      </c>
      <c r="D44" s="88">
        <v>991.10269060999997</v>
      </c>
      <c r="E44" s="88">
        <v>644.83429710999997</v>
      </c>
      <c r="F44" s="89">
        <f>D44-E44</f>
        <v>346.2683935</v>
      </c>
      <c r="G44" s="90">
        <v>169.82880768999996</v>
      </c>
      <c r="H44" s="89">
        <f t="shared" ref="H44:H48" si="18">J44+L44+N44+P44</f>
        <v>12.005388810000001</v>
      </c>
      <c r="I44" s="89">
        <v>11.64</v>
      </c>
      <c r="J44" s="89">
        <f>12005.38881/1000</f>
        <v>12.005388810000001</v>
      </c>
      <c r="K44" s="89">
        <v>7</v>
      </c>
      <c r="L44" s="89">
        <v>0</v>
      </c>
      <c r="M44" s="89">
        <v>38.773000000000003</v>
      </c>
      <c r="N44" s="89">
        <v>0</v>
      </c>
      <c r="O44" s="90">
        <v>112.41580768999998</v>
      </c>
      <c r="P44" s="89">
        <v>0</v>
      </c>
      <c r="Q44" s="89">
        <f t="shared" ref="Q44:Q48" si="19">F44-H44</f>
        <v>334.26300469</v>
      </c>
      <c r="R44" s="89">
        <f t="shared" ref="R44:R48" si="20">H44-(I44)</f>
        <v>0.36538881000000067</v>
      </c>
      <c r="S44" s="91">
        <f t="shared" si="17"/>
        <v>3.1390791237113455E-2</v>
      </c>
      <c r="T44" s="92" t="s">
        <v>32</v>
      </c>
    </row>
    <row r="45" spans="1:20" s="68" customFormat="1" ht="47.25" x14ac:dyDescent="0.25">
      <c r="A45" s="85" t="s">
        <v>79</v>
      </c>
      <c r="B45" s="95" t="s">
        <v>83</v>
      </c>
      <c r="C45" s="98" t="s">
        <v>84</v>
      </c>
      <c r="D45" s="88">
        <v>147.22801164000001</v>
      </c>
      <c r="E45" s="88">
        <v>114.61603026</v>
      </c>
      <c r="F45" s="89">
        <f>D45-E45</f>
        <v>32.611981380000003</v>
      </c>
      <c r="G45" s="90">
        <v>24.851611170000002</v>
      </c>
      <c r="H45" s="89">
        <f t="shared" si="18"/>
        <v>1.47879413</v>
      </c>
      <c r="I45" s="89">
        <v>0</v>
      </c>
      <c r="J45" s="89">
        <f>1478.79413/1000</f>
        <v>1.47879413</v>
      </c>
      <c r="K45" s="89">
        <v>2.0579999999999998</v>
      </c>
      <c r="L45" s="89">
        <v>0</v>
      </c>
      <c r="M45" s="89">
        <v>10.08</v>
      </c>
      <c r="N45" s="89">
        <v>0</v>
      </c>
      <c r="O45" s="90">
        <v>12.71361117</v>
      </c>
      <c r="P45" s="89">
        <v>0</v>
      </c>
      <c r="Q45" s="89">
        <f t="shared" si="19"/>
        <v>31.133187250000002</v>
      </c>
      <c r="R45" s="89">
        <f t="shared" si="20"/>
        <v>1.47879413</v>
      </c>
      <c r="S45" s="91">
        <v>1</v>
      </c>
      <c r="T45" s="92" t="s">
        <v>85</v>
      </c>
    </row>
    <row r="46" spans="1:20" s="68" customFormat="1" ht="31.5" x14ac:dyDescent="0.25">
      <c r="A46" s="99" t="s">
        <v>79</v>
      </c>
      <c r="B46" s="100" t="s">
        <v>86</v>
      </c>
      <c r="C46" s="101" t="s">
        <v>87</v>
      </c>
      <c r="D46" s="90">
        <v>382.89910794999997</v>
      </c>
      <c r="E46" s="88">
        <v>338.23814809999999</v>
      </c>
      <c r="F46" s="89">
        <f>D46-E46</f>
        <v>44.660959849999983</v>
      </c>
      <c r="G46" s="90">
        <v>44.660959849999998</v>
      </c>
      <c r="H46" s="89">
        <f t="shared" si="18"/>
        <v>4.9419759999999993E-2</v>
      </c>
      <c r="I46" s="89">
        <v>0</v>
      </c>
      <c r="J46" s="89">
        <f>49.41976/1000</f>
        <v>4.9419759999999993E-2</v>
      </c>
      <c r="K46" s="89">
        <v>3.3170000000000002</v>
      </c>
      <c r="L46" s="89">
        <v>0</v>
      </c>
      <c r="M46" s="89">
        <v>31.215599999999998</v>
      </c>
      <c r="N46" s="89">
        <v>0</v>
      </c>
      <c r="O46" s="89">
        <v>10.128359850000001</v>
      </c>
      <c r="P46" s="89">
        <v>0</v>
      </c>
      <c r="Q46" s="89">
        <f t="shared" si="19"/>
        <v>44.611540089999984</v>
      </c>
      <c r="R46" s="89">
        <f t="shared" si="20"/>
        <v>4.9419759999999993E-2</v>
      </c>
      <c r="S46" s="91">
        <v>1</v>
      </c>
      <c r="T46" s="102" t="s">
        <v>88</v>
      </c>
    </row>
    <row r="47" spans="1:20" s="68" customFormat="1" ht="47.25" x14ac:dyDescent="0.25">
      <c r="A47" s="85" t="s">
        <v>79</v>
      </c>
      <c r="B47" s="95" t="s">
        <v>89</v>
      </c>
      <c r="C47" s="98" t="s">
        <v>90</v>
      </c>
      <c r="D47" s="88">
        <v>782.34505128199999</v>
      </c>
      <c r="E47" s="88">
        <v>279.39471199999997</v>
      </c>
      <c r="F47" s="89">
        <f>D47-E47</f>
        <v>502.95033928200002</v>
      </c>
      <c r="G47" s="90">
        <v>12.536790000000009</v>
      </c>
      <c r="H47" s="89">
        <f t="shared" si="18"/>
        <v>3.4751356799999997</v>
      </c>
      <c r="I47" s="89">
        <v>12.536790000000009</v>
      </c>
      <c r="J47" s="89">
        <f>3475.13568/1000</f>
        <v>3.4751356799999997</v>
      </c>
      <c r="K47" s="89">
        <v>0</v>
      </c>
      <c r="L47" s="89">
        <v>0</v>
      </c>
      <c r="M47" s="89">
        <v>0</v>
      </c>
      <c r="N47" s="89">
        <v>0</v>
      </c>
      <c r="O47" s="89">
        <v>0</v>
      </c>
      <c r="P47" s="89">
        <v>0</v>
      </c>
      <c r="Q47" s="89">
        <f t="shared" si="19"/>
        <v>499.47520360200002</v>
      </c>
      <c r="R47" s="89">
        <f t="shared" si="20"/>
        <v>-9.0616543200000095</v>
      </c>
      <c r="S47" s="91">
        <f t="shared" si="17"/>
        <v>-0.72280498596530718</v>
      </c>
      <c r="T47" s="92" t="s">
        <v>91</v>
      </c>
    </row>
    <row r="48" spans="1:20" s="68" customFormat="1" ht="47.25" x14ac:dyDescent="0.25">
      <c r="A48" s="85" t="s">
        <v>79</v>
      </c>
      <c r="B48" s="95" t="s">
        <v>92</v>
      </c>
      <c r="C48" s="98" t="s">
        <v>93</v>
      </c>
      <c r="D48" s="103">
        <v>60.536199999999994</v>
      </c>
      <c r="E48" s="88">
        <v>55.780064019999998</v>
      </c>
      <c r="F48" s="89">
        <f>D48-E48</f>
        <v>4.7561359799999963</v>
      </c>
      <c r="G48" s="90">
        <v>0.89848199999999634</v>
      </c>
      <c r="H48" s="89">
        <f t="shared" si="18"/>
        <v>0</v>
      </c>
      <c r="I48" s="89">
        <v>0.89848199999999634</v>
      </c>
      <c r="J48" s="89">
        <v>0</v>
      </c>
      <c r="K48" s="89">
        <v>0</v>
      </c>
      <c r="L48" s="89">
        <v>0</v>
      </c>
      <c r="M48" s="89">
        <v>0</v>
      </c>
      <c r="N48" s="89">
        <v>0</v>
      </c>
      <c r="O48" s="89">
        <v>0</v>
      </c>
      <c r="P48" s="89">
        <v>0</v>
      </c>
      <c r="Q48" s="89">
        <f t="shared" si="19"/>
        <v>4.7561359799999963</v>
      </c>
      <c r="R48" s="89">
        <f t="shared" si="20"/>
        <v>-0.89848199999999634</v>
      </c>
      <c r="S48" s="91">
        <f t="shared" si="17"/>
        <v>-1</v>
      </c>
      <c r="T48" s="92" t="s">
        <v>94</v>
      </c>
    </row>
    <row r="49" spans="1:20" s="68" customFormat="1" ht="33" customHeight="1" x14ac:dyDescent="0.25">
      <c r="A49" s="85" t="s">
        <v>79</v>
      </c>
      <c r="B49" s="95" t="s">
        <v>95</v>
      </c>
      <c r="C49" s="98" t="s">
        <v>96</v>
      </c>
      <c r="D49" s="88" t="s">
        <v>32</v>
      </c>
      <c r="E49" s="88" t="s">
        <v>32</v>
      </c>
      <c r="F49" s="89" t="s">
        <v>32</v>
      </c>
      <c r="G49" s="90" t="s">
        <v>32</v>
      </c>
      <c r="H49" s="89">
        <f>J49+L49+N49+P49</f>
        <v>1.8112499999999999E-3</v>
      </c>
      <c r="I49" s="89" t="s">
        <v>32</v>
      </c>
      <c r="J49" s="89">
        <f>1.81125/1000</f>
        <v>1.8112499999999999E-3</v>
      </c>
      <c r="K49" s="89" t="s">
        <v>32</v>
      </c>
      <c r="L49" s="89">
        <v>0</v>
      </c>
      <c r="M49" s="89" t="s">
        <v>32</v>
      </c>
      <c r="N49" s="89">
        <v>0</v>
      </c>
      <c r="O49" s="89" t="s">
        <v>32</v>
      </c>
      <c r="P49" s="89">
        <v>0</v>
      </c>
      <c r="Q49" s="89" t="s">
        <v>32</v>
      </c>
      <c r="R49" s="89" t="s">
        <v>32</v>
      </c>
      <c r="S49" s="97" t="s">
        <v>32</v>
      </c>
      <c r="T49" s="104" t="s">
        <v>97</v>
      </c>
    </row>
    <row r="50" spans="1:20" s="68" customFormat="1" ht="31.5" x14ac:dyDescent="0.25">
      <c r="A50" s="75" t="s">
        <v>98</v>
      </c>
      <c r="B50" s="80" t="s">
        <v>99</v>
      </c>
      <c r="C50" s="77" t="s">
        <v>31</v>
      </c>
      <c r="D50" s="78">
        <v>0</v>
      </c>
      <c r="E50" s="78">
        <v>0</v>
      </c>
      <c r="F50" s="78">
        <v>0</v>
      </c>
      <c r="G50" s="78">
        <v>0</v>
      </c>
      <c r="H50" s="78">
        <v>0</v>
      </c>
      <c r="I50" s="78">
        <v>0</v>
      </c>
      <c r="J50" s="78">
        <v>0</v>
      </c>
      <c r="K50" s="78">
        <v>0</v>
      </c>
      <c r="L50" s="78">
        <v>0</v>
      </c>
      <c r="M50" s="78">
        <v>0</v>
      </c>
      <c r="N50" s="78">
        <v>0</v>
      </c>
      <c r="O50" s="78">
        <v>0</v>
      </c>
      <c r="P50" s="78">
        <v>0</v>
      </c>
      <c r="Q50" s="78">
        <v>0</v>
      </c>
      <c r="R50" s="78">
        <v>0</v>
      </c>
      <c r="S50" s="73">
        <v>0</v>
      </c>
      <c r="T50" s="79" t="s">
        <v>32</v>
      </c>
    </row>
    <row r="51" spans="1:20" s="68" customFormat="1" ht="47.25" x14ac:dyDescent="0.25">
      <c r="A51" s="75" t="s">
        <v>100</v>
      </c>
      <c r="B51" s="80" t="s">
        <v>101</v>
      </c>
      <c r="C51" s="77" t="s">
        <v>31</v>
      </c>
      <c r="D51" s="78">
        <f t="shared" ref="D51:R51" si="21">D52+D57+D61+D63</f>
        <v>3528.4264960941041</v>
      </c>
      <c r="E51" s="78">
        <f t="shared" si="21"/>
        <v>349.26228091999997</v>
      </c>
      <c r="F51" s="78">
        <f t="shared" si="21"/>
        <v>3179.1642151741044</v>
      </c>
      <c r="G51" s="78">
        <f t="shared" si="21"/>
        <v>811.08382712050991</v>
      </c>
      <c r="H51" s="78">
        <f t="shared" si="21"/>
        <v>30.83071288</v>
      </c>
      <c r="I51" s="78">
        <f t="shared" si="21"/>
        <v>25.117011800230003</v>
      </c>
      <c r="J51" s="78">
        <f t="shared" si="21"/>
        <v>30.83071288</v>
      </c>
      <c r="K51" s="78">
        <f t="shared" si="21"/>
        <v>133.89302799776999</v>
      </c>
      <c r="L51" s="78">
        <f t="shared" si="21"/>
        <v>0</v>
      </c>
      <c r="M51" s="78">
        <f t="shared" si="21"/>
        <v>267.99037799770997</v>
      </c>
      <c r="N51" s="78">
        <f t="shared" si="21"/>
        <v>0</v>
      </c>
      <c r="O51" s="78">
        <f t="shared" si="21"/>
        <v>384.08340932480007</v>
      </c>
      <c r="P51" s="78">
        <f t="shared" si="21"/>
        <v>0</v>
      </c>
      <c r="Q51" s="78">
        <f t="shared" si="21"/>
        <v>3155.4386415341041</v>
      </c>
      <c r="R51" s="78">
        <f t="shared" si="21"/>
        <v>-1.3914381602300008</v>
      </c>
      <c r="S51" s="73">
        <f t="shared" ref="S51" si="22">R51/I51</f>
        <v>-5.5398236513837962E-2</v>
      </c>
      <c r="T51" s="79" t="s">
        <v>32</v>
      </c>
    </row>
    <row r="52" spans="1:20" s="68" customFormat="1" ht="31.5" x14ac:dyDescent="0.25">
      <c r="A52" s="75" t="s">
        <v>102</v>
      </c>
      <c r="B52" s="80" t="s">
        <v>103</v>
      </c>
      <c r="C52" s="77" t="s">
        <v>31</v>
      </c>
      <c r="D52" s="78">
        <f t="shared" ref="D52:R52" si="23">SUM(D53:D56)</f>
        <v>691.39426634799997</v>
      </c>
      <c r="E52" s="78">
        <f t="shared" si="23"/>
        <v>7.2441102199999996</v>
      </c>
      <c r="F52" s="78">
        <f t="shared" si="23"/>
        <v>684.15015612799994</v>
      </c>
      <c r="G52" s="78">
        <f t="shared" si="23"/>
        <v>423.02550419799996</v>
      </c>
      <c r="H52" s="78">
        <f t="shared" si="23"/>
        <v>9.97568959</v>
      </c>
      <c r="I52" s="78">
        <f t="shared" si="23"/>
        <v>2.0000024960609151E-9</v>
      </c>
      <c r="J52" s="78">
        <f t="shared" si="23"/>
        <v>9.97568959</v>
      </c>
      <c r="K52" s="78">
        <f t="shared" si="23"/>
        <v>78.046800000000005</v>
      </c>
      <c r="L52" s="78">
        <f t="shared" si="23"/>
        <v>0</v>
      </c>
      <c r="M52" s="78">
        <f t="shared" si="23"/>
        <v>104.78464597</v>
      </c>
      <c r="N52" s="78">
        <f t="shared" si="23"/>
        <v>0</v>
      </c>
      <c r="O52" s="78">
        <f t="shared" si="23"/>
        <v>240.19405822600001</v>
      </c>
      <c r="P52" s="78">
        <f t="shared" si="23"/>
        <v>0</v>
      </c>
      <c r="Q52" s="78">
        <f t="shared" si="23"/>
        <v>677.79095543799997</v>
      </c>
      <c r="R52" s="78">
        <f t="shared" si="23"/>
        <v>6.3592006879999978</v>
      </c>
      <c r="S52" s="73">
        <v>1</v>
      </c>
      <c r="T52" s="79" t="s">
        <v>32</v>
      </c>
    </row>
    <row r="53" spans="1:20" s="68" customFormat="1" ht="21" customHeight="1" x14ac:dyDescent="0.25">
      <c r="A53" s="85" t="s">
        <v>102</v>
      </c>
      <c r="B53" s="105" t="s">
        <v>104</v>
      </c>
      <c r="C53" s="98" t="s">
        <v>105</v>
      </c>
      <c r="D53" s="88">
        <v>234.56492154599999</v>
      </c>
      <c r="E53" s="88">
        <v>2.3213963400000002</v>
      </c>
      <c r="F53" s="89">
        <f t="shared" ref="F53:F56" si="24">D53-E53</f>
        <v>232.24352520599999</v>
      </c>
      <c r="G53" s="90">
        <v>212.58138114599998</v>
      </c>
      <c r="H53" s="89">
        <f>J53+L53+N53+P53</f>
        <v>0</v>
      </c>
      <c r="I53" s="89">
        <v>0</v>
      </c>
      <c r="J53" s="89">
        <v>0</v>
      </c>
      <c r="K53" s="89">
        <v>78.046800000000005</v>
      </c>
      <c r="L53" s="89">
        <v>0</v>
      </c>
      <c r="M53" s="89">
        <v>104.78464597</v>
      </c>
      <c r="N53" s="89">
        <v>0</v>
      </c>
      <c r="O53" s="89">
        <v>29.749935175999997</v>
      </c>
      <c r="P53" s="89">
        <v>0</v>
      </c>
      <c r="Q53" s="89">
        <f t="shared" ref="Q53:Q56" si="25">F53-H53</f>
        <v>232.24352520599999</v>
      </c>
      <c r="R53" s="89">
        <f>H53-(I53)</f>
        <v>0</v>
      </c>
      <c r="S53" s="91">
        <v>0</v>
      </c>
      <c r="T53" s="92" t="s">
        <v>32</v>
      </c>
    </row>
    <row r="54" spans="1:20" s="68" customFormat="1" x14ac:dyDescent="0.25">
      <c r="A54" s="85" t="s">
        <v>102</v>
      </c>
      <c r="B54" s="86" t="s">
        <v>106</v>
      </c>
      <c r="C54" s="87" t="s">
        <v>107</v>
      </c>
      <c r="D54" s="88" t="s">
        <v>32</v>
      </c>
      <c r="E54" s="88" t="s">
        <v>32</v>
      </c>
      <c r="F54" s="89" t="s">
        <v>32</v>
      </c>
      <c r="G54" s="90" t="s">
        <v>32</v>
      </c>
      <c r="H54" s="89">
        <f>J54+L54+N54+P54</f>
        <v>3.6164889000000002</v>
      </c>
      <c r="I54" s="89" t="s">
        <v>32</v>
      </c>
      <c r="J54" s="89">
        <v>3.6164889000000002</v>
      </c>
      <c r="K54" s="89" t="s">
        <v>32</v>
      </c>
      <c r="L54" s="89">
        <v>0</v>
      </c>
      <c r="M54" s="89" t="s">
        <v>32</v>
      </c>
      <c r="N54" s="89">
        <v>0</v>
      </c>
      <c r="O54" s="89" t="s">
        <v>32</v>
      </c>
      <c r="P54" s="89">
        <v>0</v>
      </c>
      <c r="Q54" s="89" t="s">
        <v>32</v>
      </c>
      <c r="R54" s="89" t="s">
        <v>32</v>
      </c>
      <c r="S54" s="97" t="s">
        <v>32</v>
      </c>
      <c r="T54" s="92" t="s">
        <v>108</v>
      </c>
    </row>
    <row r="55" spans="1:20" s="68" customFormat="1" ht="47.25" x14ac:dyDescent="0.25">
      <c r="A55" s="99" t="s">
        <v>102</v>
      </c>
      <c r="B55" s="100" t="s">
        <v>109</v>
      </c>
      <c r="C55" s="87" t="s">
        <v>110</v>
      </c>
      <c r="D55" s="88">
        <v>224.17293660000001</v>
      </c>
      <c r="E55" s="88">
        <v>3.9088828800000002</v>
      </c>
      <c r="F55" s="89">
        <f t="shared" si="24"/>
        <v>220.26405372000002</v>
      </c>
      <c r="G55" s="90">
        <v>210.44412305</v>
      </c>
      <c r="H55" s="89">
        <f t="shared" ref="H55:H56" si="26">J55+L55+N55+P55</f>
        <v>4.7642490799999999</v>
      </c>
      <c r="I55" s="89">
        <v>0</v>
      </c>
      <c r="J55" s="89">
        <v>4.7642490799999999</v>
      </c>
      <c r="K55" s="89">
        <v>0</v>
      </c>
      <c r="L55" s="89">
        <v>0</v>
      </c>
      <c r="M55" s="88">
        <v>0</v>
      </c>
      <c r="N55" s="88">
        <v>0</v>
      </c>
      <c r="O55" s="88">
        <v>210.44412305</v>
      </c>
      <c r="P55" s="89">
        <v>0</v>
      </c>
      <c r="Q55" s="89">
        <f t="shared" si="25"/>
        <v>215.49980464000001</v>
      </c>
      <c r="R55" s="89">
        <f t="shared" ref="R55:R56" si="27">H55-(I55)</f>
        <v>4.7642490799999999</v>
      </c>
      <c r="S55" s="91">
        <v>1</v>
      </c>
      <c r="T55" s="92" t="s">
        <v>111</v>
      </c>
    </row>
    <row r="56" spans="1:20" s="68" customFormat="1" ht="31.5" x14ac:dyDescent="0.25">
      <c r="A56" s="85" t="s">
        <v>102</v>
      </c>
      <c r="B56" s="106" t="s">
        <v>112</v>
      </c>
      <c r="C56" s="96" t="s">
        <v>113</v>
      </c>
      <c r="D56" s="107">
        <v>232.65640820199997</v>
      </c>
      <c r="E56" s="88">
        <v>1.0138309999999999</v>
      </c>
      <c r="F56" s="89">
        <f t="shared" si="24"/>
        <v>231.64257720199996</v>
      </c>
      <c r="G56" s="90">
        <v>2.0000024960609151E-9</v>
      </c>
      <c r="H56" s="89">
        <f t="shared" si="26"/>
        <v>1.5949516100000001</v>
      </c>
      <c r="I56" s="89">
        <v>2.0000024960609151E-9</v>
      </c>
      <c r="J56" s="89">
        <v>1.5949516100000001</v>
      </c>
      <c r="K56" s="89">
        <v>0</v>
      </c>
      <c r="L56" s="89">
        <v>0</v>
      </c>
      <c r="M56" s="89">
        <v>0</v>
      </c>
      <c r="N56" s="89">
        <v>0</v>
      </c>
      <c r="O56" s="89">
        <v>0</v>
      </c>
      <c r="P56" s="89">
        <v>0</v>
      </c>
      <c r="Q56" s="89">
        <f t="shared" si="25"/>
        <v>230.04762559199995</v>
      </c>
      <c r="R56" s="89">
        <f t="shared" si="27"/>
        <v>1.5949516079999977</v>
      </c>
      <c r="S56" s="91">
        <v>1</v>
      </c>
      <c r="T56" s="108" t="s">
        <v>108</v>
      </c>
    </row>
    <row r="57" spans="1:20" s="68" customFormat="1" x14ac:dyDescent="0.25">
      <c r="A57" s="75" t="s">
        <v>114</v>
      </c>
      <c r="B57" s="80" t="s">
        <v>115</v>
      </c>
      <c r="C57" s="77" t="s">
        <v>31</v>
      </c>
      <c r="D57" s="78">
        <f>SUM(D58:D60)</f>
        <v>107.46950457399998</v>
      </c>
      <c r="E57" s="78">
        <f t="shared" ref="E57:P57" si="28">SUM(E58:E60)</f>
        <v>23.41646553</v>
      </c>
      <c r="F57" s="78">
        <f t="shared" si="28"/>
        <v>84.053039043999974</v>
      </c>
      <c r="G57" s="78">
        <f>SUM(G58:G60)</f>
        <v>53.292788093999988</v>
      </c>
      <c r="H57" s="78">
        <f t="shared" si="28"/>
        <v>6.3139974199999997</v>
      </c>
      <c r="I57" s="78">
        <f>SUM(I58:I60)</f>
        <v>0</v>
      </c>
      <c r="J57" s="78">
        <f t="shared" si="28"/>
        <v>6.3139974199999997</v>
      </c>
      <c r="K57" s="78">
        <f>SUM(K58:K60)</f>
        <v>1.60883124</v>
      </c>
      <c r="L57" s="78">
        <f t="shared" si="28"/>
        <v>0</v>
      </c>
      <c r="M57" s="78">
        <f>SUM(M58:M60)</f>
        <v>45.812000249999997</v>
      </c>
      <c r="N57" s="78">
        <f t="shared" si="28"/>
        <v>0</v>
      </c>
      <c r="O57" s="78">
        <f t="shared" si="28"/>
        <v>5.8719566040000002</v>
      </c>
      <c r="P57" s="78">
        <f t="shared" si="28"/>
        <v>0</v>
      </c>
      <c r="Q57" s="78">
        <f>SUM(Q58:Q60)</f>
        <v>80.719041613999991</v>
      </c>
      <c r="R57" s="78">
        <f>SUM(R58:R60)</f>
        <v>3.3339974299999997</v>
      </c>
      <c r="S57" s="73">
        <v>1</v>
      </c>
      <c r="T57" s="79" t="s">
        <v>32</v>
      </c>
    </row>
    <row r="58" spans="1:20" s="68" customFormat="1" ht="31.5" x14ac:dyDescent="0.25">
      <c r="A58" s="85" t="s">
        <v>114</v>
      </c>
      <c r="B58" s="109" t="s">
        <v>116</v>
      </c>
      <c r="C58" s="98" t="s">
        <v>117</v>
      </c>
      <c r="D58" s="107" t="s">
        <v>32</v>
      </c>
      <c r="E58" s="88" t="s">
        <v>32</v>
      </c>
      <c r="F58" s="89" t="s">
        <v>32</v>
      </c>
      <c r="G58" s="90" t="s">
        <v>32</v>
      </c>
      <c r="H58" s="89">
        <f>J58+L58+N58+P58</f>
        <v>2.9799999899999996</v>
      </c>
      <c r="I58" s="89" t="s">
        <v>32</v>
      </c>
      <c r="J58" s="89">
        <v>2.9799999899999996</v>
      </c>
      <c r="K58" s="89" t="s">
        <v>32</v>
      </c>
      <c r="L58" s="89">
        <v>0</v>
      </c>
      <c r="M58" s="89" t="s">
        <v>32</v>
      </c>
      <c r="N58" s="89">
        <v>0</v>
      </c>
      <c r="O58" s="89" t="s">
        <v>32</v>
      </c>
      <c r="P58" s="89">
        <v>0</v>
      </c>
      <c r="Q58" s="89" t="s">
        <v>32</v>
      </c>
      <c r="R58" s="89" t="s">
        <v>32</v>
      </c>
      <c r="S58" s="97" t="s">
        <v>32</v>
      </c>
      <c r="T58" s="92" t="s">
        <v>118</v>
      </c>
    </row>
    <row r="59" spans="1:20" s="68" customFormat="1" ht="38.25" customHeight="1" x14ac:dyDescent="0.25">
      <c r="A59" s="85" t="s">
        <v>114</v>
      </c>
      <c r="B59" s="109" t="s">
        <v>119</v>
      </c>
      <c r="C59" s="98" t="s">
        <v>120</v>
      </c>
      <c r="D59" s="107">
        <v>41.290493953999999</v>
      </c>
      <c r="E59" s="88">
        <v>0.16370586000000001</v>
      </c>
      <c r="F59" s="89">
        <f>D59-E59</f>
        <v>41.126788093999998</v>
      </c>
      <c r="G59" s="90">
        <v>41.126788093999998</v>
      </c>
      <c r="H59" s="89">
        <f t="shared" ref="H59" si="29">J59+L59+N59+P59</f>
        <v>3.3339974299999997</v>
      </c>
      <c r="I59" s="89">
        <v>0</v>
      </c>
      <c r="J59" s="89">
        <v>3.3339974299999997</v>
      </c>
      <c r="K59" s="89">
        <v>1.60883124</v>
      </c>
      <c r="L59" s="89">
        <v>0</v>
      </c>
      <c r="M59" s="89">
        <v>33.64600025</v>
      </c>
      <c r="N59" s="89">
        <v>0</v>
      </c>
      <c r="O59" s="89">
        <v>5.8719566040000002</v>
      </c>
      <c r="P59" s="89">
        <v>0</v>
      </c>
      <c r="Q59" s="89">
        <f t="shared" ref="Q59:Q60" si="30">F59-H59</f>
        <v>37.792790664000002</v>
      </c>
      <c r="R59" s="89">
        <f t="shared" ref="R59:R60" si="31">H59-(I59)</f>
        <v>3.3339974299999997</v>
      </c>
      <c r="S59" s="91">
        <v>1</v>
      </c>
      <c r="T59" s="108" t="s">
        <v>121</v>
      </c>
    </row>
    <row r="60" spans="1:20" s="68" customFormat="1" ht="31.5" x14ac:dyDescent="0.25">
      <c r="A60" s="85" t="s">
        <v>114</v>
      </c>
      <c r="B60" s="106" t="s">
        <v>122</v>
      </c>
      <c r="C60" s="87" t="s">
        <v>123</v>
      </c>
      <c r="D60" s="110">
        <v>66.179010619999985</v>
      </c>
      <c r="E60" s="88">
        <v>23.25275967</v>
      </c>
      <c r="F60" s="89">
        <f>D60-E60</f>
        <v>42.926250949999982</v>
      </c>
      <c r="G60" s="90">
        <v>12.165999999999986</v>
      </c>
      <c r="H60" s="89">
        <f>J60+L60+N60+P60</f>
        <v>0</v>
      </c>
      <c r="I60" s="89">
        <v>0</v>
      </c>
      <c r="J60" s="89">
        <v>0</v>
      </c>
      <c r="K60" s="89">
        <v>0</v>
      </c>
      <c r="L60" s="89">
        <v>0</v>
      </c>
      <c r="M60" s="89">
        <v>12.166</v>
      </c>
      <c r="N60" s="89">
        <v>0</v>
      </c>
      <c r="O60" s="89">
        <v>0</v>
      </c>
      <c r="P60" s="89">
        <v>0</v>
      </c>
      <c r="Q60" s="89">
        <f t="shared" si="30"/>
        <v>42.926250949999982</v>
      </c>
      <c r="R60" s="89">
        <f t="shared" si="31"/>
        <v>0</v>
      </c>
      <c r="S60" s="91">
        <v>0</v>
      </c>
      <c r="T60" s="111" t="s">
        <v>32</v>
      </c>
    </row>
    <row r="61" spans="1:20" s="68" customFormat="1" x14ac:dyDescent="0.25">
      <c r="A61" s="75" t="s">
        <v>124</v>
      </c>
      <c r="B61" s="80" t="s">
        <v>125</v>
      </c>
      <c r="C61" s="77" t="s">
        <v>31</v>
      </c>
      <c r="D61" s="78">
        <f>SUM(D62:D62,)</f>
        <v>483.49720661698996</v>
      </c>
      <c r="E61" s="78">
        <f t="shared" ref="E61:R61" si="32">SUM(E62:E62,)</f>
        <v>116.62441597</v>
      </c>
      <c r="F61" s="78">
        <f t="shared" si="32"/>
        <v>366.87279064698998</v>
      </c>
      <c r="G61" s="78">
        <f t="shared" si="32"/>
        <v>64.523941584989998</v>
      </c>
      <c r="H61" s="78">
        <f t="shared" si="32"/>
        <v>2.5709280000000001E-2</v>
      </c>
      <c r="I61" s="78">
        <f t="shared" si="32"/>
        <v>2.4142776005599997</v>
      </c>
      <c r="J61" s="78">
        <f t="shared" si="32"/>
        <v>2.5709280000000001E-2</v>
      </c>
      <c r="K61" s="78">
        <f t="shared" si="32"/>
        <v>9.69246783</v>
      </c>
      <c r="L61" s="78">
        <f t="shared" si="32"/>
        <v>0</v>
      </c>
      <c r="M61" s="78">
        <f t="shared" si="32"/>
        <v>25.005659489999999</v>
      </c>
      <c r="N61" s="78">
        <f t="shared" si="32"/>
        <v>0</v>
      </c>
      <c r="O61" s="78">
        <f t="shared" si="32"/>
        <v>27.411536664430002</v>
      </c>
      <c r="P61" s="78">
        <f t="shared" si="32"/>
        <v>0</v>
      </c>
      <c r="Q61" s="78">
        <f t="shared" si="32"/>
        <v>366.84708136698998</v>
      </c>
      <c r="R61" s="78">
        <f t="shared" si="32"/>
        <v>-2.3885683205599997</v>
      </c>
      <c r="S61" s="73">
        <f t="shared" ref="S61:S63" si="33">R61/I61</f>
        <v>-0.98935115001106888</v>
      </c>
      <c r="T61" s="79" t="s">
        <v>32</v>
      </c>
    </row>
    <row r="62" spans="1:20" s="68" customFormat="1" ht="47.25" x14ac:dyDescent="0.25">
      <c r="A62" s="85" t="s">
        <v>124</v>
      </c>
      <c r="B62" s="106" t="s">
        <v>126</v>
      </c>
      <c r="C62" s="87" t="s">
        <v>127</v>
      </c>
      <c r="D62" s="107">
        <v>483.49720661698996</v>
      </c>
      <c r="E62" s="88">
        <v>116.62441597</v>
      </c>
      <c r="F62" s="89">
        <f>D62-E62</f>
        <v>366.87279064698998</v>
      </c>
      <c r="G62" s="90">
        <v>64.523941584989998</v>
      </c>
      <c r="H62" s="89">
        <f>J62+L62+N62+P62</f>
        <v>2.5709280000000001E-2</v>
      </c>
      <c r="I62" s="89">
        <v>2.4142776005599997</v>
      </c>
      <c r="J62" s="89">
        <f>25.70928/1000</f>
        <v>2.5709280000000001E-2</v>
      </c>
      <c r="K62" s="89">
        <v>9.69246783</v>
      </c>
      <c r="L62" s="89">
        <v>0</v>
      </c>
      <c r="M62" s="89">
        <v>25.005659489999999</v>
      </c>
      <c r="N62" s="89">
        <v>0</v>
      </c>
      <c r="O62" s="89">
        <v>27.411536664430002</v>
      </c>
      <c r="P62" s="89">
        <v>0</v>
      </c>
      <c r="Q62" s="89">
        <f>F62-H62</f>
        <v>366.84708136698998</v>
      </c>
      <c r="R62" s="89">
        <f>H62-(I62)</f>
        <v>-2.3885683205599997</v>
      </c>
      <c r="S62" s="91">
        <f t="shared" si="33"/>
        <v>-0.98935115001106888</v>
      </c>
      <c r="T62" s="108" t="s">
        <v>128</v>
      </c>
    </row>
    <row r="63" spans="1:20" s="68" customFormat="1" ht="31.5" x14ac:dyDescent="0.25">
      <c r="A63" s="75" t="s">
        <v>129</v>
      </c>
      <c r="B63" s="80" t="s">
        <v>130</v>
      </c>
      <c r="C63" s="77" t="s">
        <v>31</v>
      </c>
      <c r="D63" s="78">
        <f>SUM(D64:D72)</f>
        <v>2246.0655185551141</v>
      </c>
      <c r="E63" s="78">
        <f t="shared" ref="E63:R63" si="34">SUM(E64:E72)</f>
        <v>201.9772892</v>
      </c>
      <c r="F63" s="78">
        <f t="shared" si="34"/>
        <v>2044.0882293551142</v>
      </c>
      <c r="G63" s="78">
        <f t="shared" si="34"/>
        <v>270.2415932435199</v>
      </c>
      <c r="H63" s="78">
        <f t="shared" si="34"/>
        <v>14.515316589999999</v>
      </c>
      <c r="I63" s="78">
        <f t="shared" si="34"/>
        <v>22.702734197670001</v>
      </c>
      <c r="J63" s="78">
        <f t="shared" si="34"/>
        <v>14.515316589999999</v>
      </c>
      <c r="K63" s="78">
        <f t="shared" si="34"/>
        <v>44.544928927770002</v>
      </c>
      <c r="L63" s="78">
        <f t="shared" si="34"/>
        <v>0</v>
      </c>
      <c r="M63" s="78">
        <f t="shared" si="34"/>
        <v>92.388072287709988</v>
      </c>
      <c r="N63" s="78">
        <f t="shared" si="34"/>
        <v>0</v>
      </c>
      <c r="O63" s="78">
        <f t="shared" si="34"/>
        <v>110.60585783037001</v>
      </c>
      <c r="P63" s="78">
        <f t="shared" si="34"/>
        <v>0</v>
      </c>
      <c r="Q63" s="78">
        <f t="shared" si="34"/>
        <v>2030.0815631151142</v>
      </c>
      <c r="R63" s="78">
        <f t="shared" si="34"/>
        <v>-8.6960679576699995</v>
      </c>
      <c r="S63" s="73">
        <f t="shared" si="33"/>
        <v>-0.38304055722779345</v>
      </c>
      <c r="T63" s="79" t="s">
        <v>32</v>
      </c>
    </row>
    <row r="64" spans="1:20" s="68" customFormat="1" ht="47.25" x14ac:dyDescent="0.25">
      <c r="A64" s="99" t="s">
        <v>129</v>
      </c>
      <c r="B64" s="112" t="s">
        <v>131</v>
      </c>
      <c r="C64" s="113" t="s">
        <v>132</v>
      </c>
      <c r="D64" s="90" t="s">
        <v>32</v>
      </c>
      <c r="E64" s="88" t="s">
        <v>32</v>
      </c>
      <c r="F64" s="89" t="s">
        <v>32</v>
      </c>
      <c r="G64" s="90" t="s">
        <v>32</v>
      </c>
      <c r="H64" s="89">
        <f>J64+L64+N64+P64</f>
        <v>5.8118299999999996E-3</v>
      </c>
      <c r="I64" s="89" t="s">
        <v>32</v>
      </c>
      <c r="J64" s="89">
        <v>5.8118299999999996E-3</v>
      </c>
      <c r="K64" s="89" t="s">
        <v>32</v>
      </c>
      <c r="L64" s="89">
        <v>0</v>
      </c>
      <c r="M64" s="89" t="s">
        <v>32</v>
      </c>
      <c r="N64" s="89">
        <v>0</v>
      </c>
      <c r="O64" s="89" t="s">
        <v>32</v>
      </c>
      <c r="P64" s="89">
        <v>0</v>
      </c>
      <c r="Q64" s="89" t="s">
        <v>32</v>
      </c>
      <c r="R64" s="89" t="s">
        <v>32</v>
      </c>
      <c r="S64" s="97" t="s">
        <v>32</v>
      </c>
      <c r="T64" s="102" t="s">
        <v>133</v>
      </c>
    </row>
    <row r="65" spans="1:20" s="68" customFormat="1" ht="31.5" x14ac:dyDescent="0.25">
      <c r="A65" s="85" t="s">
        <v>129</v>
      </c>
      <c r="B65" s="105" t="s">
        <v>134</v>
      </c>
      <c r="C65" s="98" t="s">
        <v>135</v>
      </c>
      <c r="D65" s="88">
        <v>715.23785404</v>
      </c>
      <c r="E65" s="88">
        <v>59.186067659999999</v>
      </c>
      <c r="F65" s="89">
        <f>D65-E65</f>
        <v>656.05178637999995</v>
      </c>
      <c r="G65" s="90">
        <v>177.40584319999996</v>
      </c>
      <c r="H65" s="89">
        <f t="shared" ref="H65:H67" si="35">J65+L65+N65+P65</f>
        <v>1.8500948000000002</v>
      </c>
      <c r="I65" s="89">
        <v>20</v>
      </c>
      <c r="J65" s="89">
        <v>1.8500948000000002</v>
      </c>
      <c r="K65" s="89">
        <v>21.518042879999999</v>
      </c>
      <c r="L65" s="89">
        <v>0</v>
      </c>
      <c r="M65" s="89">
        <v>51.376736859999994</v>
      </c>
      <c r="N65" s="89">
        <v>0</v>
      </c>
      <c r="O65" s="89">
        <v>84.511063460000003</v>
      </c>
      <c r="P65" s="89">
        <v>0</v>
      </c>
      <c r="Q65" s="89">
        <f t="shared" ref="Q65:Q72" si="36">F65-H65</f>
        <v>654.20169157999999</v>
      </c>
      <c r="R65" s="89">
        <f t="shared" ref="R65:R68" si="37">H65-(I65)</f>
        <v>-18.149905199999999</v>
      </c>
      <c r="S65" s="91">
        <f t="shared" ref="S65:S66" si="38">R65/I65</f>
        <v>-0.90749525999999991</v>
      </c>
      <c r="T65" s="92" t="s">
        <v>136</v>
      </c>
    </row>
    <row r="66" spans="1:20" s="68" customFormat="1" ht="31.5" x14ac:dyDescent="0.25">
      <c r="A66" s="85" t="s">
        <v>129</v>
      </c>
      <c r="B66" s="105" t="s">
        <v>137</v>
      </c>
      <c r="C66" s="98" t="s">
        <v>138</v>
      </c>
      <c r="D66" s="88">
        <v>1189.224696</v>
      </c>
      <c r="E66" s="88">
        <v>3.3124570800000002</v>
      </c>
      <c r="F66" s="89">
        <f>D66-E66</f>
        <v>1185.9122389199999</v>
      </c>
      <c r="G66" s="90">
        <v>6.1516826920000005</v>
      </c>
      <c r="H66" s="89">
        <f t="shared" si="35"/>
        <v>5.5825378499999996</v>
      </c>
      <c r="I66" s="89">
        <v>1.458605524</v>
      </c>
      <c r="J66" s="89">
        <v>5.5825378499999996</v>
      </c>
      <c r="K66" s="89">
        <v>1.3759000000000001</v>
      </c>
      <c r="L66" s="89">
        <v>0</v>
      </c>
      <c r="M66" s="89">
        <v>1.44</v>
      </c>
      <c r="N66" s="89">
        <v>0</v>
      </c>
      <c r="O66" s="89">
        <v>1.877177168</v>
      </c>
      <c r="P66" s="89">
        <v>0</v>
      </c>
      <c r="Q66" s="89">
        <f t="shared" si="36"/>
        <v>1180.3297010699998</v>
      </c>
      <c r="R66" s="89">
        <f t="shared" si="37"/>
        <v>4.1239323259999994</v>
      </c>
      <c r="S66" s="91">
        <f t="shared" si="38"/>
        <v>2.8273116056017344</v>
      </c>
      <c r="T66" s="92" t="s">
        <v>139</v>
      </c>
    </row>
    <row r="67" spans="1:20" s="68" customFormat="1" ht="33" customHeight="1" x14ac:dyDescent="0.25">
      <c r="A67" s="114" t="s">
        <v>129</v>
      </c>
      <c r="B67" s="115" t="s">
        <v>140</v>
      </c>
      <c r="C67" s="116" t="s">
        <v>141</v>
      </c>
      <c r="D67" s="88">
        <v>11.95328225952</v>
      </c>
      <c r="E67" s="88">
        <v>0</v>
      </c>
      <c r="F67" s="89">
        <f t="shared" ref="F67:F72" si="39">D67-E67</f>
        <v>11.95328225952</v>
      </c>
      <c r="G67" s="90">
        <v>11.95328225952</v>
      </c>
      <c r="H67" s="89">
        <f t="shared" si="35"/>
        <v>0</v>
      </c>
      <c r="I67" s="89">
        <v>0</v>
      </c>
      <c r="J67" s="89">
        <v>0</v>
      </c>
      <c r="K67" s="89">
        <v>0</v>
      </c>
      <c r="L67" s="89">
        <v>0</v>
      </c>
      <c r="M67" s="89">
        <v>7.1719693557099999</v>
      </c>
      <c r="N67" s="89">
        <v>0</v>
      </c>
      <c r="O67" s="89">
        <v>4.78131290381</v>
      </c>
      <c r="P67" s="89">
        <v>0</v>
      </c>
      <c r="Q67" s="89">
        <f t="shared" si="36"/>
        <v>11.95328225952</v>
      </c>
      <c r="R67" s="89">
        <f t="shared" si="37"/>
        <v>0</v>
      </c>
      <c r="S67" s="91">
        <v>0</v>
      </c>
      <c r="T67" s="92" t="s">
        <v>32</v>
      </c>
    </row>
    <row r="68" spans="1:20" s="68" customFormat="1" ht="47.25" x14ac:dyDescent="0.25">
      <c r="A68" s="85" t="s">
        <v>129</v>
      </c>
      <c r="B68" s="105" t="s">
        <v>142</v>
      </c>
      <c r="C68" s="98" t="s">
        <v>143</v>
      </c>
      <c r="D68" s="88">
        <v>116.1465066</v>
      </c>
      <c r="E68" s="88">
        <v>112.06089566999999</v>
      </c>
      <c r="F68" s="89">
        <f t="shared" si="39"/>
        <v>4.0856109300000014</v>
      </c>
      <c r="G68" s="90">
        <v>0</v>
      </c>
      <c r="H68" s="89">
        <f>J68+L68+N68+P68</f>
        <v>4.5947349700000002</v>
      </c>
      <c r="I68" s="89">
        <v>0</v>
      </c>
      <c r="J68" s="89">
        <v>4.5947349700000002</v>
      </c>
      <c r="K68" s="89">
        <v>0</v>
      </c>
      <c r="L68" s="89">
        <v>0</v>
      </c>
      <c r="M68" s="89">
        <v>0</v>
      </c>
      <c r="N68" s="89">
        <v>0</v>
      </c>
      <c r="O68" s="89">
        <v>0</v>
      </c>
      <c r="P68" s="89">
        <v>0</v>
      </c>
      <c r="Q68" s="89">
        <f t="shared" si="36"/>
        <v>-0.50912403999999878</v>
      </c>
      <c r="R68" s="89">
        <f t="shared" si="37"/>
        <v>4.5947349700000002</v>
      </c>
      <c r="S68" s="91">
        <v>1</v>
      </c>
      <c r="T68" s="92" t="s">
        <v>85</v>
      </c>
    </row>
    <row r="69" spans="1:20" s="68" customFormat="1" ht="93.75" customHeight="1" x14ac:dyDescent="0.25">
      <c r="A69" s="99" t="s">
        <v>129</v>
      </c>
      <c r="B69" s="100" t="s">
        <v>144</v>
      </c>
      <c r="C69" s="87" t="s">
        <v>145</v>
      </c>
      <c r="D69" s="107" t="s">
        <v>32</v>
      </c>
      <c r="E69" s="88" t="s">
        <v>32</v>
      </c>
      <c r="F69" s="89" t="s">
        <v>32</v>
      </c>
      <c r="G69" s="90" t="s">
        <v>32</v>
      </c>
      <c r="H69" s="89">
        <f>J69+L69+N69+P69</f>
        <v>0.50283852000000007</v>
      </c>
      <c r="I69" s="89" t="s">
        <v>32</v>
      </c>
      <c r="J69" s="89">
        <v>0.50283852000000007</v>
      </c>
      <c r="K69" s="89" t="s">
        <v>32</v>
      </c>
      <c r="L69" s="89">
        <v>0</v>
      </c>
      <c r="M69" s="88" t="s">
        <v>32</v>
      </c>
      <c r="N69" s="89">
        <v>0</v>
      </c>
      <c r="O69" s="88" t="s">
        <v>32</v>
      </c>
      <c r="P69" s="89">
        <v>0</v>
      </c>
      <c r="Q69" s="89" t="s">
        <v>32</v>
      </c>
      <c r="R69" s="89" t="s">
        <v>32</v>
      </c>
      <c r="S69" s="97" t="s">
        <v>32</v>
      </c>
      <c r="T69" s="92" t="s">
        <v>118</v>
      </c>
    </row>
    <row r="70" spans="1:20" s="68" customFormat="1" ht="47.25" x14ac:dyDescent="0.25">
      <c r="A70" s="99" t="s">
        <v>129</v>
      </c>
      <c r="B70" s="100" t="s">
        <v>146</v>
      </c>
      <c r="C70" s="87" t="s">
        <v>147</v>
      </c>
      <c r="D70" s="88">
        <v>209.72670502359438</v>
      </c>
      <c r="E70" s="88">
        <v>27.41786879</v>
      </c>
      <c r="F70" s="89">
        <f t="shared" si="39"/>
        <v>182.30883623359438</v>
      </c>
      <c r="G70" s="90">
        <v>70.954310459999974</v>
      </c>
      <c r="H70" s="89">
        <f t="shared" ref="H70:H72" si="40">J70+L70+N70+P70</f>
        <v>1.7404986200000001</v>
      </c>
      <c r="I70" s="89">
        <v>1.2441286736699999</v>
      </c>
      <c r="J70" s="89">
        <f>1740.49862/1000</f>
        <v>1.7404986200000001</v>
      </c>
      <c r="K70" s="89">
        <v>18.865467537770002</v>
      </c>
      <c r="L70" s="89">
        <v>0</v>
      </c>
      <c r="M70" s="88">
        <v>31.40854749</v>
      </c>
      <c r="N70" s="89">
        <v>0</v>
      </c>
      <c r="O70" s="88">
        <v>19.436166758560002</v>
      </c>
      <c r="P70" s="89">
        <v>0</v>
      </c>
      <c r="Q70" s="89">
        <f t="shared" si="36"/>
        <v>180.56833761359437</v>
      </c>
      <c r="R70" s="89">
        <f t="shared" ref="R70:R72" si="41">H70-(I70)</f>
        <v>0.4963699463300002</v>
      </c>
      <c r="S70" s="91">
        <f t="shared" ref="S70:S74" si="42">R70/I70</f>
        <v>0.39896994325014673</v>
      </c>
      <c r="T70" s="92" t="s">
        <v>148</v>
      </c>
    </row>
    <row r="71" spans="1:20" s="68" customFormat="1" ht="63" x14ac:dyDescent="0.25">
      <c r="A71" s="99" t="s">
        <v>129</v>
      </c>
      <c r="B71" s="100" t="s">
        <v>149</v>
      </c>
      <c r="C71" s="87" t="s">
        <v>150</v>
      </c>
      <c r="D71" s="88">
        <v>0.79064712399999992</v>
      </c>
      <c r="E71" s="88">
        <v>0</v>
      </c>
      <c r="F71" s="89">
        <f t="shared" si="39"/>
        <v>0.79064712399999992</v>
      </c>
      <c r="G71" s="90">
        <v>0.79064712399999992</v>
      </c>
      <c r="H71" s="89">
        <f t="shared" si="40"/>
        <v>0.23880000000000001</v>
      </c>
      <c r="I71" s="89">
        <v>0</v>
      </c>
      <c r="J71" s="89">
        <v>0.23880000000000001</v>
      </c>
      <c r="K71" s="89">
        <v>0.26551850999999999</v>
      </c>
      <c r="L71" s="89">
        <v>0</v>
      </c>
      <c r="M71" s="88">
        <v>0.52512861399999999</v>
      </c>
      <c r="N71" s="89">
        <v>0</v>
      </c>
      <c r="O71" s="88">
        <v>0</v>
      </c>
      <c r="P71" s="89">
        <v>0</v>
      </c>
      <c r="Q71" s="89">
        <f t="shared" si="36"/>
        <v>0.55184712399999991</v>
      </c>
      <c r="R71" s="89">
        <f t="shared" si="41"/>
        <v>0.23880000000000001</v>
      </c>
      <c r="S71" s="91">
        <v>1</v>
      </c>
      <c r="T71" s="92" t="s">
        <v>151</v>
      </c>
    </row>
    <row r="72" spans="1:20" s="68" customFormat="1" ht="42.75" customHeight="1" x14ac:dyDescent="0.25">
      <c r="A72" s="99" t="s">
        <v>129</v>
      </c>
      <c r="B72" s="100" t="s">
        <v>152</v>
      </c>
      <c r="C72" s="87" t="s">
        <v>153</v>
      </c>
      <c r="D72" s="88">
        <v>2.9858275079999999</v>
      </c>
      <c r="E72" s="88">
        <v>0</v>
      </c>
      <c r="F72" s="89">
        <f t="shared" si="39"/>
        <v>2.9858275079999999</v>
      </c>
      <c r="G72" s="90">
        <v>2.9858275079999999</v>
      </c>
      <c r="H72" s="89">
        <f t="shared" si="40"/>
        <v>0</v>
      </c>
      <c r="I72" s="89">
        <v>0</v>
      </c>
      <c r="J72" s="89">
        <v>0</v>
      </c>
      <c r="K72" s="89">
        <v>2.52</v>
      </c>
      <c r="L72" s="89">
        <v>0</v>
      </c>
      <c r="M72" s="88">
        <v>0.46568996800000001</v>
      </c>
      <c r="N72" s="89">
        <v>0</v>
      </c>
      <c r="O72" s="88">
        <v>1.3753999999999999E-4</v>
      </c>
      <c r="P72" s="89">
        <v>0</v>
      </c>
      <c r="Q72" s="89">
        <f t="shared" si="36"/>
        <v>2.9858275079999999</v>
      </c>
      <c r="R72" s="89">
        <f t="shared" si="41"/>
        <v>0</v>
      </c>
      <c r="S72" s="91">
        <v>0</v>
      </c>
      <c r="T72" s="92" t="s">
        <v>32</v>
      </c>
    </row>
    <row r="73" spans="1:20" s="68" customFormat="1" ht="31.5" x14ac:dyDescent="0.25">
      <c r="A73" s="75" t="s">
        <v>154</v>
      </c>
      <c r="B73" s="80" t="s">
        <v>155</v>
      </c>
      <c r="C73" s="77" t="s">
        <v>31</v>
      </c>
      <c r="D73" s="78">
        <f t="shared" ref="D73:R73" si="43">D74+D87+D88+D106</f>
        <v>7821.6760567601432</v>
      </c>
      <c r="E73" s="78">
        <f t="shared" si="43"/>
        <v>2100.5564566699995</v>
      </c>
      <c r="F73" s="78">
        <f t="shared" si="43"/>
        <v>5721.1196000901436</v>
      </c>
      <c r="G73" s="78">
        <f t="shared" si="43"/>
        <v>1110.3915484210975</v>
      </c>
      <c r="H73" s="78">
        <f t="shared" si="43"/>
        <v>179.24550226999997</v>
      </c>
      <c r="I73" s="78">
        <f t="shared" si="43"/>
        <v>40.377825256999991</v>
      </c>
      <c r="J73" s="78">
        <f t="shared" si="43"/>
        <v>179.24550226999997</v>
      </c>
      <c r="K73" s="78">
        <f t="shared" si="43"/>
        <v>160.17168501</v>
      </c>
      <c r="L73" s="78">
        <f t="shared" si="43"/>
        <v>0</v>
      </c>
      <c r="M73" s="78">
        <f t="shared" si="43"/>
        <v>428.22536576200002</v>
      </c>
      <c r="N73" s="78">
        <f t="shared" si="43"/>
        <v>0</v>
      </c>
      <c r="O73" s="78">
        <f t="shared" si="43"/>
        <v>481.61667239010001</v>
      </c>
      <c r="P73" s="78">
        <f t="shared" si="43"/>
        <v>0</v>
      </c>
      <c r="Q73" s="78">
        <f t="shared" si="43"/>
        <v>5603.0731289601445</v>
      </c>
      <c r="R73" s="78">
        <f t="shared" si="43"/>
        <v>77.668645873000003</v>
      </c>
      <c r="S73" s="73">
        <f t="shared" si="42"/>
        <v>1.9235470305458116</v>
      </c>
      <c r="T73" s="79" t="s">
        <v>32</v>
      </c>
    </row>
    <row r="74" spans="1:20" s="68" customFormat="1" ht="31.5" x14ac:dyDescent="0.25">
      <c r="A74" s="75" t="s">
        <v>156</v>
      </c>
      <c r="B74" s="80" t="s">
        <v>157</v>
      </c>
      <c r="C74" s="77" t="s">
        <v>31</v>
      </c>
      <c r="D74" s="78">
        <f>SUM(D75:D86)</f>
        <v>2118.3714366136001</v>
      </c>
      <c r="E74" s="78">
        <f t="shared" ref="E74:R74" si="44">SUM(E75:E86)</f>
        <v>639.31632709999997</v>
      </c>
      <c r="F74" s="78">
        <f t="shared" si="44"/>
        <v>1479.0551095136002</v>
      </c>
      <c r="G74" s="78">
        <f t="shared" si="44"/>
        <v>455.06281943300002</v>
      </c>
      <c r="H74" s="78">
        <f t="shared" si="44"/>
        <v>65.883141449999982</v>
      </c>
      <c r="I74" s="78">
        <f t="shared" si="44"/>
        <v>7.9534504409999993</v>
      </c>
      <c r="J74" s="78">
        <f t="shared" si="44"/>
        <v>65.883141449999982</v>
      </c>
      <c r="K74" s="78">
        <f t="shared" si="44"/>
        <v>64.444000000000003</v>
      </c>
      <c r="L74" s="78">
        <f t="shared" si="44"/>
        <v>0</v>
      </c>
      <c r="M74" s="78">
        <f t="shared" si="44"/>
        <v>160.39299921</v>
      </c>
      <c r="N74" s="78">
        <f t="shared" si="44"/>
        <v>0</v>
      </c>
      <c r="O74" s="78">
        <f t="shared" si="44"/>
        <v>222.27236977799998</v>
      </c>
      <c r="P74" s="78">
        <f t="shared" si="44"/>
        <v>0</v>
      </c>
      <c r="Q74" s="78">
        <f t="shared" si="44"/>
        <v>1414.3930012236001</v>
      </c>
      <c r="R74" s="78">
        <f t="shared" si="44"/>
        <v>56.708657848999991</v>
      </c>
      <c r="S74" s="73">
        <f t="shared" si="42"/>
        <v>7.1300699324996266</v>
      </c>
      <c r="T74" s="79" t="s">
        <v>32</v>
      </c>
    </row>
    <row r="75" spans="1:20" s="68" customFormat="1" ht="31.5" x14ac:dyDescent="0.25">
      <c r="A75" s="85" t="s">
        <v>156</v>
      </c>
      <c r="B75" s="95" t="s">
        <v>158</v>
      </c>
      <c r="C75" s="98" t="s">
        <v>159</v>
      </c>
      <c r="D75" s="89" t="s">
        <v>32</v>
      </c>
      <c r="E75" s="88" t="s">
        <v>32</v>
      </c>
      <c r="F75" s="89" t="s">
        <v>32</v>
      </c>
      <c r="G75" s="90" t="s">
        <v>32</v>
      </c>
      <c r="H75" s="89">
        <f>J75+L75+N75+P75</f>
        <v>1.2099521899999999</v>
      </c>
      <c r="I75" s="89" t="s">
        <v>32</v>
      </c>
      <c r="J75" s="89">
        <v>1.2099521899999999</v>
      </c>
      <c r="K75" s="89" t="s">
        <v>32</v>
      </c>
      <c r="L75" s="89">
        <v>0</v>
      </c>
      <c r="M75" s="89" t="s">
        <v>32</v>
      </c>
      <c r="N75" s="89">
        <v>0</v>
      </c>
      <c r="O75" s="89" t="s">
        <v>32</v>
      </c>
      <c r="P75" s="89">
        <v>0</v>
      </c>
      <c r="Q75" s="89" t="s">
        <v>32</v>
      </c>
      <c r="R75" s="89" t="s">
        <v>32</v>
      </c>
      <c r="S75" s="97" t="s">
        <v>32</v>
      </c>
      <c r="T75" s="92" t="s">
        <v>139</v>
      </c>
    </row>
    <row r="76" spans="1:20" s="68" customFormat="1" ht="38.25" customHeight="1" x14ac:dyDescent="0.25">
      <c r="A76" s="114" t="s">
        <v>156</v>
      </c>
      <c r="B76" s="115" t="s">
        <v>160</v>
      </c>
      <c r="C76" s="116" t="s">
        <v>161</v>
      </c>
      <c r="D76" s="89">
        <v>133.94674607000002</v>
      </c>
      <c r="E76" s="88">
        <v>59.241946069999997</v>
      </c>
      <c r="F76" s="89">
        <f t="shared" ref="F76:F86" si="45">D76-E76</f>
        <v>74.70480000000002</v>
      </c>
      <c r="G76" s="90">
        <v>71.437912400000002</v>
      </c>
      <c r="H76" s="89">
        <f t="shared" ref="H76:H77" si="46">J76+L76+N76+P76</f>
        <v>1.3484188300000002</v>
      </c>
      <c r="I76" s="89">
        <v>0</v>
      </c>
      <c r="J76" s="89">
        <v>1.3484188300000002</v>
      </c>
      <c r="K76" s="89">
        <v>0</v>
      </c>
      <c r="L76" s="89">
        <v>0</v>
      </c>
      <c r="M76" s="89">
        <v>0</v>
      </c>
      <c r="N76" s="89">
        <v>0</v>
      </c>
      <c r="O76" s="89">
        <v>71.437912400000002</v>
      </c>
      <c r="P76" s="89">
        <v>0</v>
      </c>
      <c r="Q76" s="89">
        <f t="shared" ref="Q76:Q86" si="47">F76-H76</f>
        <v>73.35638117000002</v>
      </c>
      <c r="R76" s="89">
        <f t="shared" ref="R76:R77" si="48">H76-(I76)</f>
        <v>1.3484188300000002</v>
      </c>
      <c r="S76" s="91">
        <v>1</v>
      </c>
      <c r="T76" s="92" t="s">
        <v>162</v>
      </c>
    </row>
    <row r="77" spans="1:20" s="68" customFormat="1" ht="31.5" x14ac:dyDescent="0.25">
      <c r="A77" s="85" t="s">
        <v>156</v>
      </c>
      <c r="B77" s="95" t="s">
        <v>163</v>
      </c>
      <c r="C77" s="98" t="s">
        <v>164</v>
      </c>
      <c r="D77" s="89">
        <v>14.833645607999999</v>
      </c>
      <c r="E77" s="88">
        <v>12.097465889999999</v>
      </c>
      <c r="F77" s="89">
        <f t="shared" si="45"/>
        <v>2.7361797180000007</v>
      </c>
      <c r="G77" s="90">
        <v>0.50245043699999947</v>
      </c>
      <c r="H77" s="89">
        <f t="shared" si="46"/>
        <v>2.5929825000000002</v>
      </c>
      <c r="I77" s="89">
        <v>0.50245043699999947</v>
      </c>
      <c r="J77" s="89">
        <v>2.5929825000000002</v>
      </c>
      <c r="K77" s="89">
        <v>0</v>
      </c>
      <c r="L77" s="89">
        <v>0</v>
      </c>
      <c r="M77" s="89">
        <v>0</v>
      </c>
      <c r="N77" s="89">
        <v>0</v>
      </c>
      <c r="O77" s="89">
        <v>0</v>
      </c>
      <c r="P77" s="89">
        <v>0</v>
      </c>
      <c r="Q77" s="89">
        <f t="shared" si="47"/>
        <v>0.14319721800000051</v>
      </c>
      <c r="R77" s="89">
        <f t="shared" si="48"/>
        <v>2.0905320630000008</v>
      </c>
      <c r="S77" s="91">
        <f t="shared" ref="S77" si="49">R77/I77</f>
        <v>4.1606731909360501</v>
      </c>
      <c r="T77" s="92" t="s">
        <v>139</v>
      </c>
    </row>
    <row r="78" spans="1:20" s="68" customFormat="1" ht="31.5" x14ac:dyDescent="0.25">
      <c r="A78" s="85" t="s">
        <v>156</v>
      </c>
      <c r="B78" s="117" t="s">
        <v>165</v>
      </c>
      <c r="C78" s="87" t="s">
        <v>166</v>
      </c>
      <c r="D78" s="89" t="s">
        <v>32</v>
      </c>
      <c r="E78" s="88" t="s">
        <v>32</v>
      </c>
      <c r="F78" s="89" t="s">
        <v>32</v>
      </c>
      <c r="G78" s="90" t="s">
        <v>32</v>
      </c>
      <c r="H78" s="89">
        <f>J78+L78+N78+P78</f>
        <v>1.0981690000000001E-2</v>
      </c>
      <c r="I78" s="89" t="s">
        <v>32</v>
      </c>
      <c r="J78" s="89">
        <v>1.0981690000000001E-2</v>
      </c>
      <c r="K78" s="89" t="s">
        <v>32</v>
      </c>
      <c r="L78" s="89">
        <v>0</v>
      </c>
      <c r="M78" s="89" t="s">
        <v>32</v>
      </c>
      <c r="N78" s="89">
        <v>0</v>
      </c>
      <c r="O78" s="89" t="s">
        <v>32</v>
      </c>
      <c r="P78" s="89">
        <v>0</v>
      </c>
      <c r="Q78" s="89" t="s">
        <v>32</v>
      </c>
      <c r="R78" s="89" t="s">
        <v>32</v>
      </c>
      <c r="S78" s="97" t="s">
        <v>32</v>
      </c>
      <c r="T78" s="92" t="s">
        <v>139</v>
      </c>
    </row>
    <row r="79" spans="1:20" s="68" customFormat="1" ht="31.5" x14ac:dyDescent="0.25">
      <c r="A79" s="85" t="s">
        <v>156</v>
      </c>
      <c r="B79" s="95" t="s">
        <v>167</v>
      </c>
      <c r="C79" s="98" t="s">
        <v>168</v>
      </c>
      <c r="D79" s="89">
        <v>13.044296443999999</v>
      </c>
      <c r="E79" s="88">
        <v>10.734809499999999</v>
      </c>
      <c r="F79" s="89">
        <f t="shared" si="45"/>
        <v>2.3094869439999997</v>
      </c>
      <c r="G79" s="90">
        <v>0.48900000399999954</v>
      </c>
      <c r="H79" s="89">
        <f>J79+L79+N79+P79</f>
        <v>0.89768291</v>
      </c>
      <c r="I79" s="89">
        <v>0.48900000399999954</v>
      </c>
      <c r="J79" s="89">
        <v>0.89768291</v>
      </c>
      <c r="K79" s="89">
        <v>0</v>
      </c>
      <c r="L79" s="89">
        <v>0</v>
      </c>
      <c r="M79" s="89">
        <v>0</v>
      </c>
      <c r="N79" s="89">
        <v>0</v>
      </c>
      <c r="O79" s="89">
        <v>0</v>
      </c>
      <c r="P79" s="89">
        <v>0</v>
      </c>
      <c r="Q79" s="89">
        <f t="shared" si="47"/>
        <v>1.4118040339999998</v>
      </c>
      <c r="R79" s="89">
        <f>H79-(I79)</f>
        <v>0.40868290600000046</v>
      </c>
      <c r="S79" s="91">
        <f>R79/I79</f>
        <v>0.83575235717176155</v>
      </c>
      <c r="T79" s="92" t="s">
        <v>139</v>
      </c>
    </row>
    <row r="80" spans="1:20" s="68" customFormat="1" ht="31.5" x14ac:dyDescent="0.25">
      <c r="A80" s="85" t="s">
        <v>156</v>
      </c>
      <c r="B80" s="95" t="s">
        <v>169</v>
      </c>
      <c r="C80" s="98" t="s">
        <v>170</v>
      </c>
      <c r="D80" s="89" t="s">
        <v>32</v>
      </c>
      <c r="E80" s="88" t="s">
        <v>32</v>
      </c>
      <c r="F80" s="89" t="s">
        <v>32</v>
      </c>
      <c r="G80" s="90" t="s">
        <v>32</v>
      </c>
      <c r="H80" s="89">
        <f>J80+L80+N80+P80</f>
        <v>9.9279999999999998E-5</v>
      </c>
      <c r="I80" s="89" t="s">
        <v>32</v>
      </c>
      <c r="J80" s="89">
        <v>9.9279999999999998E-5</v>
      </c>
      <c r="K80" s="89" t="s">
        <v>32</v>
      </c>
      <c r="L80" s="89">
        <v>0</v>
      </c>
      <c r="M80" s="89" t="s">
        <v>32</v>
      </c>
      <c r="N80" s="89">
        <v>0</v>
      </c>
      <c r="O80" s="89" t="s">
        <v>32</v>
      </c>
      <c r="P80" s="89">
        <v>0</v>
      </c>
      <c r="Q80" s="89" t="s">
        <v>32</v>
      </c>
      <c r="R80" s="89" t="s">
        <v>32</v>
      </c>
      <c r="S80" s="97" t="s">
        <v>32</v>
      </c>
      <c r="T80" s="92" t="s">
        <v>139</v>
      </c>
    </row>
    <row r="81" spans="1:20" s="68" customFormat="1" ht="47.25" x14ac:dyDescent="0.25">
      <c r="A81" s="85" t="s">
        <v>156</v>
      </c>
      <c r="B81" s="95" t="s">
        <v>171</v>
      </c>
      <c r="C81" s="98" t="s">
        <v>172</v>
      </c>
      <c r="D81" s="89">
        <v>93.562124991999994</v>
      </c>
      <c r="E81" s="88">
        <v>46.07709887</v>
      </c>
      <c r="F81" s="89">
        <f t="shared" si="45"/>
        <v>47.485026121999994</v>
      </c>
      <c r="G81" s="90">
        <v>33.476399999999998</v>
      </c>
      <c r="H81" s="89">
        <f t="shared" ref="H81:H86" si="50">J81+L81+N81+P81</f>
        <v>3.7796411699999997</v>
      </c>
      <c r="I81" s="89">
        <v>0</v>
      </c>
      <c r="J81" s="89">
        <v>3.7796411699999997</v>
      </c>
      <c r="K81" s="89">
        <v>10.582000000000001</v>
      </c>
      <c r="L81" s="89">
        <v>0</v>
      </c>
      <c r="M81" s="89">
        <v>20.318726259999998</v>
      </c>
      <c r="N81" s="89">
        <v>0</v>
      </c>
      <c r="O81" s="89">
        <v>2.57567374</v>
      </c>
      <c r="P81" s="89">
        <v>0</v>
      </c>
      <c r="Q81" s="89">
        <f t="shared" si="47"/>
        <v>43.705384951999996</v>
      </c>
      <c r="R81" s="89">
        <f t="shared" ref="R81:R86" si="51">H81-(I81)</f>
        <v>3.7796411699999997</v>
      </c>
      <c r="S81" s="91">
        <v>1</v>
      </c>
      <c r="T81" s="92" t="s">
        <v>173</v>
      </c>
    </row>
    <row r="82" spans="1:20" s="68" customFormat="1" ht="47.25" x14ac:dyDescent="0.25">
      <c r="A82" s="85" t="s">
        <v>156</v>
      </c>
      <c r="B82" s="95" t="s">
        <v>174</v>
      </c>
      <c r="C82" s="98" t="s">
        <v>175</v>
      </c>
      <c r="D82" s="89">
        <v>230.62577827999999</v>
      </c>
      <c r="E82" s="88">
        <v>66.888440979999999</v>
      </c>
      <c r="F82" s="89">
        <f t="shared" si="45"/>
        <v>163.73733729999998</v>
      </c>
      <c r="G82" s="90">
        <v>65.012032423999997</v>
      </c>
      <c r="H82" s="89">
        <f t="shared" si="50"/>
        <v>5.7604006700000001</v>
      </c>
      <c r="I82" s="89">
        <v>0</v>
      </c>
      <c r="J82" s="89">
        <v>5.7604006700000001</v>
      </c>
      <c r="K82" s="89">
        <v>34.902000000000001</v>
      </c>
      <c r="L82" s="89">
        <v>0</v>
      </c>
      <c r="M82" s="89">
        <v>2.0249189200000002</v>
      </c>
      <c r="N82" s="89">
        <v>0</v>
      </c>
      <c r="O82" s="89">
        <v>28.085113504000002</v>
      </c>
      <c r="P82" s="89">
        <v>0</v>
      </c>
      <c r="Q82" s="89">
        <f t="shared" si="47"/>
        <v>157.97693662999998</v>
      </c>
      <c r="R82" s="89">
        <f t="shared" si="51"/>
        <v>5.7604006700000001</v>
      </c>
      <c r="S82" s="91">
        <v>1</v>
      </c>
      <c r="T82" s="92" t="s">
        <v>173</v>
      </c>
    </row>
    <row r="83" spans="1:20" s="68" customFormat="1" ht="31.5" x14ac:dyDescent="0.25">
      <c r="A83" s="85" t="s">
        <v>156</v>
      </c>
      <c r="B83" s="95" t="s">
        <v>176</v>
      </c>
      <c r="C83" s="87" t="s">
        <v>177</v>
      </c>
      <c r="D83" s="89">
        <v>151.79497391799998</v>
      </c>
      <c r="E83" s="88">
        <v>40.293912219999996</v>
      </c>
      <c r="F83" s="89">
        <f t="shared" si="45"/>
        <v>111.50106169799999</v>
      </c>
      <c r="G83" s="90">
        <v>57.411096575999998</v>
      </c>
      <c r="H83" s="89">
        <f t="shared" si="50"/>
        <v>0.73369428999999997</v>
      </c>
      <c r="I83" s="89">
        <v>2.6619999999999999</v>
      </c>
      <c r="J83" s="89">
        <v>0.73369428999999997</v>
      </c>
      <c r="K83" s="89">
        <v>0</v>
      </c>
      <c r="L83" s="89">
        <v>0</v>
      </c>
      <c r="M83" s="89">
        <v>35.348550000000003</v>
      </c>
      <c r="N83" s="89">
        <v>0</v>
      </c>
      <c r="O83" s="89">
        <v>19.400546576</v>
      </c>
      <c r="P83" s="89">
        <v>0</v>
      </c>
      <c r="Q83" s="89">
        <f t="shared" si="47"/>
        <v>110.76736740799998</v>
      </c>
      <c r="R83" s="89">
        <f t="shared" si="51"/>
        <v>-1.9283057100000001</v>
      </c>
      <c r="S83" s="91">
        <f t="shared" ref="S83:S118" si="52">R83/I83</f>
        <v>-0.72438231029301281</v>
      </c>
      <c r="T83" s="92" t="s">
        <v>162</v>
      </c>
    </row>
    <row r="84" spans="1:20" s="68" customFormat="1" ht="31.5" x14ac:dyDescent="0.25">
      <c r="A84" s="85" t="s">
        <v>156</v>
      </c>
      <c r="B84" s="95" t="s">
        <v>178</v>
      </c>
      <c r="C84" s="87" t="s">
        <v>179</v>
      </c>
      <c r="D84" s="89">
        <v>7.2093277999999996</v>
      </c>
      <c r="E84" s="88">
        <v>4.5340620899999999</v>
      </c>
      <c r="F84" s="89">
        <f t="shared" si="45"/>
        <v>2.6752657099999997</v>
      </c>
      <c r="G84" s="90">
        <v>0</v>
      </c>
      <c r="H84" s="89">
        <f t="shared" si="50"/>
        <v>1.0223299999999999E-3</v>
      </c>
      <c r="I84" s="89">
        <v>0</v>
      </c>
      <c r="J84" s="89">
        <v>1.0223299999999999E-3</v>
      </c>
      <c r="K84" s="89">
        <v>0</v>
      </c>
      <c r="L84" s="89">
        <v>0</v>
      </c>
      <c r="M84" s="89">
        <v>0</v>
      </c>
      <c r="N84" s="89">
        <v>0</v>
      </c>
      <c r="O84" s="89">
        <v>0</v>
      </c>
      <c r="P84" s="89">
        <v>0</v>
      </c>
      <c r="Q84" s="89">
        <f t="shared" si="47"/>
        <v>2.6742433799999996</v>
      </c>
      <c r="R84" s="89">
        <f t="shared" si="51"/>
        <v>1.0223299999999999E-3</v>
      </c>
      <c r="S84" s="91">
        <v>1</v>
      </c>
      <c r="T84" s="92" t="s">
        <v>139</v>
      </c>
    </row>
    <row r="85" spans="1:20" s="68" customFormat="1" ht="53.25" customHeight="1" x14ac:dyDescent="0.25">
      <c r="A85" s="114" t="s">
        <v>156</v>
      </c>
      <c r="B85" s="118" t="s">
        <v>180</v>
      </c>
      <c r="C85" s="119" t="s">
        <v>181</v>
      </c>
      <c r="D85" s="89">
        <v>419.75422440000006</v>
      </c>
      <c r="E85" s="88">
        <v>0</v>
      </c>
      <c r="F85" s="89">
        <f t="shared" si="45"/>
        <v>419.75422440000006</v>
      </c>
      <c r="G85" s="90">
        <v>22.362479999999998</v>
      </c>
      <c r="H85" s="89">
        <f t="shared" si="50"/>
        <v>0.88487810999999994</v>
      </c>
      <c r="I85" s="89">
        <v>0</v>
      </c>
      <c r="J85" s="89">
        <v>0.88487810999999994</v>
      </c>
      <c r="K85" s="89">
        <v>0</v>
      </c>
      <c r="L85" s="89">
        <v>0</v>
      </c>
      <c r="M85" s="89">
        <v>0</v>
      </c>
      <c r="N85" s="89">
        <v>0</v>
      </c>
      <c r="O85" s="89">
        <v>22.362479999999998</v>
      </c>
      <c r="P85" s="89">
        <v>0</v>
      </c>
      <c r="Q85" s="89">
        <f t="shared" si="47"/>
        <v>418.86934629000007</v>
      </c>
      <c r="R85" s="89">
        <f t="shared" si="51"/>
        <v>0.88487810999999994</v>
      </c>
      <c r="S85" s="91">
        <v>1</v>
      </c>
      <c r="T85" s="92" t="s">
        <v>182</v>
      </c>
    </row>
    <row r="86" spans="1:20" s="68" customFormat="1" ht="63" x14ac:dyDescent="0.25">
      <c r="A86" s="85" t="s">
        <v>156</v>
      </c>
      <c r="B86" s="95" t="s">
        <v>183</v>
      </c>
      <c r="C86" s="87" t="s">
        <v>184</v>
      </c>
      <c r="D86" s="89">
        <v>1053.6003191016</v>
      </c>
      <c r="E86" s="88">
        <v>399.44859148</v>
      </c>
      <c r="F86" s="89">
        <f t="shared" si="45"/>
        <v>654.1517276216</v>
      </c>
      <c r="G86" s="90">
        <v>204.37144759200001</v>
      </c>
      <c r="H86" s="89">
        <f t="shared" si="50"/>
        <v>48.66338747999999</v>
      </c>
      <c r="I86" s="89">
        <v>4.3</v>
      </c>
      <c r="J86" s="89">
        <v>48.66338747999999</v>
      </c>
      <c r="K86" s="89">
        <v>18.96</v>
      </c>
      <c r="L86" s="89">
        <v>0</v>
      </c>
      <c r="M86" s="89">
        <v>102.70080403</v>
      </c>
      <c r="N86" s="89">
        <v>0</v>
      </c>
      <c r="O86" s="89">
        <v>78.41064355799999</v>
      </c>
      <c r="P86" s="89">
        <v>0</v>
      </c>
      <c r="Q86" s="89">
        <f t="shared" si="47"/>
        <v>605.48834014160002</v>
      </c>
      <c r="R86" s="89">
        <f t="shared" si="51"/>
        <v>44.363387479999993</v>
      </c>
      <c r="S86" s="91">
        <f t="shared" si="52"/>
        <v>10.317066855813952</v>
      </c>
      <c r="T86" s="92" t="s">
        <v>185</v>
      </c>
    </row>
    <row r="87" spans="1:20" s="68" customFormat="1" ht="31.5" x14ac:dyDescent="0.25">
      <c r="A87" s="75" t="s">
        <v>186</v>
      </c>
      <c r="B87" s="80" t="s">
        <v>187</v>
      </c>
      <c r="C87" s="77" t="s">
        <v>31</v>
      </c>
      <c r="D87" s="78">
        <v>0</v>
      </c>
      <c r="E87" s="78">
        <v>0</v>
      </c>
      <c r="F87" s="78">
        <v>0</v>
      </c>
      <c r="G87" s="78">
        <v>0</v>
      </c>
      <c r="H87" s="78">
        <v>0</v>
      </c>
      <c r="I87" s="78">
        <v>0</v>
      </c>
      <c r="J87" s="78">
        <v>0</v>
      </c>
      <c r="K87" s="78">
        <v>0</v>
      </c>
      <c r="L87" s="78">
        <v>0</v>
      </c>
      <c r="M87" s="78">
        <v>0</v>
      </c>
      <c r="N87" s="78">
        <v>0</v>
      </c>
      <c r="O87" s="78">
        <v>0</v>
      </c>
      <c r="P87" s="78">
        <v>0</v>
      </c>
      <c r="Q87" s="78">
        <v>0</v>
      </c>
      <c r="R87" s="78">
        <v>0</v>
      </c>
      <c r="S87" s="73">
        <v>0</v>
      </c>
      <c r="T87" s="79" t="s">
        <v>32</v>
      </c>
    </row>
    <row r="88" spans="1:20" s="68" customFormat="1" ht="31.5" x14ac:dyDescent="0.25">
      <c r="A88" s="75" t="s">
        <v>188</v>
      </c>
      <c r="B88" s="80" t="s">
        <v>189</v>
      </c>
      <c r="C88" s="77" t="s">
        <v>31</v>
      </c>
      <c r="D88" s="78">
        <f>SUM(D89:D105)</f>
        <v>3163.5712628957999</v>
      </c>
      <c r="E88" s="78">
        <f t="shared" ref="E88:R88" si="53">SUM(E89:E105)</f>
        <v>940.54810924999992</v>
      </c>
      <c r="F88" s="78">
        <f t="shared" si="53"/>
        <v>2223.0231536457995</v>
      </c>
      <c r="G88" s="78">
        <f t="shared" si="53"/>
        <v>347.69945712399999</v>
      </c>
      <c r="H88" s="78">
        <f t="shared" si="53"/>
        <v>23.595238639999994</v>
      </c>
      <c r="I88" s="78">
        <f t="shared" si="53"/>
        <v>23.396112553999991</v>
      </c>
      <c r="J88" s="78">
        <f t="shared" si="53"/>
        <v>23.595238639999994</v>
      </c>
      <c r="K88" s="78">
        <f t="shared" si="53"/>
        <v>81.721662009999989</v>
      </c>
      <c r="L88" s="78">
        <f t="shared" si="53"/>
        <v>0</v>
      </c>
      <c r="M88" s="78">
        <f t="shared" si="53"/>
        <v>165.58046246000001</v>
      </c>
      <c r="N88" s="78">
        <f t="shared" si="53"/>
        <v>0</v>
      </c>
      <c r="O88" s="78">
        <f t="shared" si="53"/>
        <v>77.001220102000005</v>
      </c>
      <c r="P88" s="78">
        <f t="shared" si="53"/>
        <v>0</v>
      </c>
      <c r="Q88" s="78">
        <f t="shared" si="53"/>
        <v>2199.4279150057996</v>
      </c>
      <c r="R88" s="78">
        <f t="shared" si="53"/>
        <v>0.1991260860000055</v>
      </c>
      <c r="S88" s="73">
        <f t="shared" si="52"/>
        <v>8.5110757413398262E-3</v>
      </c>
      <c r="T88" s="79" t="s">
        <v>32</v>
      </c>
    </row>
    <row r="89" spans="1:20" s="68" customFormat="1" ht="31.5" x14ac:dyDescent="0.25">
      <c r="A89" s="85" t="s">
        <v>188</v>
      </c>
      <c r="B89" s="95" t="s">
        <v>190</v>
      </c>
      <c r="C89" s="87" t="s">
        <v>191</v>
      </c>
      <c r="D89" s="89">
        <v>171.55086451259996</v>
      </c>
      <c r="E89" s="88">
        <v>95.313412360000001</v>
      </c>
      <c r="F89" s="89">
        <f t="shared" ref="F89:F105" si="54">D89-E89</f>
        <v>76.237452152599957</v>
      </c>
      <c r="G89" s="90">
        <v>0.98826191999999902</v>
      </c>
      <c r="H89" s="89">
        <f t="shared" ref="H89:H105" si="55">J89+L89+N89+P89</f>
        <v>0.98826192000000002</v>
      </c>
      <c r="I89" s="89">
        <v>0.98826191999999902</v>
      </c>
      <c r="J89" s="89">
        <f>988.26192/1000</f>
        <v>0.98826192000000002</v>
      </c>
      <c r="K89" s="89">
        <v>0</v>
      </c>
      <c r="L89" s="89">
        <v>0</v>
      </c>
      <c r="M89" s="89">
        <v>0</v>
      </c>
      <c r="N89" s="89">
        <v>0</v>
      </c>
      <c r="O89" s="89">
        <v>0</v>
      </c>
      <c r="P89" s="89">
        <v>0</v>
      </c>
      <c r="Q89" s="89">
        <f t="shared" ref="Q89:Q105" si="56">F89-H89</f>
        <v>75.249190232599958</v>
      </c>
      <c r="R89" s="89">
        <f t="shared" ref="R89:R105" si="57">H89-(I89)</f>
        <v>9.9920072216264089E-16</v>
      </c>
      <c r="S89" s="91">
        <f t="shared" si="52"/>
        <v>1.0110687277747602E-15</v>
      </c>
      <c r="T89" s="120" t="s">
        <v>32</v>
      </c>
    </row>
    <row r="90" spans="1:20" s="68" customFormat="1" ht="31.5" x14ac:dyDescent="0.25">
      <c r="A90" s="85" t="s">
        <v>188</v>
      </c>
      <c r="B90" s="95" t="s">
        <v>192</v>
      </c>
      <c r="C90" s="87" t="s">
        <v>193</v>
      </c>
      <c r="D90" s="89">
        <v>313.75069999999994</v>
      </c>
      <c r="E90" s="88">
        <v>33.563279510000001</v>
      </c>
      <c r="F90" s="89">
        <f t="shared" si="54"/>
        <v>280.18742048999991</v>
      </c>
      <c r="G90" s="90">
        <v>30.362139152000001</v>
      </c>
      <c r="H90" s="89">
        <f t="shared" si="55"/>
        <v>5.2875860000000004E-2</v>
      </c>
      <c r="I90" s="89">
        <v>0</v>
      </c>
      <c r="J90" s="89">
        <f>52.87586/1000</f>
        <v>5.2875860000000004E-2</v>
      </c>
      <c r="K90" s="89">
        <v>8.1807359399999999</v>
      </c>
      <c r="L90" s="89">
        <v>0</v>
      </c>
      <c r="M90" s="89">
        <v>12.44637255</v>
      </c>
      <c r="N90" s="89">
        <v>0</v>
      </c>
      <c r="O90" s="89">
        <v>9.7350306619999998</v>
      </c>
      <c r="P90" s="89">
        <v>0</v>
      </c>
      <c r="Q90" s="89">
        <f t="shared" si="56"/>
        <v>280.13454462999994</v>
      </c>
      <c r="R90" s="89">
        <f t="shared" si="57"/>
        <v>5.2875860000000004E-2</v>
      </c>
      <c r="S90" s="91">
        <v>1</v>
      </c>
      <c r="T90" s="121" t="s">
        <v>121</v>
      </c>
    </row>
    <row r="91" spans="1:20" s="68" customFormat="1" ht="31.5" x14ac:dyDescent="0.25">
      <c r="A91" s="85" t="s">
        <v>188</v>
      </c>
      <c r="B91" s="95" t="s">
        <v>194</v>
      </c>
      <c r="C91" s="87" t="s">
        <v>195</v>
      </c>
      <c r="D91" s="89">
        <v>104.77620802999999</v>
      </c>
      <c r="E91" s="88">
        <v>1.6385659299999999</v>
      </c>
      <c r="F91" s="89">
        <f t="shared" si="54"/>
        <v>103.13764209999999</v>
      </c>
      <c r="G91" s="90">
        <v>16.748103658000002</v>
      </c>
      <c r="H91" s="89">
        <f t="shared" si="55"/>
        <v>1.07643E-3</v>
      </c>
      <c r="I91" s="89">
        <v>0</v>
      </c>
      <c r="J91" s="89">
        <f>1.07643/1000</f>
        <v>1.07643E-3</v>
      </c>
      <c r="K91" s="89">
        <v>4.4334937999999999</v>
      </c>
      <c r="L91" s="89">
        <v>0</v>
      </c>
      <c r="M91" s="89">
        <v>7.0359452000000005</v>
      </c>
      <c r="N91" s="89">
        <v>0</v>
      </c>
      <c r="O91" s="89">
        <v>5.2786646579999994</v>
      </c>
      <c r="P91" s="89">
        <v>0</v>
      </c>
      <c r="Q91" s="89">
        <f t="shared" si="56"/>
        <v>103.13656567</v>
      </c>
      <c r="R91" s="89">
        <f t="shared" si="57"/>
        <v>1.07643E-3</v>
      </c>
      <c r="S91" s="91">
        <v>1</v>
      </c>
      <c r="T91" s="121" t="s">
        <v>121</v>
      </c>
    </row>
    <row r="92" spans="1:20" s="68" customFormat="1" ht="29.25" customHeight="1" x14ac:dyDescent="0.25">
      <c r="A92" s="85" t="s">
        <v>188</v>
      </c>
      <c r="B92" s="95" t="s">
        <v>196</v>
      </c>
      <c r="C92" s="87" t="s">
        <v>197</v>
      </c>
      <c r="D92" s="89">
        <v>186.41013648299997</v>
      </c>
      <c r="E92" s="88">
        <v>18.761166929999998</v>
      </c>
      <c r="F92" s="89">
        <f t="shared" si="54"/>
        <v>167.64896955299997</v>
      </c>
      <c r="G92" s="90">
        <v>9.9333408339999991</v>
      </c>
      <c r="H92" s="89">
        <f t="shared" si="55"/>
        <v>1.1078000000000001E-4</v>
      </c>
      <c r="I92" s="89">
        <v>0</v>
      </c>
      <c r="J92" s="89">
        <f>0.11078/1000</f>
        <v>1.1078000000000001E-4</v>
      </c>
      <c r="K92" s="89">
        <v>2.5380256399999999</v>
      </c>
      <c r="L92" s="89">
        <v>0</v>
      </c>
      <c r="M92" s="89">
        <v>5.7540462100000003</v>
      </c>
      <c r="N92" s="89">
        <v>0</v>
      </c>
      <c r="O92" s="89">
        <v>1.6412689840000001</v>
      </c>
      <c r="P92" s="89">
        <v>0</v>
      </c>
      <c r="Q92" s="89">
        <f t="shared" si="56"/>
        <v>167.64885877299997</v>
      </c>
      <c r="R92" s="89">
        <f t="shared" si="57"/>
        <v>1.1078000000000001E-4</v>
      </c>
      <c r="S92" s="91">
        <v>1</v>
      </c>
      <c r="T92" s="121" t="s">
        <v>198</v>
      </c>
    </row>
    <row r="93" spans="1:20" s="68" customFormat="1" ht="31.5" x14ac:dyDescent="0.25">
      <c r="A93" s="85" t="s">
        <v>188</v>
      </c>
      <c r="B93" s="95" t="s">
        <v>199</v>
      </c>
      <c r="C93" s="87" t="s">
        <v>200</v>
      </c>
      <c r="D93" s="89">
        <v>215.0130382774</v>
      </c>
      <c r="E93" s="88">
        <v>120.79395064000001</v>
      </c>
      <c r="F93" s="89">
        <f t="shared" si="54"/>
        <v>94.219087637399994</v>
      </c>
      <c r="G93" s="90">
        <v>30.866363858000003</v>
      </c>
      <c r="H93" s="89">
        <f t="shared" si="55"/>
        <v>2.5921889299999998</v>
      </c>
      <c r="I93" s="89">
        <v>3.7251918099999997</v>
      </c>
      <c r="J93" s="89">
        <f>2592.18893/1000</f>
        <v>2.5921889299999998</v>
      </c>
      <c r="K93" s="89">
        <v>7.3742063</v>
      </c>
      <c r="L93" s="89">
        <v>0</v>
      </c>
      <c r="M93" s="89">
        <v>14.673759780000001</v>
      </c>
      <c r="N93" s="89">
        <v>0</v>
      </c>
      <c r="O93" s="89">
        <v>5.0932059680000004</v>
      </c>
      <c r="P93" s="89">
        <v>0</v>
      </c>
      <c r="Q93" s="89">
        <f t="shared" si="56"/>
        <v>91.626898707399988</v>
      </c>
      <c r="R93" s="89">
        <f t="shared" si="57"/>
        <v>-1.1330028799999998</v>
      </c>
      <c r="S93" s="91">
        <f t="shared" si="52"/>
        <v>-0.3041461856966769</v>
      </c>
      <c r="T93" s="92" t="s">
        <v>201</v>
      </c>
    </row>
    <row r="94" spans="1:20" s="68" customFormat="1" ht="31.5" x14ac:dyDescent="0.25">
      <c r="A94" s="85" t="s">
        <v>188</v>
      </c>
      <c r="B94" s="95" t="s">
        <v>202</v>
      </c>
      <c r="C94" s="87" t="s">
        <v>203</v>
      </c>
      <c r="D94" s="89">
        <v>81.369379525999989</v>
      </c>
      <c r="E94" s="88">
        <v>61.016595169999995</v>
      </c>
      <c r="F94" s="89">
        <f t="shared" si="54"/>
        <v>20.352784355999994</v>
      </c>
      <c r="G94" s="90">
        <v>1.1617557599999964</v>
      </c>
      <c r="H94" s="89">
        <f t="shared" si="55"/>
        <v>1.1617557599999999</v>
      </c>
      <c r="I94" s="89">
        <v>1.1617557599999964</v>
      </c>
      <c r="J94" s="89">
        <f>1161.75576/1000</f>
        <v>1.1617557599999999</v>
      </c>
      <c r="K94" s="89">
        <v>0</v>
      </c>
      <c r="L94" s="89">
        <v>0</v>
      </c>
      <c r="M94" s="89">
        <v>0</v>
      </c>
      <c r="N94" s="89">
        <v>0</v>
      </c>
      <c r="O94" s="89">
        <v>0</v>
      </c>
      <c r="P94" s="89">
        <v>0</v>
      </c>
      <c r="Q94" s="89">
        <f t="shared" si="56"/>
        <v>19.191028595999995</v>
      </c>
      <c r="R94" s="89">
        <f t="shared" si="57"/>
        <v>3.5527136788005009E-15</v>
      </c>
      <c r="S94" s="91">
        <f t="shared" si="52"/>
        <v>3.0580555751240794E-15</v>
      </c>
      <c r="T94" s="122" t="s">
        <v>32</v>
      </c>
    </row>
    <row r="95" spans="1:20" s="68" customFormat="1" ht="31.5" x14ac:dyDescent="0.25">
      <c r="A95" s="85" t="s">
        <v>188</v>
      </c>
      <c r="B95" s="95" t="s">
        <v>204</v>
      </c>
      <c r="C95" s="87" t="s">
        <v>205</v>
      </c>
      <c r="D95" s="89">
        <v>40.549163786000001</v>
      </c>
      <c r="E95" s="88">
        <v>38.43388143</v>
      </c>
      <c r="F95" s="89">
        <f t="shared" si="54"/>
        <v>2.1152823560000016</v>
      </c>
      <c r="G95" s="90">
        <v>0.7866863259999991</v>
      </c>
      <c r="H95" s="89">
        <f t="shared" si="55"/>
        <v>0.78668611999999993</v>
      </c>
      <c r="I95" s="89">
        <v>0.7866863259999991</v>
      </c>
      <c r="J95" s="89">
        <f>786.68612/1000</f>
        <v>0.78668611999999993</v>
      </c>
      <c r="K95" s="89">
        <v>0</v>
      </c>
      <c r="L95" s="89">
        <v>0</v>
      </c>
      <c r="M95" s="89">
        <v>0</v>
      </c>
      <c r="N95" s="89">
        <v>0</v>
      </c>
      <c r="O95" s="89">
        <v>0</v>
      </c>
      <c r="P95" s="89">
        <v>0</v>
      </c>
      <c r="Q95" s="89">
        <f t="shared" si="56"/>
        <v>1.3285962360000017</v>
      </c>
      <c r="R95" s="89">
        <f t="shared" si="57"/>
        <v>-2.0599999916992573E-7</v>
      </c>
      <c r="S95" s="91">
        <f t="shared" si="52"/>
        <v>-2.6185786171898704E-7</v>
      </c>
      <c r="T95" s="92" t="s">
        <v>32</v>
      </c>
    </row>
    <row r="96" spans="1:20" s="68" customFormat="1" ht="31.5" x14ac:dyDescent="0.25">
      <c r="A96" s="85" t="s">
        <v>188</v>
      </c>
      <c r="B96" s="95" t="s">
        <v>206</v>
      </c>
      <c r="C96" s="87" t="s">
        <v>207</v>
      </c>
      <c r="D96" s="89">
        <v>101.4684</v>
      </c>
      <c r="E96" s="88">
        <v>18.85125227</v>
      </c>
      <c r="F96" s="89">
        <f t="shared" si="54"/>
        <v>82.617147729999999</v>
      </c>
      <c r="G96" s="90">
        <v>1.1383739960000021</v>
      </c>
      <c r="H96" s="89">
        <f t="shared" si="55"/>
        <v>1.1383733999999999</v>
      </c>
      <c r="I96" s="89">
        <v>1.1383739960000021</v>
      </c>
      <c r="J96" s="89">
        <f>1138.3734/1000</f>
        <v>1.1383733999999999</v>
      </c>
      <c r="K96" s="89">
        <v>0</v>
      </c>
      <c r="L96" s="89">
        <v>0</v>
      </c>
      <c r="M96" s="89">
        <v>0</v>
      </c>
      <c r="N96" s="89">
        <v>0</v>
      </c>
      <c r="O96" s="89">
        <v>0</v>
      </c>
      <c r="P96" s="89">
        <v>0</v>
      </c>
      <c r="Q96" s="89">
        <f t="shared" si="56"/>
        <v>81.478774329999993</v>
      </c>
      <c r="R96" s="89">
        <f t="shared" si="57"/>
        <v>-5.9600000223980487E-7</v>
      </c>
      <c r="S96" s="91">
        <f t="shared" si="52"/>
        <v>-5.2355377436063971E-7</v>
      </c>
      <c r="T96" s="92" t="s">
        <v>32</v>
      </c>
    </row>
    <row r="97" spans="1:20" s="68" customFormat="1" ht="31.5" x14ac:dyDescent="0.25">
      <c r="A97" s="85" t="s">
        <v>188</v>
      </c>
      <c r="B97" s="95" t="s">
        <v>208</v>
      </c>
      <c r="C97" s="87" t="s">
        <v>209</v>
      </c>
      <c r="D97" s="89">
        <v>171.75359999999998</v>
      </c>
      <c r="E97" s="88">
        <v>20.195947800000003</v>
      </c>
      <c r="F97" s="89">
        <f t="shared" si="54"/>
        <v>151.55765219999998</v>
      </c>
      <c r="G97" s="90">
        <v>57.809085941999989</v>
      </c>
      <c r="H97" s="89">
        <f t="shared" si="55"/>
        <v>4.8390000000000003E-5</v>
      </c>
      <c r="I97" s="89">
        <v>0.86721132000000001</v>
      </c>
      <c r="J97" s="89">
        <f>0.04839/1000</f>
        <v>4.8390000000000003E-5</v>
      </c>
      <c r="K97" s="89">
        <v>12.387426520000002</v>
      </c>
      <c r="L97" s="89">
        <v>0</v>
      </c>
      <c r="M97" s="89">
        <v>31.651875329999999</v>
      </c>
      <c r="N97" s="89">
        <v>0</v>
      </c>
      <c r="O97" s="89">
        <v>12.902572771999999</v>
      </c>
      <c r="P97" s="89">
        <v>0</v>
      </c>
      <c r="Q97" s="89">
        <f t="shared" si="56"/>
        <v>151.55760380999999</v>
      </c>
      <c r="R97" s="89">
        <f t="shared" si="57"/>
        <v>-0.86716293</v>
      </c>
      <c r="S97" s="91">
        <f t="shared" si="52"/>
        <v>-0.99994420045162691</v>
      </c>
      <c r="T97" s="121" t="s">
        <v>198</v>
      </c>
    </row>
    <row r="98" spans="1:20" s="68" customFormat="1" ht="42" customHeight="1" x14ac:dyDescent="0.25">
      <c r="A98" s="114" t="s">
        <v>188</v>
      </c>
      <c r="B98" s="118" t="s">
        <v>210</v>
      </c>
      <c r="C98" s="123" t="s">
        <v>211</v>
      </c>
      <c r="D98" s="89">
        <v>17.796726278000001</v>
      </c>
      <c r="E98" s="88">
        <v>0</v>
      </c>
      <c r="F98" s="89">
        <f t="shared" si="54"/>
        <v>17.796726278000001</v>
      </c>
      <c r="G98" s="90">
        <v>17.796726278000001</v>
      </c>
      <c r="H98" s="89">
        <f t="shared" si="55"/>
        <v>9.9102499999999989E-3</v>
      </c>
      <c r="I98" s="89">
        <v>0</v>
      </c>
      <c r="J98" s="89">
        <f>9.91025/1000</f>
        <v>9.9102499999999989E-3</v>
      </c>
      <c r="K98" s="89">
        <v>4.7051898000000003</v>
      </c>
      <c r="L98" s="89">
        <v>0</v>
      </c>
      <c r="M98" s="89">
        <v>7.8896348099999996</v>
      </c>
      <c r="N98" s="89">
        <v>0</v>
      </c>
      <c r="O98" s="89">
        <v>5.2019016680000005</v>
      </c>
      <c r="P98" s="89">
        <v>0</v>
      </c>
      <c r="Q98" s="89">
        <f t="shared" si="56"/>
        <v>17.786816028000001</v>
      </c>
      <c r="R98" s="89">
        <f t="shared" si="57"/>
        <v>9.9102499999999989E-3</v>
      </c>
      <c r="S98" s="91">
        <v>1</v>
      </c>
      <c r="T98" s="121" t="s">
        <v>212</v>
      </c>
    </row>
    <row r="99" spans="1:20" s="68" customFormat="1" ht="31.5" x14ac:dyDescent="0.25">
      <c r="A99" s="85" t="s">
        <v>188</v>
      </c>
      <c r="B99" s="95" t="s">
        <v>213</v>
      </c>
      <c r="C99" s="87" t="s">
        <v>214</v>
      </c>
      <c r="D99" s="89">
        <v>137.78731286799999</v>
      </c>
      <c r="E99" s="88">
        <v>64.946736799999996</v>
      </c>
      <c r="F99" s="89">
        <f t="shared" si="54"/>
        <v>72.84057606799999</v>
      </c>
      <c r="G99" s="90">
        <v>6.8160597519999975</v>
      </c>
      <c r="H99" s="89">
        <f t="shared" si="55"/>
        <v>0.98072952000000002</v>
      </c>
      <c r="I99" s="89">
        <v>6.8160597519999975</v>
      </c>
      <c r="J99" s="89">
        <f>980.72952/1000</f>
        <v>0.98072952000000002</v>
      </c>
      <c r="K99" s="89">
        <v>0</v>
      </c>
      <c r="L99" s="89">
        <v>0</v>
      </c>
      <c r="M99" s="89">
        <v>0</v>
      </c>
      <c r="N99" s="89">
        <v>0</v>
      </c>
      <c r="O99" s="89">
        <v>0</v>
      </c>
      <c r="P99" s="89">
        <v>0</v>
      </c>
      <c r="Q99" s="89">
        <f t="shared" si="56"/>
        <v>71.859846547999993</v>
      </c>
      <c r="R99" s="89">
        <f t="shared" si="57"/>
        <v>-5.8353302319999978</v>
      </c>
      <c r="S99" s="91">
        <f t="shared" si="52"/>
        <v>-0.85611488811960168</v>
      </c>
      <c r="T99" s="92" t="s">
        <v>201</v>
      </c>
    </row>
    <row r="100" spans="1:20" s="68" customFormat="1" ht="31.5" x14ac:dyDescent="0.25">
      <c r="A100" s="85" t="s">
        <v>188</v>
      </c>
      <c r="B100" s="95" t="s">
        <v>215</v>
      </c>
      <c r="C100" s="87" t="s">
        <v>216</v>
      </c>
      <c r="D100" s="89">
        <v>179.71764000000002</v>
      </c>
      <c r="E100" s="88">
        <v>20.50012151</v>
      </c>
      <c r="F100" s="89">
        <f t="shared" si="54"/>
        <v>159.21751849000003</v>
      </c>
      <c r="G100" s="90">
        <v>34.685760991999999</v>
      </c>
      <c r="H100" s="89">
        <f t="shared" si="55"/>
        <v>8.1269831000000003</v>
      </c>
      <c r="I100" s="89">
        <v>0</v>
      </c>
      <c r="J100" s="89">
        <f>8126.9831/1000</f>
        <v>8.1269831000000003</v>
      </c>
      <c r="K100" s="89">
        <v>10.29394162</v>
      </c>
      <c r="L100" s="89">
        <v>0</v>
      </c>
      <c r="M100" s="89">
        <v>18.86421116</v>
      </c>
      <c r="N100" s="89">
        <v>0</v>
      </c>
      <c r="O100" s="89">
        <v>5.5276082139999998</v>
      </c>
      <c r="P100" s="89">
        <v>0</v>
      </c>
      <c r="Q100" s="89">
        <f t="shared" si="56"/>
        <v>151.09053539000004</v>
      </c>
      <c r="R100" s="89">
        <f t="shared" si="57"/>
        <v>8.1269831000000003</v>
      </c>
      <c r="S100" s="91">
        <v>1</v>
      </c>
      <c r="T100" s="92" t="s">
        <v>121</v>
      </c>
    </row>
    <row r="101" spans="1:20" s="68" customFormat="1" ht="31.5" x14ac:dyDescent="0.25">
      <c r="A101" s="85" t="s">
        <v>188</v>
      </c>
      <c r="B101" s="95" t="s">
        <v>217</v>
      </c>
      <c r="C101" s="87" t="s">
        <v>218</v>
      </c>
      <c r="D101" s="89">
        <v>131.079796784</v>
      </c>
      <c r="E101" s="88">
        <v>120.26512955</v>
      </c>
      <c r="F101" s="89">
        <f t="shared" si="54"/>
        <v>10.814667233999998</v>
      </c>
      <c r="G101" s="90">
        <v>10.814667234</v>
      </c>
      <c r="H101" s="89">
        <f t="shared" si="55"/>
        <v>0</v>
      </c>
      <c r="I101" s="89">
        <v>0</v>
      </c>
      <c r="J101" s="89">
        <v>0</v>
      </c>
      <c r="K101" s="89">
        <v>2.6190760900000001</v>
      </c>
      <c r="L101" s="89">
        <v>0</v>
      </c>
      <c r="M101" s="89">
        <v>4.8301509400000002</v>
      </c>
      <c r="N101" s="89">
        <v>0</v>
      </c>
      <c r="O101" s="89">
        <v>3.365440204</v>
      </c>
      <c r="P101" s="89">
        <v>0</v>
      </c>
      <c r="Q101" s="89">
        <f t="shared" si="56"/>
        <v>10.814667233999998</v>
      </c>
      <c r="R101" s="89">
        <f t="shared" si="57"/>
        <v>0</v>
      </c>
      <c r="S101" s="91">
        <v>0</v>
      </c>
      <c r="T101" s="92" t="s">
        <v>32</v>
      </c>
    </row>
    <row r="102" spans="1:20" s="68" customFormat="1" ht="33.75" customHeight="1" x14ac:dyDescent="0.25">
      <c r="A102" s="85" t="s">
        <v>188</v>
      </c>
      <c r="B102" s="95" t="s">
        <v>219</v>
      </c>
      <c r="C102" s="87" t="s">
        <v>220</v>
      </c>
      <c r="D102" s="89">
        <v>282.31409908300003</v>
      </c>
      <c r="E102" s="88">
        <v>131.28150421999999</v>
      </c>
      <c r="F102" s="89">
        <f t="shared" si="54"/>
        <v>151.03259486300004</v>
      </c>
      <c r="G102" s="90">
        <v>39.578301869999997</v>
      </c>
      <c r="H102" s="89">
        <f t="shared" si="55"/>
        <v>2.3653148599999998</v>
      </c>
      <c r="I102" s="89">
        <v>2.5861716700000001</v>
      </c>
      <c r="J102" s="89">
        <f>2365.31486/1000</f>
        <v>2.3653148599999998</v>
      </c>
      <c r="K102" s="89">
        <v>7.9352954900000006</v>
      </c>
      <c r="L102" s="89">
        <v>0</v>
      </c>
      <c r="M102" s="89">
        <v>17.689082800000001</v>
      </c>
      <c r="N102" s="89">
        <v>0</v>
      </c>
      <c r="O102" s="89">
        <v>11.367751910000001</v>
      </c>
      <c r="P102" s="89">
        <v>0</v>
      </c>
      <c r="Q102" s="89">
        <f t="shared" si="56"/>
        <v>148.66728000300003</v>
      </c>
      <c r="R102" s="89">
        <f t="shared" si="57"/>
        <v>-0.22085681000000035</v>
      </c>
      <c r="S102" s="91">
        <f t="shared" si="52"/>
        <v>-8.5399129749186495E-2</v>
      </c>
      <c r="T102" s="92" t="s">
        <v>32</v>
      </c>
    </row>
    <row r="103" spans="1:20" s="68" customFormat="1" ht="31.5" x14ac:dyDescent="0.25">
      <c r="A103" s="85" t="s">
        <v>188</v>
      </c>
      <c r="B103" s="95" t="s">
        <v>221</v>
      </c>
      <c r="C103" s="87" t="s">
        <v>222</v>
      </c>
      <c r="D103" s="89">
        <v>551.9275702356</v>
      </c>
      <c r="E103" s="88">
        <v>186.18836367</v>
      </c>
      <c r="F103" s="89">
        <f t="shared" si="54"/>
        <v>365.7392065656</v>
      </c>
      <c r="G103" s="90">
        <v>35.686852333999987</v>
      </c>
      <c r="H103" s="89">
        <f t="shared" si="55"/>
        <v>5.2728601299999998</v>
      </c>
      <c r="I103" s="89">
        <v>5.3263999999999996</v>
      </c>
      <c r="J103" s="89">
        <f>5272.86013/1000</f>
        <v>5.2728601299999998</v>
      </c>
      <c r="K103" s="89">
        <v>6.88240417</v>
      </c>
      <c r="L103" s="89">
        <v>0</v>
      </c>
      <c r="M103" s="89">
        <v>14.75705293</v>
      </c>
      <c r="N103" s="89">
        <v>0</v>
      </c>
      <c r="O103" s="89">
        <v>8.7209952340000001</v>
      </c>
      <c r="P103" s="89">
        <v>0</v>
      </c>
      <c r="Q103" s="89">
        <f t="shared" si="56"/>
        <v>360.46634643559997</v>
      </c>
      <c r="R103" s="89">
        <f t="shared" si="57"/>
        <v>-5.3539869999999823E-2</v>
      </c>
      <c r="S103" s="91">
        <f t="shared" si="52"/>
        <v>-1.0051792955842563E-2</v>
      </c>
      <c r="T103" s="92" t="s">
        <v>32</v>
      </c>
    </row>
    <row r="104" spans="1:20" s="68" customFormat="1" ht="31.5" x14ac:dyDescent="0.25">
      <c r="A104" s="85" t="s">
        <v>188</v>
      </c>
      <c r="B104" s="105" t="s">
        <v>223</v>
      </c>
      <c r="C104" s="98" t="s">
        <v>224</v>
      </c>
      <c r="D104" s="89">
        <v>130.80982703219999</v>
      </c>
      <c r="E104" s="88">
        <v>8.7982014599999996</v>
      </c>
      <c r="F104" s="89">
        <f t="shared" si="54"/>
        <v>122.01162557219999</v>
      </c>
      <c r="G104" s="90">
        <v>16.692677019999998</v>
      </c>
      <c r="H104" s="89">
        <f t="shared" si="55"/>
        <v>1.6377600000000003E-2</v>
      </c>
      <c r="I104" s="89">
        <v>0</v>
      </c>
      <c r="J104" s="89">
        <f>16.3776/1000</f>
        <v>1.6377600000000003E-2</v>
      </c>
      <c r="K104" s="89">
        <v>3.0075661399999998</v>
      </c>
      <c r="L104" s="89">
        <v>0</v>
      </c>
      <c r="M104" s="89">
        <v>9.3971946400000004</v>
      </c>
      <c r="N104" s="89">
        <v>0</v>
      </c>
      <c r="O104" s="89">
        <v>4.2879162399999995</v>
      </c>
      <c r="P104" s="89">
        <v>0</v>
      </c>
      <c r="Q104" s="89">
        <f t="shared" si="56"/>
        <v>121.99524797219999</v>
      </c>
      <c r="R104" s="89">
        <f t="shared" si="57"/>
        <v>1.6377600000000003E-2</v>
      </c>
      <c r="S104" s="91">
        <v>1</v>
      </c>
      <c r="T104" s="92" t="s">
        <v>121</v>
      </c>
    </row>
    <row r="105" spans="1:20" s="68" customFormat="1" ht="36" customHeight="1" x14ac:dyDescent="0.25">
      <c r="A105" s="85" t="s">
        <v>188</v>
      </c>
      <c r="B105" s="105" t="s">
        <v>225</v>
      </c>
      <c r="C105" s="98" t="s">
        <v>226</v>
      </c>
      <c r="D105" s="89">
        <v>345.49679999999995</v>
      </c>
      <c r="E105" s="88">
        <v>0</v>
      </c>
      <c r="F105" s="89">
        <f t="shared" si="54"/>
        <v>345.49679999999995</v>
      </c>
      <c r="G105" s="90">
        <v>35.834300197999994</v>
      </c>
      <c r="H105" s="89">
        <f t="shared" si="55"/>
        <v>0.10168559000000001</v>
      </c>
      <c r="I105" s="89">
        <v>0</v>
      </c>
      <c r="J105" s="89">
        <f>101.68559/1000</f>
        <v>0.10168559000000001</v>
      </c>
      <c r="K105" s="89">
        <v>11.364300499999999</v>
      </c>
      <c r="L105" s="89">
        <v>0</v>
      </c>
      <c r="M105" s="89">
        <v>20.591136110000001</v>
      </c>
      <c r="N105" s="89">
        <v>0</v>
      </c>
      <c r="O105" s="89">
        <v>3.8788635880000002</v>
      </c>
      <c r="P105" s="89">
        <v>0</v>
      </c>
      <c r="Q105" s="89">
        <f t="shared" si="56"/>
        <v>345.39511440999996</v>
      </c>
      <c r="R105" s="89">
        <f t="shared" si="57"/>
        <v>0.10168559000000001</v>
      </c>
      <c r="S105" s="91">
        <v>1</v>
      </c>
      <c r="T105" s="92" t="s">
        <v>121</v>
      </c>
    </row>
    <row r="106" spans="1:20" s="68" customFormat="1" ht="31.5" x14ac:dyDescent="0.25">
      <c r="A106" s="75" t="s">
        <v>227</v>
      </c>
      <c r="B106" s="80" t="s">
        <v>228</v>
      </c>
      <c r="C106" s="77" t="s">
        <v>31</v>
      </c>
      <c r="D106" s="78">
        <f>SUM(D107:D130)</f>
        <v>2539.7333572507437</v>
      </c>
      <c r="E106" s="78">
        <f t="shared" ref="E106:R106" si="58">SUM(E107:E130)</f>
        <v>520.69202031999998</v>
      </c>
      <c r="F106" s="78">
        <f t="shared" si="58"/>
        <v>2019.0413369307441</v>
      </c>
      <c r="G106" s="78">
        <f>SUM(G107:G130)</f>
        <v>307.62927186409757</v>
      </c>
      <c r="H106" s="78">
        <f t="shared" si="58"/>
        <v>89.767122180000001</v>
      </c>
      <c r="I106" s="78">
        <f t="shared" si="58"/>
        <v>9.0282622619999966</v>
      </c>
      <c r="J106" s="78">
        <f t="shared" si="58"/>
        <v>89.767122180000001</v>
      </c>
      <c r="K106" s="78">
        <f t="shared" si="58"/>
        <v>14.006023000000001</v>
      </c>
      <c r="L106" s="78">
        <f t="shared" si="58"/>
        <v>0</v>
      </c>
      <c r="M106" s="78">
        <f t="shared" si="58"/>
        <v>102.25190409199999</v>
      </c>
      <c r="N106" s="78">
        <f t="shared" si="58"/>
        <v>0</v>
      </c>
      <c r="O106" s="78">
        <f t="shared" si="58"/>
        <v>182.3430825101</v>
      </c>
      <c r="P106" s="78">
        <f t="shared" si="58"/>
        <v>0</v>
      </c>
      <c r="Q106" s="78">
        <f t="shared" si="58"/>
        <v>1989.2522127307443</v>
      </c>
      <c r="R106" s="78">
        <f t="shared" si="58"/>
        <v>20.760861938000005</v>
      </c>
      <c r="S106" s="73">
        <f t="shared" si="52"/>
        <v>2.2995412999224207</v>
      </c>
      <c r="T106" s="79" t="s">
        <v>32</v>
      </c>
    </row>
    <row r="107" spans="1:20" s="68" customFormat="1" ht="47.25" x14ac:dyDescent="0.25">
      <c r="A107" s="85" t="s">
        <v>227</v>
      </c>
      <c r="B107" s="95" t="s">
        <v>229</v>
      </c>
      <c r="C107" s="98" t="s">
        <v>230</v>
      </c>
      <c r="D107" s="89">
        <v>293.55357750220003</v>
      </c>
      <c r="E107" s="88">
        <v>76.357946229999996</v>
      </c>
      <c r="F107" s="89">
        <f t="shared" ref="F107:F128" si="59">D107-E107</f>
        <v>217.19563127220005</v>
      </c>
      <c r="G107" s="90">
        <v>1.1639999999999999</v>
      </c>
      <c r="H107" s="89">
        <f t="shared" ref="H107:H119" si="60">J107+L107+N107+P107</f>
        <v>0.28089158999999997</v>
      </c>
      <c r="I107" s="89">
        <v>0.29099999999999998</v>
      </c>
      <c r="J107" s="89">
        <v>0.28089158999999997</v>
      </c>
      <c r="K107" s="89">
        <v>0.29099999999999998</v>
      </c>
      <c r="L107" s="89">
        <v>0</v>
      </c>
      <c r="M107" s="89">
        <v>0.29099999999999998</v>
      </c>
      <c r="N107" s="89">
        <v>0</v>
      </c>
      <c r="O107" s="89">
        <v>0.29099999999999998</v>
      </c>
      <c r="P107" s="89">
        <v>0</v>
      </c>
      <c r="Q107" s="89">
        <f t="shared" ref="Q107:Q128" si="61">F107-H107</f>
        <v>216.91473968220004</v>
      </c>
      <c r="R107" s="89">
        <f t="shared" ref="R107:R119" si="62">H107-(I107)</f>
        <v>-1.0108410000000012E-2</v>
      </c>
      <c r="S107" s="91">
        <f t="shared" si="52"/>
        <v>-3.4736804123711384E-2</v>
      </c>
      <c r="T107" s="92" t="s">
        <v>32</v>
      </c>
    </row>
    <row r="108" spans="1:20" s="68" customFormat="1" ht="31.5" x14ac:dyDescent="0.25">
      <c r="A108" s="85" t="s">
        <v>227</v>
      </c>
      <c r="B108" s="95" t="s">
        <v>231</v>
      </c>
      <c r="C108" s="87" t="s">
        <v>232</v>
      </c>
      <c r="D108" s="89">
        <v>216.90407048199998</v>
      </c>
      <c r="E108" s="88">
        <v>186.39707372999999</v>
      </c>
      <c r="F108" s="89">
        <f t="shared" si="59"/>
        <v>30.506996751999992</v>
      </c>
      <c r="G108" s="90">
        <v>16.092463112000001</v>
      </c>
      <c r="H108" s="89">
        <f t="shared" si="60"/>
        <v>4.5288600000000005E-2</v>
      </c>
      <c r="I108" s="89">
        <v>0.08</v>
      </c>
      <c r="J108" s="89">
        <v>4.5288600000000005E-2</v>
      </c>
      <c r="K108" s="89">
        <v>0</v>
      </c>
      <c r="L108" s="89">
        <v>0</v>
      </c>
      <c r="M108" s="89">
        <v>16.012463111999999</v>
      </c>
      <c r="N108" s="89">
        <v>0</v>
      </c>
      <c r="O108" s="89">
        <v>0</v>
      </c>
      <c r="P108" s="89">
        <v>0</v>
      </c>
      <c r="Q108" s="89">
        <f t="shared" si="61"/>
        <v>30.461708151999993</v>
      </c>
      <c r="R108" s="89">
        <f t="shared" si="62"/>
        <v>-3.4711399999999996E-2</v>
      </c>
      <c r="S108" s="91">
        <f t="shared" si="52"/>
        <v>-0.43389249999999996</v>
      </c>
      <c r="T108" s="92" t="s">
        <v>139</v>
      </c>
    </row>
    <row r="109" spans="1:20" s="68" customFormat="1" ht="31.5" x14ac:dyDescent="0.25">
      <c r="A109" s="85" t="s">
        <v>227</v>
      </c>
      <c r="B109" s="95" t="s">
        <v>233</v>
      </c>
      <c r="C109" s="87" t="s">
        <v>234</v>
      </c>
      <c r="D109" s="89" t="s">
        <v>32</v>
      </c>
      <c r="E109" s="88" t="s">
        <v>32</v>
      </c>
      <c r="F109" s="89" t="s">
        <v>32</v>
      </c>
      <c r="G109" s="90" t="s">
        <v>32</v>
      </c>
      <c r="H109" s="89">
        <f t="shared" si="60"/>
        <v>4.9320000000000004</v>
      </c>
      <c r="I109" s="89" t="s">
        <v>32</v>
      </c>
      <c r="J109" s="89">
        <v>4.9320000000000004</v>
      </c>
      <c r="K109" s="89" t="s">
        <v>32</v>
      </c>
      <c r="L109" s="89">
        <v>0</v>
      </c>
      <c r="M109" s="89" t="s">
        <v>32</v>
      </c>
      <c r="N109" s="89">
        <v>0</v>
      </c>
      <c r="O109" s="89" t="s">
        <v>32</v>
      </c>
      <c r="P109" s="89">
        <v>0</v>
      </c>
      <c r="Q109" s="89" t="s">
        <v>32</v>
      </c>
      <c r="R109" s="89" t="s">
        <v>32</v>
      </c>
      <c r="S109" s="91" t="s">
        <v>32</v>
      </c>
      <c r="T109" s="92" t="s">
        <v>139</v>
      </c>
    </row>
    <row r="110" spans="1:20" s="68" customFormat="1" ht="31.5" x14ac:dyDescent="0.25">
      <c r="A110" s="85" t="s">
        <v>227</v>
      </c>
      <c r="B110" s="95" t="s">
        <v>235</v>
      </c>
      <c r="C110" s="87" t="s">
        <v>236</v>
      </c>
      <c r="D110" s="89" t="s">
        <v>32</v>
      </c>
      <c r="E110" s="88" t="s">
        <v>32</v>
      </c>
      <c r="F110" s="89" t="s">
        <v>32</v>
      </c>
      <c r="G110" s="90" t="s">
        <v>32</v>
      </c>
      <c r="H110" s="89">
        <f t="shared" si="60"/>
        <v>2.4660000000000002</v>
      </c>
      <c r="I110" s="89" t="s">
        <v>32</v>
      </c>
      <c r="J110" s="89">
        <v>2.4660000000000002</v>
      </c>
      <c r="K110" s="89" t="s">
        <v>32</v>
      </c>
      <c r="L110" s="89">
        <v>0</v>
      </c>
      <c r="M110" s="89" t="s">
        <v>32</v>
      </c>
      <c r="N110" s="89">
        <v>0</v>
      </c>
      <c r="O110" s="89" t="s">
        <v>32</v>
      </c>
      <c r="P110" s="89">
        <v>0</v>
      </c>
      <c r="Q110" s="89" t="s">
        <v>32</v>
      </c>
      <c r="R110" s="89" t="s">
        <v>32</v>
      </c>
      <c r="S110" s="91" t="s">
        <v>32</v>
      </c>
      <c r="T110" s="92" t="s">
        <v>139</v>
      </c>
    </row>
    <row r="111" spans="1:20" s="68" customFormat="1" ht="31.5" x14ac:dyDescent="0.25">
      <c r="A111" s="85" t="s">
        <v>227</v>
      </c>
      <c r="B111" s="95" t="s">
        <v>237</v>
      </c>
      <c r="C111" s="87" t="s">
        <v>238</v>
      </c>
      <c r="D111" s="89" t="s">
        <v>32</v>
      </c>
      <c r="E111" s="88" t="s">
        <v>32</v>
      </c>
      <c r="F111" s="89" t="s">
        <v>32</v>
      </c>
      <c r="G111" s="90" t="s">
        <v>32</v>
      </c>
      <c r="H111" s="89">
        <f t="shared" si="60"/>
        <v>9.9023100000000003E-2</v>
      </c>
      <c r="I111" s="89" t="s">
        <v>32</v>
      </c>
      <c r="J111" s="89">
        <v>9.9023100000000003E-2</v>
      </c>
      <c r="K111" s="89" t="s">
        <v>32</v>
      </c>
      <c r="L111" s="89">
        <v>0</v>
      </c>
      <c r="M111" s="89" t="s">
        <v>32</v>
      </c>
      <c r="N111" s="89">
        <v>0</v>
      </c>
      <c r="O111" s="89" t="s">
        <v>32</v>
      </c>
      <c r="P111" s="89">
        <v>0</v>
      </c>
      <c r="Q111" s="89" t="s">
        <v>32</v>
      </c>
      <c r="R111" s="89" t="s">
        <v>32</v>
      </c>
      <c r="S111" s="91" t="s">
        <v>32</v>
      </c>
      <c r="T111" s="92" t="s">
        <v>139</v>
      </c>
    </row>
    <row r="112" spans="1:20" s="68" customFormat="1" ht="47.25" x14ac:dyDescent="0.25">
      <c r="A112" s="85" t="s">
        <v>227</v>
      </c>
      <c r="B112" s="95" t="s">
        <v>239</v>
      </c>
      <c r="C112" s="98" t="s">
        <v>240</v>
      </c>
      <c r="D112" s="89">
        <v>392.27368778248439</v>
      </c>
      <c r="E112" s="88">
        <v>55.531246360000004</v>
      </c>
      <c r="F112" s="89">
        <f t="shared" si="59"/>
        <v>336.74244142248438</v>
      </c>
      <c r="G112" s="90">
        <v>23.94</v>
      </c>
      <c r="H112" s="89">
        <f t="shared" si="60"/>
        <v>0</v>
      </c>
      <c r="I112" s="89">
        <v>0</v>
      </c>
      <c r="J112" s="89">
        <v>0</v>
      </c>
      <c r="K112" s="89">
        <v>0</v>
      </c>
      <c r="L112" s="89">
        <v>0</v>
      </c>
      <c r="M112" s="89">
        <v>2.88</v>
      </c>
      <c r="N112" s="89">
        <v>0</v>
      </c>
      <c r="O112" s="89">
        <v>21.06</v>
      </c>
      <c r="P112" s="89">
        <v>0</v>
      </c>
      <c r="Q112" s="89">
        <f t="shared" si="61"/>
        <v>336.74244142248438</v>
      </c>
      <c r="R112" s="89">
        <f t="shared" si="62"/>
        <v>0</v>
      </c>
      <c r="S112" s="91">
        <v>0</v>
      </c>
      <c r="T112" s="92" t="s">
        <v>32</v>
      </c>
    </row>
    <row r="113" spans="1:20" s="68" customFormat="1" ht="39" customHeight="1" x14ac:dyDescent="0.25">
      <c r="A113" s="85" t="s">
        <v>227</v>
      </c>
      <c r="B113" s="117" t="s">
        <v>241</v>
      </c>
      <c r="C113" s="98" t="s">
        <v>242</v>
      </c>
      <c r="D113" s="89">
        <v>155.52326661199999</v>
      </c>
      <c r="E113" s="88">
        <v>64.164339229999996</v>
      </c>
      <c r="F113" s="89">
        <f t="shared" si="59"/>
        <v>91.35892738199999</v>
      </c>
      <c r="G113" s="90">
        <v>15.853353261999999</v>
      </c>
      <c r="H113" s="89">
        <f t="shared" si="60"/>
        <v>1.4888756999999992</v>
      </c>
      <c r="I113" s="89">
        <v>1.402953262</v>
      </c>
      <c r="J113" s="89">
        <v>1.4888756999999992</v>
      </c>
      <c r="K113" s="89">
        <v>0</v>
      </c>
      <c r="L113" s="89">
        <v>0</v>
      </c>
      <c r="M113" s="89">
        <v>0.16014618</v>
      </c>
      <c r="N113" s="89">
        <v>0</v>
      </c>
      <c r="O113" s="89">
        <v>14.29025382</v>
      </c>
      <c r="P113" s="89">
        <v>0</v>
      </c>
      <c r="Q113" s="89">
        <f t="shared" si="61"/>
        <v>89.870051681999996</v>
      </c>
      <c r="R113" s="89">
        <f t="shared" si="62"/>
        <v>8.5922437999999213E-2</v>
      </c>
      <c r="S113" s="91">
        <f t="shared" si="52"/>
        <v>6.1243977491816981E-2</v>
      </c>
      <c r="T113" s="92" t="s">
        <v>32</v>
      </c>
    </row>
    <row r="114" spans="1:20" s="68" customFormat="1" ht="42" customHeight="1" x14ac:dyDescent="0.25">
      <c r="A114" s="114" t="s">
        <v>227</v>
      </c>
      <c r="B114" s="118" t="s">
        <v>243</v>
      </c>
      <c r="C114" s="123" t="s">
        <v>244</v>
      </c>
      <c r="D114" s="89">
        <v>117.8506</v>
      </c>
      <c r="E114" s="88">
        <v>0.64900000000000002</v>
      </c>
      <c r="F114" s="89">
        <f t="shared" si="59"/>
        <v>117.2016</v>
      </c>
      <c r="G114" s="90">
        <v>19.321200000000001</v>
      </c>
      <c r="H114" s="89">
        <f t="shared" si="60"/>
        <v>0.14846000000000001</v>
      </c>
      <c r="I114" s="89">
        <v>0</v>
      </c>
      <c r="J114" s="89">
        <v>0.14846000000000001</v>
      </c>
      <c r="K114" s="89">
        <v>0</v>
      </c>
      <c r="L114" s="89">
        <v>0</v>
      </c>
      <c r="M114" s="89">
        <v>2.4</v>
      </c>
      <c r="N114" s="89">
        <v>0</v>
      </c>
      <c r="O114" s="89">
        <v>16.921200000000002</v>
      </c>
      <c r="P114" s="89">
        <v>0</v>
      </c>
      <c r="Q114" s="89">
        <f t="shared" si="61"/>
        <v>117.05314</v>
      </c>
      <c r="R114" s="89">
        <f t="shared" si="62"/>
        <v>0.14846000000000001</v>
      </c>
      <c r="S114" s="91">
        <v>1</v>
      </c>
      <c r="T114" s="92" t="s">
        <v>133</v>
      </c>
    </row>
    <row r="115" spans="1:20" s="68" customFormat="1" ht="31.5" x14ac:dyDescent="0.25">
      <c r="A115" s="85" t="s">
        <v>227</v>
      </c>
      <c r="B115" s="95" t="s">
        <v>245</v>
      </c>
      <c r="C115" s="98" t="s">
        <v>246</v>
      </c>
      <c r="D115" s="89">
        <v>227.29016688600001</v>
      </c>
      <c r="E115" s="88">
        <v>20.02756582</v>
      </c>
      <c r="F115" s="89">
        <f t="shared" si="59"/>
        <v>207.262601066</v>
      </c>
      <c r="G115" s="90">
        <v>30.621108996</v>
      </c>
      <c r="H115" s="89">
        <f t="shared" si="60"/>
        <v>0.15379998999999997</v>
      </c>
      <c r="I115" s="89">
        <v>0.153109</v>
      </c>
      <c r="J115" s="89">
        <v>0.15379998999999997</v>
      </c>
      <c r="K115" s="89">
        <v>0</v>
      </c>
      <c r="L115" s="89">
        <v>0</v>
      </c>
      <c r="M115" s="89">
        <v>0</v>
      </c>
      <c r="N115" s="89">
        <v>0</v>
      </c>
      <c r="O115" s="89">
        <v>30.467999996</v>
      </c>
      <c r="P115" s="89">
        <v>0</v>
      </c>
      <c r="Q115" s="89">
        <f t="shared" si="61"/>
        <v>207.10880107599999</v>
      </c>
      <c r="R115" s="89">
        <f t="shared" si="62"/>
        <v>6.9098999999997468E-4</v>
      </c>
      <c r="S115" s="91">
        <f t="shared" si="52"/>
        <v>4.5130593237495817E-3</v>
      </c>
      <c r="T115" s="92" t="s">
        <v>32</v>
      </c>
    </row>
    <row r="116" spans="1:20" s="68" customFormat="1" ht="47.25" x14ac:dyDescent="0.25">
      <c r="A116" s="85" t="s">
        <v>227</v>
      </c>
      <c r="B116" s="95" t="s">
        <v>247</v>
      </c>
      <c r="C116" s="98" t="s">
        <v>248</v>
      </c>
      <c r="D116" s="89">
        <v>174.4106718532</v>
      </c>
      <c r="E116" s="88">
        <v>1.7994999999999999</v>
      </c>
      <c r="F116" s="89">
        <f t="shared" si="59"/>
        <v>172.61117185320001</v>
      </c>
      <c r="G116" s="90">
        <v>18.998000000000001</v>
      </c>
      <c r="H116" s="89">
        <f t="shared" si="60"/>
        <v>0</v>
      </c>
      <c r="I116" s="89">
        <v>0</v>
      </c>
      <c r="J116" s="89">
        <v>0</v>
      </c>
      <c r="K116" s="89">
        <v>0</v>
      </c>
      <c r="L116" s="89">
        <v>0</v>
      </c>
      <c r="M116" s="89">
        <v>2.4</v>
      </c>
      <c r="N116" s="89">
        <v>0</v>
      </c>
      <c r="O116" s="89">
        <v>16.597999999999999</v>
      </c>
      <c r="P116" s="89">
        <v>0</v>
      </c>
      <c r="Q116" s="89">
        <f t="shared" si="61"/>
        <v>172.61117185320001</v>
      </c>
      <c r="R116" s="89">
        <f t="shared" si="62"/>
        <v>0</v>
      </c>
      <c r="S116" s="91">
        <v>0</v>
      </c>
      <c r="T116" s="92" t="s">
        <v>32</v>
      </c>
    </row>
    <row r="117" spans="1:20" s="68" customFormat="1" ht="31.5" x14ac:dyDescent="0.25">
      <c r="A117" s="85" t="s">
        <v>227</v>
      </c>
      <c r="B117" s="95" t="s">
        <v>249</v>
      </c>
      <c r="C117" s="98" t="s">
        <v>250</v>
      </c>
      <c r="D117" s="89">
        <v>143.73239126800001</v>
      </c>
      <c r="E117" s="88">
        <v>31.33457202</v>
      </c>
      <c r="F117" s="89">
        <f t="shared" si="59"/>
        <v>112.39781924800002</v>
      </c>
      <c r="G117" s="90">
        <v>0.75999999999999635</v>
      </c>
      <c r="H117" s="89">
        <f t="shared" si="60"/>
        <v>8.2477957800000006</v>
      </c>
      <c r="I117" s="89">
        <v>0.75999999999999635</v>
      </c>
      <c r="J117" s="89">
        <v>8.2477957800000006</v>
      </c>
      <c r="K117" s="89">
        <v>0</v>
      </c>
      <c r="L117" s="89">
        <v>0</v>
      </c>
      <c r="M117" s="89">
        <v>0</v>
      </c>
      <c r="N117" s="89">
        <v>0</v>
      </c>
      <c r="O117" s="89">
        <v>0</v>
      </c>
      <c r="P117" s="89">
        <v>0</v>
      </c>
      <c r="Q117" s="89">
        <f t="shared" si="61"/>
        <v>104.15002346800001</v>
      </c>
      <c r="R117" s="89">
        <f t="shared" si="62"/>
        <v>7.4877957800000043</v>
      </c>
      <c r="S117" s="91">
        <f t="shared" si="52"/>
        <v>9.8523628684211051</v>
      </c>
      <c r="T117" s="92" t="s">
        <v>139</v>
      </c>
    </row>
    <row r="118" spans="1:20" s="68" customFormat="1" ht="31.5" x14ac:dyDescent="0.25">
      <c r="A118" s="85" t="s">
        <v>227</v>
      </c>
      <c r="B118" s="95" t="s">
        <v>251</v>
      </c>
      <c r="C118" s="87" t="s">
        <v>252</v>
      </c>
      <c r="D118" s="89">
        <v>398.14979580677954</v>
      </c>
      <c r="E118" s="88">
        <v>38.656462160000004</v>
      </c>
      <c r="F118" s="89">
        <f t="shared" si="59"/>
        <v>359.49333364677955</v>
      </c>
      <c r="G118" s="90">
        <v>25.575199999999999</v>
      </c>
      <c r="H118" s="89">
        <f t="shared" si="60"/>
        <v>18.967793889999999</v>
      </c>
      <c r="I118" s="89">
        <v>1.6392</v>
      </c>
      <c r="J118" s="89">
        <v>18.967793889999999</v>
      </c>
      <c r="K118" s="89">
        <v>0</v>
      </c>
      <c r="L118" s="89">
        <v>0</v>
      </c>
      <c r="M118" s="89">
        <v>2.88</v>
      </c>
      <c r="N118" s="89">
        <v>0</v>
      </c>
      <c r="O118" s="89">
        <v>21.056000000000001</v>
      </c>
      <c r="P118" s="89">
        <v>0</v>
      </c>
      <c r="Q118" s="89">
        <f t="shared" si="61"/>
        <v>340.52553975677955</v>
      </c>
      <c r="R118" s="89">
        <f t="shared" si="62"/>
        <v>17.32859389</v>
      </c>
      <c r="S118" s="91">
        <f t="shared" si="52"/>
        <v>10.571372553684725</v>
      </c>
      <c r="T118" s="92" t="s">
        <v>139</v>
      </c>
    </row>
    <row r="119" spans="1:20" s="68" customFormat="1" ht="31.5" x14ac:dyDescent="0.25">
      <c r="A119" s="85" t="s">
        <v>227</v>
      </c>
      <c r="B119" s="95" t="s">
        <v>253</v>
      </c>
      <c r="C119" s="87" t="s">
        <v>254</v>
      </c>
      <c r="D119" s="89">
        <v>29.939999999999998</v>
      </c>
      <c r="E119" s="88">
        <v>2.6579514</v>
      </c>
      <c r="F119" s="89">
        <f t="shared" si="59"/>
        <v>27.282048599999996</v>
      </c>
      <c r="G119" s="90">
        <v>27.06</v>
      </c>
      <c r="H119" s="89">
        <f t="shared" si="60"/>
        <v>0</v>
      </c>
      <c r="I119" s="89">
        <v>0</v>
      </c>
      <c r="J119" s="89">
        <v>0</v>
      </c>
      <c r="K119" s="89">
        <v>4.4420000000000002</v>
      </c>
      <c r="L119" s="89">
        <v>0</v>
      </c>
      <c r="M119" s="89">
        <v>20.797000000000001</v>
      </c>
      <c r="N119" s="89">
        <v>0</v>
      </c>
      <c r="O119" s="89">
        <v>1.821</v>
      </c>
      <c r="P119" s="89">
        <v>0</v>
      </c>
      <c r="Q119" s="89">
        <f t="shared" si="61"/>
        <v>27.282048599999996</v>
      </c>
      <c r="R119" s="89">
        <f t="shared" si="62"/>
        <v>0</v>
      </c>
      <c r="S119" s="91">
        <v>0</v>
      </c>
      <c r="T119" s="92" t="s">
        <v>32</v>
      </c>
    </row>
    <row r="120" spans="1:20" s="68" customFormat="1" ht="47.25" x14ac:dyDescent="0.25">
      <c r="A120" s="85" t="s">
        <v>227</v>
      </c>
      <c r="B120" s="95" t="s">
        <v>255</v>
      </c>
      <c r="C120" s="87" t="s">
        <v>256</v>
      </c>
      <c r="D120" s="89" t="s">
        <v>32</v>
      </c>
      <c r="E120" s="88" t="s">
        <v>32</v>
      </c>
      <c r="F120" s="89" t="s">
        <v>32</v>
      </c>
      <c r="G120" s="90" t="s">
        <v>32</v>
      </c>
      <c r="H120" s="89">
        <f>J120+L120+N120+P120</f>
        <v>50.584971600000003</v>
      </c>
      <c r="I120" s="89" t="s">
        <v>32</v>
      </c>
      <c r="J120" s="89">
        <v>50.584971600000003</v>
      </c>
      <c r="K120" s="89" t="s">
        <v>32</v>
      </c>
      <c r="L120" s="89">
        <v>0</v>
      </c>
      <c r="M120" s="89" t="s">
        <v>32</v>
      </c>
      <c r="N120" s="89">
        <v>0</v>
      </c>
      <c r="O120" s="89" t="s">
        <v>32</v>
      </c>
      <c r="P120" s="89">
        <v>0</v>
      </c>
      <c r="Q120" s="89" t="s">
        <v>32</v>
      </c>
      <c r="R120" s="89" t="s">
        <v>32</v>
      </c>
      <c r="S120" s="97" t="s">
        <v>32</v>
      </c>
      <c r="T120" s="92" t="s">
        <v>257</v>
      </c>
    </row>
    <row r="121" spans="1:20" s="68" customFormat="1" ht="47.25" x14ac:dyDescent="0.25">
      <c r="A121" s="114" t="s">
        <v>227</v>
      </c>
      <c r="B121" s="118" t="s">
        <v>258</v>
      </c>
      <c r="C121" s="119" t="s">
        <v>259</v>
      </c>
      <c r="D121" s="89">
        <v>52.417175999999991</v>
      </c>
      <c r="E121" s="88">
        <v>0</v>
      </c>
      <c r="F121" s="89">
        <f t="shared" si="59"/>
        <v>52.417175999999991</v>
      </c>
      <c r="G121" s="90">
        <v>9.1199999999999992</v>
      </c>
      <c r="H121" s="89">
        <f t="shared" ref="H121:H130" si="63">J121+L121+N121+P121</f>
        <v>0.14741606000000002</v>
      </c>
      <c r="I121" s="89">
        <v>0</v>
      </c>
      <c r="J121" s="89">
        <v>0.14741606000000002</v>
      </c>
      <c r="K121" s="89">
        <v>0</v>
      </c>
      <c r="L121" s="89">
        <v>0</v>
      </c>
      <c r="M121" s="89">
        <v>0</v>
      </c>
      <c r="N121" s="89">
        <v>0</v>
      </c>
      <c r="O121" s="89">
        <v>9.1199999999999992</v>
      </c>
      <c r="P121" s="89">
        <v>0</v>
      </c>
      <c r="Q121" s="89">
        <f t="shared" si="61"/>
        <v>52.269759939999993</v>
      </c>
      <c r="R121" s="89">
        <f t="shared" ref="R121:R128" si="64">H121-(I121)</f>
        <v>0.14741606000000002</v>
      </c>
      <c r="S121" s="91">
        <v>1</v>
      </c>
      <c r="T121" s="92" t="s">
        <v>260</v>
      </c>
    </row>
    <row r="122" spans="1:20" s="68" customFormat="1" ht="31.5" x14ac:dyDescent="0.25">
      <c r="A122" s="114" t="s">
        <v>227</v>
      </c>
      <c r="B122" s="115" t="s">
        <v>261</v>
      </c>
      <c r="C122" s="116" t="s">
        <v>262</v>
      </c>
      <c r="D122" s="89">
        <v>25.891999999999999</v>
      </c>
      <c r="E122" s="88">
        <v>0</v>
      </c>
      <c r="F122" s="89">
        <f t="shared" si="59"/>
        <v>25.891999999999999</v>
      </c>
      <c r="G122" s="90">
        <v>25.891999999999999</v>
      </c>
      <c r="H122" s="89">
        <f t="shared" si="63"/>
        <v>0</v>
      </c>
      <c r="I122" s="89">
        <v>0</v>
      </c>
      <c r="J122" s="89">
        <v>0</v>
      </c>
      <c r="K122" s="89">
        <v>0</v>
      </c>
      <c r="L122" s="89">
        <v>0</v>
      </c>
      <c r="M122" s="89">
        <v>20.655790459999999</v>
      </c>
      <c r="N122" s="89">
        <v>0</v>
      </c>
      <c r="O122" s="89">
        <v>5.2362095399999999</v>
      </c>
      <c r="P122" s="89">
        <v>0</v>
      </c>
      <c r="Q122" s="89">
        <f t="shared" si="61"/>
        <v>25.891999999999999</v>
      </c>
      <c r="R122" s="89">
        <f t="shared" si="64"/>
        <v>0</v>
      </c>
      <c r="S122" s="91">
        <v>0</v>
      </c>
      <c r="T122" s="92" t="s">
        <v>32</v>
      </c>
    </row>
    <row r="123" spans="1:20" s="68" customFormat="1" ht="31.5" x14ac:dyDescent="0.25">
      <c r="A123" s="124" t="s">
        <v>227</v>
      </c>
      <c r="B123" s="115" t="s">
        <v>263</v>
      </c>
      <c r="C123" s="116" t="s">
        <v>264</v>
      </c>
      <c r="D123" s="89">
        <v>4.0105544679999996</v>
      </c>
      <c r="E123" s="88">
        <v>0</v>
      </c>
      <c r="F123" s="89">
        <f t="shared" si="59"/>
        <v>4.0105544679999996</v>
      </c>
      <c r="G123" s="90">
        <v>1.9634762319999999</v>
      </c>
      <c r="H123" s="89">
        <f t="shared" si="63"/>
        <v>0</v>
      </c>
      <c r="I123" s="89">
        <v>0</v>
      </c>
      <c r="J123" s="89">
        <v>0</v>
      </c>
      <c r="K123" s="89">
        <v>0</v>
      </c>
      <c r="L123" s="89">
        <v>0</v>
      </c>
      <c r="M123" s="89">
        <v>0</v>
      </c>
      <c r="N123" s="89">
        <v>0</v>
      </c>
      <c r="O123" s="89">
        <v>1.9634762319999999</v>
      </c>
      <c r="P123" s="89">
        <v>0</v>
      </c>
      <c r="Q123" s="89">
        <f t="shared" si="61"/>
        <v>4.0105544679999996</v>
      </c>
      <c r="R123" s="89">
        <f t="shared" si="64"/>
        <v>0</v>
      </c>
      <c r="S123" s="91">
        <v>0</v>
      </c>
      <c r="T123" s="92" t="s">
        <v>32</v>
      </c>
    </row>
    <row r="124" spans="1:20" s="68" customFormat="1" ht="31.5" x14ac:dyDescent="0.25">
      <c r="A124" s="116" t="s">
        <v>227</v>
      </c>
      <c r="B124" s="115" t="s">
        <v>265</v>
      </c>
      <c r="C124" s="116" t="s">
        <v>266</v>
      </c>
      <c r="D124" s="89">
        <v>83.624159645999995</v>
      </c>
      <c r="E124" s="88">
        <v>36.585623839999997</v>
      </c>
      <c r="F124" s="89">
        <f t="shared" si="59"/>
        <v>47.038535805999999</v>
      </c>
      <c r="G124" s="90">
        <v>38.277477509999997</v>
      </c>
      <c r="H124" s="89">
        <f t="shared" si="63"/>
        <v>0.30880258999999999</v>
      </c>
      <c r="I124" s="89">
        <v>1.4</v>
      </c>
      <c r="J124" s="89">
        <v>0.30880258999999999</v>
      </c>
      <c r="K124" s="89">
        <v>5.2402230000000003</v>
      </c>
      <c r="L124" s="89">
        <v>0</v>
      </c>
      <c r="M124" s="89">
        <v>16.673504340000001</v>
      </c>
      <c r="N124" s="89">
        <v>0</v>
      </c>
      <c r="O124" s="89">
        <v>14.963750169999999</v>
      </c>
      <c r="P124" s="89">
        <v>0</v>
      </c>
      <c r="Q124" s="89">
        <f t="shared" si="61"/>
        <v>46.729733216</v>
      </c>
      <c r="R124" s="89">
        <f t="shared" si="64"/>
        <v>-1.0911974099999999</v>
      </c>
      <c r="S124" s="91">
        <f t="shared" ref="S124" si="65">R124/I124</f>
        <v>-0.77942672142857139</v>
      </c>
      <c r="T124" s="92" t="s">
        <v>267</v>
      </c>
    </row>
    <row r="125" spans="1:20" s="68" customFormat="1" ht="47.25" x14ac:dyDescent="0.25">
      <c r="A125" s="85" t="s">
        <v>227</v>
      </c>
      <c r="B125" s="86" t="s">
        <v>268</v>
      </c>
      <c r="C125" s="87" t="s">
        <v>269</v>
      </c>
      <c r="D125" s="89">
        <v>76.560210158918991</v>
      </c>
      <c r="E125" s="88">
        <v>3.2821865300000002</v>
      </c>
      <c r="F125" s="89">
        <f t="shared" si="59"/>
        <v>73.278023628918987</v>
      </c>
      <c r="G125" s="90">
        <v>1.44</v>
      </c>
      <c r="H125" s="89">
        <f t="shared" si="63"/>
        <v>0</v>
      </c>
      <c r="I125" s="89">
        <v>0</v>
      </c>
      <c r="J125" s="89">
        <v>0</v>
      </c>
      <c r="K125" s="89">
        <v>0.1</v>
      </c>
      <c r="L125" s="89">
        <v>0</v>
      </c>
      <c r="M125" s="89">
        <v>1.34</v>
      </c>
      <c r="N125" s="89">
        <v>0</v>
      </c>
      <c r="O125" s="89">
        <v>0</v>
      </c>
      <c r="P125" s="89">
        <v>0</v>
      </c>
      <c r="Q125" s="89">
        <f t="shared" si="61"/>
        <v>73.278023628918987</v>
      </c>
      <c r="R125" s="89">
        <f t="shared" si="64"/>
        <v>0</v>
      </c>
      <c r="S125" s="91">
        <v>0</v>
      </c>
      <c r="T125" s="92" t="s">
        <v>32</v>
      </c>
    </row>
    <row r="126" spans="1:20" s="68" customFormat="1" ht="24.75" customHeight="1" x14ac:dyDescent="0.25">
      <c r="A126" s="85" t="s">
        <v>227</v>
      </c>
      <c r="B126" s="86" t="s">
        <v>270</v>
      </c>
      <c r="C126" s="87" t="s">
        <v>271</v>
      </c>
      <c r="D126" s="89">
        <v>77.707164799999987</v>
      </c>
      <c r="E126" s="88">
        <v>3.2485529999999998</v>
      </c>
      <c r="F126" s="89">
        <f t="shared" si="59"/>
        <v>74.458611799999986</v>
      </c>
      <c r="G126" s="90">
        <v>42.930005599999994</v>
      </c>
      <c r="H126" s="89">
        <f t="shared" si="63"/>
        <v>0</v>
      </c>
      <c r="I126" s="89">
        <v>3.302</v>
      </c>
      <c r="J126" s="89">
        <v>0</v>
      </c>
      <c r="K126" s="89">
        <v>3.9328000000000003</v>
      </c>
      <c r="L126" s="89">
        <v>0</v>
      </c>
      <c r="M126" s="89">
        <v>15.762</v>
      </c>
      <c r="N126" s="89">
        <v>0</v>
      </c>
      <c r="O126" s="89">
        <v>19.933205600000001</v>
      </c>
      <c r="P126" s="89">
        <v>0</v>
      </c>
      <c r="Q126" s="89">
        <f t="shared" si="61"/>
        <v>74.458611799999986</v>
      </c>
      <c r="R126" s="89">
        <f t="shared" si="64"/>
        <v>-3.302</v>
      </c>
      <c r="S126" s="91">
        <f>R126/I126</f>
        <v>-1</v>
      </c>
      <c r="T126" s="92" t="s">
        <v>201</v>
      </c>
    </row>
    <row r="127" spans="1:20" s="68" customFormat="1" ht="27" customHeight="1" x14ac:dyDescent="0.25">
      <c r="A127" s="85" t="s">
        <v>227</v>
      </c>
      <c r="B127" s="86" t="s">
        <v>272</v>
      </c>
      <c r="C127" s="87" t="s">
        <v>273</v>
      </c>
      <c r="D127" s="89">
        <v>6.4834396051611192</v>
      </c>
      <c r="E127" s="88">
        <v>0</v>
      </c>
      <c r="F127" s="89">
        <f t="shared" si="59"/>
        <v>6.4834396051611192</v>
      </c>
      <c r="G127" s="90">
        <v>6.4834396051611192</v>
      </c>
      <c r="H127" s="89">
        <f t="shared" si="63"/>
        <v>0</v>
      </c>
      <c r="I127" s="89">
        <v>0</v>
      </c>
      <c r="J127" s="89">
        <v>0</v>
      </c>
      <c r="K127" s="89">
        <v>0</v>
      </c>
      <c r="L127" s="89">
        <v>0</v>
      </c>
      <c r="M127" s="89">
        <v>0</v>
      </c>
      <c r="N127" s="89">
        <v>0</v>
      </c>
      <c r="O127" s="89">
        <v>6.4834396051600001</v>
      </c>
      <c r="P127" s="89">
        <v>0</v>
      </c>
      <c r="Q127" s="89">
        <f>F127-H127</f>
        <v>6.4834396051611192</v>
      </c>
      <c r="R127" s="89">
        <f t="shared" si="64"/>
        <v>0</v>
      </c>
      <c r="S127" s="91">
        <v>0</v>
      </c>
      <c r="T127" s="92" t="s">
        <v>32</v>
      </c>
    </row>
    <row r="128" spans="1:20" s="68" customFormat="1" ht="31.5" x14ac:dyDescent="0.25">
      <c r="A128" s="85" t="s">
        <v>227</v>
      </c>
      <c r="B128" s="86" t="s">
        <v>274</v>
      </c>
      <c r="C128" s="87" t="s">
        <v>275</v>
      </c>
      <c r="D128" s="89">
        <v>63.410424380000002</v>
      </c>
      <c r="E128" s="88">
        <v>0</v>
      </c>
      <c r="F128" s="89">
        <f t="shared" si="59"/>
        <v>63.410424380000002</v>
      </c>
      <c r="G128" s="90">
        <v>2.1375475469364242</v>
      </c>
      <c r="H128" s="89">
        <f t="shared" si="63"/>
        <v>0</v>
      </c>
      <c r="I128" s="89">
        <v>0</v>
      </c>
      <c r="J128" s="89">
        <v>0</v>
      </c>
      <c r="K128" s="89">
        <v>0</v>
      </c>
      <c r="L128" s="89">
        <v>0</v>
      </c>
      <c r="M128" s="89">
        <v>0</v>
      </c>
      <c r="N128" s="89">
        <v>0</v>
      </c>
      <c r="O128" s="89">
        <v>2.13754754694</v>
      </c>
      <c r="P128" s="89">
        <v>0</v>
      </c>
      <c r="Q128" s="89">
        <f t="shared" si="61"/>
        <v>63.410424380000002</v>
      </c>
      <c r="R128" s="89">
        <f t="shared" si="64"/>
        <v>0</v>
      </c>
      <c r="S128" s="91">
        <v>0</v>
      </c>
      <c r="T128" s="92" t="s">
        <v>32</v>
      </c>
    </row>
    <row r="129" spans="1:20" s="68" customFormat="1" ht="31.5" x14ac:dyDescent="0.25">
      <c r="A129" s="85" t="s">
        <v>227</v>
      </c>
      <c r="B129" s="86" t="s">
        <v>276</v>
      </c>
      <c r="C129" s="87" t="s">
        <v>277</v>
      </c>
      <c r="D129" s="89" t="s">
        <v>32</v>
      </c>
      <c r="E129" s="88" t="s">
        <v>32</v>
      </c>
      <c r="F129" s="89" t="s">
        <v>32</v>
      </c>
      <c r="G129" s="90" t="s">
        <v>32</v>
      </c>
      <c r="H129" s="89">
        <f t="shared" si="63"/>
        <v>1.1188682400000001</v>
      </c>
      <c r="I129" s="89" t="s">
        <v>32</v>
      </c>
      <c r="J129" s="89">
        <v>1.1188682400000001</v>
      </c>
      <c r="K129" s="89" t="s">
        <v>32</v>
      </c>
      <c r="L129" s="89">
        <v>0</v>
      </c>
      <c r="M129" s="89" t="s">
        <v>32</v>
      </c>
      <c r="N129" s="89">
        <v>0</v>
      </c>
      <c r="O129" s="89" t="s">
        <v>32</v>
      </c>
      <c r="P129" s="89">
        <v>0</v>
      </c>
      <c r="Q129" s="89" t="s">
        <v>32</v>
      </c>
      <c r="R129" s="89" t="s">
        <v>32</v>
      </c>
      <c r="S129" s="97" t="s">
        <v>32</v>
      </c>
      <c r="T129" s="92" t="s">
        <v>118</v>
      </c>
    </row>
    <row r="130" spans="1:20" s="68" customFormat="1" ht="63" x14ac:dyDescent="0.25">
      <c r="A130" s="85" t="s">
        <v>227</v>
      </c>
      <c r="B130" s="106" t="s">
        <v>278</v>
      </c>
      <c r="C130" s="87" t="s">
        <v>279</v>
      </c>
      <c r="D130" s="89" t="s">
        <v>32</v>
      </c>
      <c r="E130" s="88" t="s">
        <v>32</v>
      </c>
      <c r="F130" s="89" t="s">
        <v>32</v>
      </c>
      <c r="G130" s="90" t="s">
        <v>32</v>
      </c>
      <c r="H130" s="89">
        <f t="shared" si="63"/>
        <v>0.77713504</v>
      </c>
      <c r="I130" s="89" t="s">
        <v>32</v>
      </c>
      <c r="J130" s="89">
        <f>777.13504/1000</f>
        <v>0.77713504</v>
      </c>
      <c r="K130" s="89" t="s">
        <v>32</v>
      </c>
      <c r="L130" s="89">
        <v>0</v>
      </c>
      <c r="M130" s="89" t="s">
        <v>32</v>
      </c>
      <c r="N130" s="89">
        <v>0</v>
      </c>
      <c r="O130" s="89" t="s">
        <v>32</v>
      </c>
      <c r="P130" s="89">
        <v>0</v>
      </c>
      <c r="Q130" s="89" t="s">
        <v>32</v>
      </c>
      <c r="R130" s="89" t="s">
        <v>32</v>
      </c>
      <c r="S130" s="97" t="s">
        <v>32</v>
      </c>
      <c r="T130" s="92" t="s">
        <v>118</v>
      </c>
    </row>
    <row r="131" spans="1:20" s="68" customFormat="1" ht="47.25" x14ac:dyDescent="0.25">
      <c r="A131" s="75" t="s">
        <v>280</v>
      </c>
      <c r="B131" s="80" t="s">
        <v>281</v>
      </c>
      <c r="C131" s="77" t="s">
        <v>31</v>
      </c>
      <c r="D131" s="78">
        <f t="shared" ref="D131:R131" si="66">D132</f>
        <v>0</v>
      </c>
      <c r="E131" s="78">
        <f t="shared" si="66"/>
        <v>0</v>
      </c>
      <c r="F131" s="78">
        <f t="shared" si="66"/>
        <v>0</v>
      </c>
      <c r="G131" s="78">
        <f t="shared" si="66"/>
        <v>0</v>
      </c>
      <c r="H131" s="78">
        <f t="shared" si="66"/>
        <v>0</v>
      </c>
      <c r="I131" s="78">
        <f t="shared" si="66"/>
        <v>0</v>
      </c>
      <c r="J131" s="78">
        <f t="shared" si="66"/>
        <v>0</v>
      </c>
      <c r="K131" s="78">
        <f t="shared" si="66"/>
        <v>0</v>
      </c>
      <c r="L131" s="78">
        <f t="shared" si="66"/>
        <v>0</v>
      </c>
      <c r="M131" s="78">
        <f t="shared" si="66"/>
        <v>0</v>
      </c>
      <c r="N131" s="78">
        <f t="shared" si="66"/>
        <v>0</v>
      </c>
      <c r="O131" s="78">
        <f t="shared" si="66"/>
        <v>0</v>
      </c>
      <c r="P131" s="78">
        <f t="shared" si="66"/>
        <v>0</v>
      </c>
      <c r="Q131" s="78">
        <f t="shared" si="66"/>
        <v>0</v>
      </c>
      <c r="R131" s="78">
        <f t="shared" si="66"/>
        <v>0</v>
      </c>
      <c r="S131" s="73">
        <v>0</v>
      </c>
      <c r="T131" s="79" t="s">
        <v>32</v>
      </c>
    </row>
    <row r="132" spans="1:20" s="68" customFormat="1" x14ac:dyDescent="0.25">
      <c r="A132" s="75" t="s">
        <v>282</v>
      </c>
      <c r="B132" s="80" t="s">
        <v>283</v>
      </c>
      <c r="C132" s="77" t="s">
        <v>31</v>
      </c>
      <c r="D132" s="78">
        <f t="shared" ref="D132:P132" si="67">D133+D134</f>
        <v>0</v>
      </c>
      <c r="E132" s="78">
        <f t="shared" si="67"/>
        <v>0</v>
      </c>
      <c r="F132" s="78">
        <f t="shared" si="67"/>
        <v>0</v>
      </c>
      <c r="G132" s="78">
        <f t="shared" si="67"/>
        <v>0</v>
      </c>
      <c r="H132" s="78">
        <f t="shared" si="67"/>
        <v>0</v>
      </c>
      <c r="I132" s="78">
        <f>I133+I134</f>
        <v>0</v>
      </c>
      <c r="J132" s="78">
        <f t="shared" si="67"/>
        <v>0</v>
      </c>
      <c r="K132" s="78">
        <f>K133+K134</f>
        <v>0</v>
      </c>
      <c r="L132" s="78">
        <f t="shared" si="67"/>
        <v>0</v>
      </c>
      <c r="M132" s="78">
        <f>M133+M134</f>
        <v>0</v>
      </c>
      <c r="N132" s="78">
        <f t="shared" si="67"/>
        <v>0</v>
      </c>
      <c r="O132" s="78">
        <f t="shared" si="67"/>
        <v>0</v>
      </c>
      <c r="P132" s="78">
        <f t="shared" si="67"/>
        <v>0</v>
      </c>
      <c r="Q132" s="78">
        <f>Q133+Q134</f>
        <v>0</v>
      </c>
      <c r="R132" s="78">
        <f>R133+R134</f>
        <v>0</v>
      </c>
      <c r="S132" s="73">
        <v>0</v>
      </c>
      <c r="T132" s="79" t="s">
        <v>32</v>
      </c>
    </row>
    <row r="133" spans="1:20" s="68" customFormat="1" ht="47.25" x14ac:dyDescent="0.25">
      <c r="A133" s="75" t="s">
        <v>284</v>
      </c>
      <c r="B133" s="76" t="s">
        <v>285</v>
      </c>
      <c r="C133" s="77" t="s">
        <v>31</v>
      </c>
      <c r="D133" s="78">
        <v>0</v>
      </c>
      <c r="E133" s="78">
        <v>0</v>
      </c>
      <c r="F133" s="78">
        <v>0</v>
      </c>
      <c r="G133" s="78">
        <v>0</v>
      </c>
      <c r="H133" s="78">
        <v>0</v>
      </c>
      <c r="I133" s="78">
        <v>0</v>
      </c>
      <c r="J133" s="78">
        <v>0</v>
      </c>
      <c r="K133" s="78">
        <v>0</v>
      </c>
      <c r="L133" s="78">
        <v>0</v>
      </c>
      <c r="M133" s="78">
        <v>0</v>
      </c>
      <c r="N133" s="78">
        <v>0</v>
      </c>
      <c r="O133" s="78">
        <v>0</v>
      </c>
      <c r="P133" s="78">
        <v>0</v>
      </c>
      <c r="Q133" s="78">
        <v>0</v>
      </c>
      <c r="R133" s="78">
        <v>0</v>
      </c>
      <c r="S133" s="73">
        <v>0</v>
      </c>
      <c r="T133" s="79" t="s">
        <v>32</v>
      </c>
    </row>
    <row r="134" spans="1:20" s="68" customFormat="1" ht="47.25" x14ac:dyDescent="0.25">
      <c r="A134" s="125" t="s">
        <v>286</v>
      </c>
      <c r="B134" s="80" t="s">
        <v>287</v>
      </c>
      <c r="C134" s="77" t="s">
        <v>31</v>
      </c>
      <c r="D134" s="78">
        <v>0</v>
      </c>
      <c r="E134" s="78">
        <v>0</v>
      </c>
      <c r="F134" s="78">
        <v>0</v>
      </c>
      <c r="G134" s="78">
        <v>0</v>
      </c>
      <c r="H134" s="78">
        <v>0</v>
      </c>
      <c r="I134" s="78">
        <v>0</v>
      </c>
      <c r="J134" s="78">
        <v>0</v>
      </c>
      <c r="K134" s="78">
        <v>0</v>
      </c>
      <c r="L134" s="78">
        <v>0</v>
      </c>
      <c r="M134" s="78">
        <v>0</v>
      </c>
      <c r="N134" s="78">
        <v>0</v>
      </c>
      <c r="O134" s="78">
        <v>0</v>
      </c>
      <c r="P134" s="78">
        <v>0</v>
      </c>
      <c r="Q134" s="78">
        <v>0</v>
      </c>
      <c r="R134" s="78">
        <v>0</v>
      </c>
      <c r="S134" s="73">
        <v>0</v>
      </c>
      <c r="T134" s="79" t="s">
        <v>32</v>
      </c>
    </row>
    <row r="135" spans="1:20" s="68" customFormat="1" x14ac:dyDescent="0.25">
      <c r="A135" s="75" t="s">
        <v>288</v>
      </c>
      <c r="B135" s="126" t="s">
        <v>289</v>
      </c>
      <c r="C135" s="127" t="s">
        <v>31</v>
      </c>
      <c r="D135" s="78">
        <v>0</v>
      </c>
      <c r="E135" s="84">
        <v>0</v>
      </c>
      <c r="F135" s="78">
        <v>0</v>
      </c>
      <c r="G135" s="78">
        <v>0</v>
      </c>
      <c r="H135" s="78">
        <v>0</v>
      </c>
      <c r="I135" s="78">
        <v>0</v>
      </c>
      <c r="J135" s="78">
        <v>0</v>
      </c>
      <c r="K135" s="78">
        <v>0</v>
      </c>
      <c r="L135" s="78">
        <v>0</v>
      </c>
      <c r="M135" s="78">
        <v>0</v>
      </c>
      <c r="N135" s="78">
        <v>0</v>
      </c>
      <c r="O135" s="78">
        <v>0</v>
      </c>
      <c r="P135" s="78">
        <v>0</v>
      </c>
      <c r="Q135" s="78">
        <v>0</v>
      </c>
      <c r="R135" s="78">
        <v>0</v>
      </c>
      <c r="S135" s="73">
        <v>0</v>
      </c>
      <c r="T135" s="79" t="s">
        <v>32</v>
      </c>
    </row>
    <row r="136" spans="1:20" s="68" customFormat="1" ht="47.25" x14ac:dyDescent="0.25">
      <c r="A136" s="75" t="s">
        <v>290</v>
      </c>
      <c r="B136" s="126" t="s">
        <v>285</v>
      </c>
      <c r="C136" s="127" t="s">
        <v>31</v>
      </c>
      <c r="D136" s="78">
        <v>0</v>
      </c>
      <c r="E136" s="84">
        <v>0</v>
      </c>
      <c r="F136" s="78">
        <v>0</v>
      </c>
      <c r="G136" s="78">
        <v>0</v>
      </c>
      <c r="H136" s="78">
        <v>0</v>
      </c>
      <c r="I136" s="78">
        <v>0</v>
      </c>
      <c r="J136" s="78">
        <v>0</v>
      </c>
      <c r="K136" s="78">
        <v>0</v>
      </c>
      <c r="L136" s="78">
        <v>0</v>
      </c>
      <c r="M136" s="78">
        <v>0</v>
      </c>
      <c r="N136" s="78">
        <v>0</v>
      </c>
      <c r="O136" s="78">
        <v>0</v>
      </c>
      <c r="P136" s="78">
        <v>0</v>
      </c>
      <c r="Q136" s="78">
        <v>0</v>
      </c>
      <c r="R136" s="78">
        <v>0</v>
      </c>
      <c r="S136" s="73">
        <v>0</v>
      </c>
      <c r="T136" s="79" t="s">
        <v>32</v>
      </c>
    </row>
    <row r="137" spans="1:20" s="68" customFormat="1" ht="47.25" x14ac:dyDescent="0.25">
      <c r="A137" s="75" t="s">
        <v>291</v>
      </c>
      <c r="B137" s="126" t="s">
        <v>287</v>
      </c>
      <c r="C137" s="127" t="s">
        <v>31</v>
      </c>
      <c r="D137" s="78">
        <v>0</v>
      </c>
      <c r="E137" s="84">
        <v>0</v>
      </c>
      <c r="F137" s="78">
        <v>0</v>
      </c>
      <c r="G137" s="78">
        <v>0</v>
      </c>
      <c r="H137" s="78">
        <v>0</v>
      </c>
      <c r="I137" s="78">
        <v>0</v>
      </c>
      <c r="J137" s="78">
        <v>0</v>
      </c>
      <c r="K137" s="78">
        <v>0</v>
      </c>
      <c r="L137" s="78">
        <v>0</v>
      </c>
      <c r="M137" s="78">
        <v>0</v>
      </c>
      <c r="N137" s="78">
        <v>0</v>
      </c>
      <c r="O137" s="78">
        <v>0</v>
      </c>
      <c r="P137" s="78">
        <v>0</v>
      </c>
      <c r="Q137" s="78">
        <v>0</v>
      </c>
      <c r="R137" s="78">
        <v>0</v>
      </c>
      <c r="S137" s="73">
        <v>0</v>
      </c>
      <c r="T137" s="79" t="s">
        <v>32</v>
      </c>
    </row>
    <row r="138" spans="1:20" s="68" customFormat="1" x14ac:dyDescent="0.25">
      <c r="A138" s="128" t="s">
        <v>292</v>
      </c>
      <c r="B138" s="80" t="s">
        <v>293</v>
      </c>
      <c r="C138" s="77" t="s">
        <v>31</v>
      </c>
      <c r="D138" s="78">
        <f t="shared" ref="D138:P138" si="68">SUM(D145,D142,D140,D139)</f>
        <v>5844.5938226633716</v>
      </c>
      <c r="E138" s="78">
        <f t="shared" si="68"/>
        <v>1108.4827597400001</v>
      </c>
      <c r="F138" s="78">
        <f t="shared" si="68"/>
        <v>4736.1110629233717</v>
      </c>
      <c r="G138" s="78">
        <f t="shared" si="68"/>
        <v>1156.4333733779999</v>
      </c>
      <c r="H138" s="78">
        <f t="shared" si="68"/>
        <v>104.97494499999999</v>
      </c>
      <c r="I138" s="78">
        <f>SUM(I145,I142,I140,I139)</f>
        <v>37.024932969999995</v>
      </c>
      <c r="J138" s="78">
        <f t="shared" si="68"/>
        <v>104.97494499999999</v>
      </c>
      <c r="K138" s="78">
        <f>SUM(K145,K142,K140,K139)</f>
        <v>91.17275798</v>
      </c>
      <c r="L138" s="78">
        <f t="shared" si="68"/>
        <v>0</v>
      </c>
      <c r="M138" s="78">
        <f>SUM(M145,M142,M140,M139)</f>
        <v>92.378723059999984</v>
      </c>
      <c r="N138" s="78">
        <f t="shared" si="68"/>
        <v>0</v>
      </c>
      <c r="O138" s="78">
        <f t="shared" si="68"/>
        <v>935.85695936999991</v>
      </c>
      <c r="P138" s="78">
        <f t="shared" si="68"/>
        <v>0</v>
      </c>
      <c r="Q138" s="78">
        <f>SUM(Q145,Q142,Q140,Q139)</f>
        <v>4631.1361179233718</v>
      </c>
      <c r="R138" s="78">
        <f>SUM(R145,R142,R140,R139)</f>
        <v>67.950012029999996</v>
      </c>
      <c r="S138" s="73">
        <f t="shared" ref="S138:S153" si="69">R138/I138</f>
        <v>1.8352501025473162</v>
      </c>
      <c r="T138" s="79" t="s">
        <v>32</v>
      </c>
    </row>
    <row r="139" spans="1:20" s="68" customFormat="1" ht="31.5" x14ac:dyDescent="0.25">
      <c r="A139" s="75" t="s">
        <v>294</v>
      </c>
      <c r="B139" s="80" t="s">
        <v>295</v>
      </c>
      <c r="C139" s="77" t="s">
        <v>31</v>
      </c>
      <c r="D139" s="78">
        <v>0</v>
      </c>
      <c r="E139" s="78">
        <v>0</v>
      </c>
      <c r="F139" s="78">
        <v>0</v>
      </c>
      <c r="G139" s="78">
        <v>0</v>
      </c>
      <c r="H139" s="78">
        <v>0</v>
      </c>
      <c r="I139" s="78">
        <v>0</v>
      </c>
      <c r="J139" s="78">
        <v>0</v>
      </c>
      <c r="K139" s="78">
        <v>0</v>
      </c>
      <c r="L139" s="78">
        <v>0</v>
      </c>
      <c r="M139" s="78">
        <v>0</v>
      </c>
      <c r="N139" s="78">
        <v>0</v>
      </c>
      <c r="O139" s="78">
        <v>0</v>
      </c>
      <c r="P139" s="78">
        <v>0</v>
      </c>
      <c r="Q139" s="78">
        <v>0</v>
      </c>
      <c r="R139" s="78">
        <v>0</v>
      </c>
      <c r="S139" s="73">
        <v>0</v>
      </c>
      <c r="T139" s="79" t="s">
        <v>32</v>
      </c>
    </row>
    <row r="140" spans="1:20" s="68" customFormat="1" x14ac:dyDescent="0.25">
      <c r="A140" s="75" t="s">
        <v>296</v>
      </c>
      <c r="B140" s="80" t="s">
        <v>297</v>
      </c>
      <c r="C140" s="77" t="s">
        <v>31</v>
      </c>
      <c r="D140" s="78">
        <f t="shared" ref="D140:R140" si="70">SUM(D141)</f>
        <v>676.19578354199996</v>
      </c>
      <c r="E140" s="78">
        <f t="shared" si="70"/>
        <v>26.236181039999998</v>
      </c>
      <c r="F140" s="78">
        <f t="shared" si="70"/>
        <v>649.95960250199994</v>
      </c>
      <c r="G140" s="78">
        <f t="shared" si="70"/>
        <v>340.66961858799993</v>
      </c>
      <c r="H140" s="84">
        <f t="shared" si="70"/>
        <v>1.5</v>
      </c>
      <c r="I140" s="78">
        <f t="shared" si="70"/>
        <v>0.71111404</v>
      </c>
      <c r="J140" s="78">
        <f t="shared" si="70"/>
        <v>1.5</v>
      </c>
      <c r="K140" s="78">
        <f t="shared" si="70"/>
        <v>0.71111404</v>
      </c>
      <c r="L140" s="78">
        <f t="shared" si="70"/>
        <v>0</v>
      </c>
      <c r="M140" s="78">
        <f t="shared" si="70"/>
        <v>2.9375345100000003</v>
      </c>
      <c r="N140" s="78">
        <f t="shared" si="70"/>
        <v>0</v>
      </c>
      <c r="O140" s="78">
        <f t="shared" si="70"/>
        <v>336.30985599799999</v>
      </c>
      <c r="P140" s="78">
        <f t="shared" si="70"/>
        <v>0</v>
      </c>
      <c r="Q140" s="78">
        <f t="shared" si="70"/>
        <v>648.45960250199994</v>
      </c>
      <c r="R140" s="78">
        <f t="shared" si="70"/>
        <v>0.78888596</v>
      </c>
      <c r="S140" s="73">
        <f t="shared" si="69"/>
        <v>1.1093663120475024</v>
      </c>
      <c r="T140" s="79" t="s">
        <v>32</v>
      </c>
    </row>
    <row r="141" spans="1:20" s="68" customFormat="1" ht="31.5" x14ac:dyDescent="0.25">
      <c r="A141" s="85" t="s">
        <v>296</v>
      </c>
      <c r="B141" s="106" t="s">
        <v>298</v>
      </c>
      <c r="C141" s="87" t="s">
        <v>299</v>
      </c>
      <c r="D141" s="89">
        <v>676.19578354199996</v>
      </c>
      <c r="E141" s="88">
        <v>26.236181039999998</v>
      </c>
      <c r="F141" s="89">
        <f>D141-E141</f>
        <v>649.95960250199994</v>
      </c>
      <c r="G141" s="90">
        <v>340.66961858799993</v>
      </c>
      <c r="H141" s="89">
        <f>J141+L141+N141+P141</f>
        <v>1.5</v>
      </c>
      <c r="I141" s="89">
        <v>0.71111404</v>
      </c>
      <c r="J141" s="89">
        <v>1.5</v>
      </c>
      <c r="K141" s="89">
        <v>0.71111404</v>
      </c>
      <c r="L141" s="89">
        <v>0</v>
      </c>
      <c r="M141" s="89">
        <v>2.9375345100000003</v>
      </c>
      <c r="N141" s="89">
        <v>0</v>
      </c>
      <c r="O141" s="89">
        <v>336.30985599799999</v>
      </c>
      <c r="P141" s="89">
        <v>0</v>
      </c>
      <c r="Q141" s="89">
        <f>F141-H141</f>
        <v>648.45960250199994</v>
      </c>
      <c r="R141" s="89">
        <f>H141-(I141)</f>
        <v>0.78888596</v>
      </c>
      <c r="S141" s="91">
        <f t="shared" si="69"/>
        <v>1.1093663120475024</v>
      </c>
      <c r="T141" s="92" t="s">
        <v>139</v>
      </c>
    </row>
    <row r="142" spans="1:20" s="68" customFormat="1" x14ac:dyDescent="0.25">
      <c r="A142" s="75" t="s">
        <v>300</v>
      </c>
      <c r="B142" s="80" t="s">
        <v>301</v>
      </c>
      <c r="C142" s="77" t="s">
        <v>31</v>
      </c>
      <c r="D142" s="78">
        <f>SUM(D143:D144)</f>
        <v>977.90614433999986</v>
      </c>
      <c r="E142" s="78">
        <f t="shared" ref="E142:P142" si="71">SUM(E143:E144)</f>
        <v>400.29217977999997</v>
      </c>
      <c r="F142" s="78">
        <f t="shared" si="71"/>
        <v>577.61396455999989</v>
      </c>
      <c r="G142" s="78">
        <f t="shared" si="71"/>
        <v>318.312192622</v>
      </c>
      <c r="H142" s="78">
        <f t="shared" si="71"/>
        <v>37.353401079999998</v>
      </c>
      <c r="I142" s="78">
        <f>SUM(I143:I144)</f>
        <v>30.895913369999999</v>
      </c>
      <c r="J142" s="78">
        <f t="shared" si="71"/>
        <v>37.353401079999998</v>
      </c>
      <c r="K142" s="78">
        <f>SUM(K143:K144)</f>
        <v>74.879919360000002</v>
      </c>
      <c r="L142" s="78">
        <f t="shared" si="71"/>
        <v>0</v>
      </c>
      <c r="M142" s="78">
        <f>SUM(M143:M144)</f>
        <v>87.065426839999972</v>
      </c>
      <c r="N142" s="78">
        <f t="shared" si="71"/>
        <v>0</v>
      </c>
      <c r="O142" s="78">
        <f t="shared" si="71"/>
        <v>125.47093305199999</v>
      </c>
      <c r="P142" s="78">
        <f t="shared" si="71"/>
        <v>0</v>
      </c>
      <c r="Q142" s="78">
        <f>SUM(Q143:Q144)</f>
        <v>540.26056347999997</v>
      </c>
      <c r="R142" s="78">
        <f>SUM(R143:R144)</f>
        <v>6.4574877099999979</v>
      </c>
      <c r="S142" s="73">
        <f t="shared" si="69"/>
        <v>0.20900782678495702</v>
      </c>
      <c r="T142" s="79" t="s">
        <v>32</v>
      </c>
    </row>
    <row r="143" spans="1:20" s="68" customFormat="1" ht="63" x14ac:dyDescent="0.25">
      <c r="A143" s="85" t="s">
        <v>300</v>
      </c>
      <c r="B143" s="106" t="s">
        <v>302</v>
      </c>
      <c r="C143" s="87" t="s">
        <v>303</v>
      </c>
      <c r="D143" s="89">
        <v>802.04092315999992</v>
      </c>
      <c r="E143" s="88">
        <v>373.52520129999999</v>
      </c>
      <c r="F143" s="89">
        <f t="shared" ref="F143:F144" si="72">D143-E143</f>
        <v>428.51572185999993</v>
      </c>
      <c r="G143" s="90">
        <v>235.50642264999999</v>
      </c>
      <c r="H143" s="89">
        <f t="shared" ref="H143:H144" si="73">J143+L143+N143+P143</f>
        <v>27.235472699999999</v>
      </c>
      <c r="I143" s="89">
        <v>26.27726711</v>
      </c>
      <c r="J143" s="89">
        <v>27.235472699999999</v>
      </c>
      <c r="K143" s="89">
        <v>42.534428500000004</v>
      </c>
      <c r="L143" s="89">
        <v>0</v>
      </c>
      <c r="M143" s="89">
        <v>56.694426839999977</v>
      </c>
      <c r="N143" s="89">
        <v>0</v>
      </c>
      <c r="O143" s="89">
        <v>110.0003002</v>
      </c>
      <c r="P143" s="89">
        <v>0</v>
      </c>
      <c r="Q143" s="89">
        <f t="shared" ref="Q143:Q144" si="74">F143-H143</f>
        <v>401.28024915999993</v>
      </c>
      <c r="R143" s="89">
        <f t="shared" ref="R143:R144" si="75">H143-(I143)</f>
        <v>0.95820558999999861</v>
      </c>
      <c r="S143" s="91">
        <f t="shared" si="69"/>
        <v>3.6465191984723047E-2</v>
      </c>
      <c r="T143" s="92" t="s">
        <v>32</v>
      </c>
    </row>
    <row r="144" spans="1:20" s="68" customFormat="1" ht="28.5" customHeight="1" x14ac:dyDescent="0.25">
      <c r="A144" s="85" t="s">
        <v>300</v>
      </c>
      <c r="B144" s="129" t="s">
        <v>304</v>
      </c>
      <c r="C144" s="96" t="s">
        <v>305</v>
      </c>
      <c r="D144" s="89">
        <v>175.86522117999999</v>
      </c>
      <c r="E144" s="88">
        <v>26.766978479999999</v>
      </c>
      <c r="F144" s="89">
        <f t="shared" si="72"/>
        <v>149.09824269999999</v>
      </c>
      <c r="G144" s="90">
        <v>82.805769971999979</v>
      </c>
      <c r="H144" s="89">
        <f t="shared" si="73"/>
        <v>10.117928379999999</v>
      </c>
      <c r="I144" s="89">
        <v>4.6186462599999993</v>
      </c>
      <c r="J144" s="89">
        <f>10117.92838/1000</f>
        <v>10.117928379999999</v>
      </c>
      <c r="K144" s="89">
        <v>32.345490859999998</v>
      </c>
      <c r="L144" s="89">
        <v>0</v>
      </c>
      <c r="M144" s="89">
        <v>30.370999999999999</v>
      </c>
      <c r="N144" s="89">
        <v>0</v>
      </c>
      <c r="O144" s="89">
        <v>15.470632852000001</v>
      </c>
      <c r="P144" s="89">
        <v>0</v>
      </c>
      <c r="Q144" s="89">
        <f t="shared" si="74"/>
        <v>138.98031431999999</v>
      </c>
      <c r="R144" s="89">
        <f t="shared" si="75"/>
        <v>5.4992821199999993</v>
      </c>
      <c r="S144" s="91">
        <f t="shared" si="69"/>
        <v>1.1906696920322277</v>
      </c>
      <c r="T144" s="92" t="s">
        <v>306</v>
      </c>
    </row>
    <row r="145" spans="1:20" s="68" customFormat="1" x14ac:dyDescent="0.25">
      <c r="A145" s="75" t="s">
        <v>307</v>
      </c>
      <c r="B145" s="80" t="s">
        <v>308</v>
      </c>
      <c r="C145" s="77" t="s">
        <v>31</v>
      </c>
      <c r="D145" s="78">
        <f>SUM(D146:D151)</f>
        <v>4190.4918947813721</v>
      </c>
      <c r="E145" s="78">
        <f t="shared" ref="E145:R145" si="76">SUM(E146:E151)</f>
        <v>681.95439892000002</v>
      </c>
      <c r="F145" s="78">
        <f t="shared" si="76"/>
        <v>3508.5374958613716</v>
      </c>
      <c r="G145" s="78">
        <f t="shared" si="76"/>
        <v>497.45156216800001</v>
      </c>
      <c r="H145" s="78">
        <f t="shared" si="76"/>
        <v>66.121543919999993</v>
      </c>
      <c r="I145" s="78">
        <f t="shared" si="76"/>
        <v>5.4179055599999995</v>
      </c>
      <c r="J145" s="78">
        <f t="shared" si="76"/>
        <v>66.121543919999993</v>
      </c>
      <c r="K145" s="78">
        <f t="shared" si="76"/>
        <v>15.581724579999998</v>
      </c>
      <c r="L145" s="78">
        <f t="shared" si="76"/>
        <v>0</v>
      </c>
      <c r="M145" s="78">
        <f t="shared" si="76"/>
        <v>2.3757617099999999</v>
      </c>
      <c r="N145" s="78">
        <f t="shared" si="76"/>
        <v>0</v>
      </c>
      <c r="O145" s="78">
        <f t="shared" si="76"/>
        <v>474.07617031999996</v>
      </c>
      <c r="P145" s="78">
        <f t="shared" si="76"/>
        <v>0</v>
      </c>
      <c r="Q145" s="78">
        <f t="shared" si="76"/>
        <v>3442.415951941372</v>
      </c>
      <c r="R145" s="78">
        <f t="shared" si="76"/>
        <v>60.703638359999999</v>
      </c>
      <c r="S145" s="73">
        <f t="shared" si="69"/>
        <v>11.204262918159836</v>
      </c>
      <c r="T145" s="79" t="s">
        <v>32</v>
      </c>
    </row>
    <row r="146" spans="1:20" s="68" customFormat="1" ht="31.5" x14ac:dyDescent="0.25">
      <c r="A146" s="85" t="s">
        <v>307</v>
      </c>
      <c r="B146" s="106" t="s">
        <v>309</v>
      </c>
      <c r="C146" s="87" t="s">
        <v>310</v>
      </c>
      <c r="D146" s="89">
        <v>1791.0005641759719</v>
      </c>
      <c r="E146" s="88">
        <v>64.642270920000001</v>
      </c>
      <c r="F146" s="89">
        <f t="shared" ref="F146:F151" si="77">D146-E146</f>
        <v>1726.3582932559718</v>
      </c>
      <c r="G146" s="90">
        <v>0.66205886999999997</v>
      </c>
      <c r="H146" s="89">
        <f t="shared" ref="H146:H151" si="78">J146+L146+N146+P146</f>
        <v>1.035939E-2</v>
      </c>
      <c r="I146" s="89">
        <v>0.16551471000000001</v>
      </c>
      <c r="J146" s="89">
        <v>1.035939E-2</v>
      </c>
      <c r="K146" s="89">
        <v>0.16551471000000001</v>
      </c>
      <c r="L146" s="89">
        <v>0</v>
      </c>
      <c r="M146" s="89">
        <v>0.16551471000000001</v>
      </c>
      <c r="N146" s="89">
        <v>0</v>
      </c>
      <c r="O146" s="89">
        <v>0.16551473999999999</v>
      </c>
      <c r="P146" s="89">
        <v>0</v>
      </c>
      <c r="Q146" s="89">
        <f t="shared" ref="Q146:Q151" si="79">F146-H146</f>
        <v>1726.3479338659718</v>
      </c>
      <c r="R146" s="89">
        <f t="shared" ref="R146:R151" si="80">H146-(I146)</f>
        <v>-0.15515532000000001</v>
      </c>
      <c r="S146" s="91">
        <f t="shared" si="69"/>
        <v>-0.93741106153042231</v>
      </c>
      <c r="T146" s="92" t="s">
        <v>133</v>
      </c>
    </row>
    <row r="147" spans="1:20" s="68" customFormat="1" ht="31.5" x14ac:dyDescent="0.25">
      <c r="A147" s="85" t="s">
        <v>307</v>
      </c>
      <c r="B147" s="105" t="s">
        <v>311</v>
      </c>
      <c r="C147" s="87" t="s">
        <v>312</v>
      </c>
      <c r="D147" s="89">
        <v>466.01362633999997</v>
      </c>
      <c r="E147" s="88">
        <v>341.62047317999998</v>
      </c>
      <c r="F147" s="89">
        <f t="shared" si="77"/>
        <v>124.39315316</v>
      </c>
      <c r="G147" s="90">
        <v>58.824778660000014</v>
      </c>
      <c r="H147" s="89">
        <f t="shared" si="78"/>
        <v>12.67948208</v>
      </c>
      <c r="I147" s="89">
        <v>3.04214385</v>
      </c>
      <c r="J147" s="89">
        <v>12.67948208</v>
      </c>
      <c r="K147" s="89">
        <v>13.205962869999999</v>
      </c>
      <c r="L147" s="89">
        <v>0</v>
      </c>
      <c r="M147" s="89">
        <v>0</v>
      </c>
      <c r="N147" s="89">
        <v>0</v>
      </c>
      <c r="O147" s="89">
        <v>42.576671939999997</v>
      </c>
      <c r="P147" s="89">
        <v>0</v>
      </c>
      <c r="Q147" s="89">
        <f t="shared" si="79"/>
        <v>111.71367108</v>
      </c>
      <c r="R147" s="89">
        <f t="shared" si="80"/>
        <v>9.6373382299999992</v>
      </c>
      <c r="S147" s="91">
        <f t="shared" si="69"/>
        <v>3.1679429721904833</v>
      </c>
      <c r="T147" s="92" t="s">
        <v>139</v>
      </c>
    </row>
    <row r="148" spans="1:20" s="68" customFormat="1" ht="47.25" x14ac:dyDescent="0.25">
      <c r="A148" s="85" t="s">
        <v>307</v>
      </c>
      <c r="B148" s="105" t="s">
        <v>313</v>
      </c>
      <c r="C148" s="87" t="s">
        <v>314</v>
      </c>
      <c r="D148" s="89">
        <v>276.1959566868</v>
      </c>
      <c r="E148" s="88">
        <v>59.210399750000001</v>
      </c>
      <c r="F148" s="89">
        <f t="shared" si="77"/>
        <v>216.98555693680001</v>
      </c>
      <c r="G148" s="90">
        <v>0.32572800000000002</v>
      </c>
      <c r="H148" s="89">
        <f t="shared" si="78"/>
        <v>7.7311770000000002E-2</v>
      </c>
      <c r="I148" s="89">
        <v>8.1432000000000004E-2</v>
      </c>
      <c r="J148" s="89">
        <v>7.7311770000000002E-2</v>
      </c>
      <c r="K148" s="89">
        <v>8.1432000000000004E-2</v>
      </c>
      <c r="L148" s="89">
        <v>0</v>
      </c>
      <c r="M148" s="89">
        <v>8.1432000000000004E-2</v>
      </c>
      <c r="N148" s="89">
        <v>0</v>
      </c>
      <c r="O148" s="89">
        <v>8.1432000000000004E-2</v>
      </c>
      <c r="P148" s="89">
        <v>0</v>
      </c>
      <c r="Q148" s="89">
        <f t="shared" si="79"/>
        <v>216.90824516680001</v>
      </c>
      <c r="R148" s="89">
        <f t="shared" si="80"/>
        <v>-4.1202300000000025E-3</v>
      </c>
      <c r="S148" s="91">
        <f t="shared" si="69"/>
        <v>-5.0597185381668165E-2</v>
      </c>
      <c r="T148" s="92" t="s">
        <v>32</v>
      </c>
    </row>
    <row r="149" spans="1:20" s="68" customFormat="1" ht="47.25" x14ac:dyDescent="0.25">
      <c r="A149" s="85" t="s">
        <v>307</v>
      </c>
      <c r="B149" s="105" t="s">
        <v>315</v>
      </c>
      <c r="C149" s="98" t="s">
        <v>316</v>
      </c>
      <c r="D149" s="89">
        <v>401.37698772000005</v>
      </c>
      <c r="E149" s="88">
        <v>151.92841749000002</v>
      </c>
      <c r="F149" s="89">
        <f t="shared" si="77"/>
        <v>249.44857023000003</v>
      </c>
      <c r="G149" s="90">
        <v>0.13126003</v>
      </c>
      <c r="H149" s="89">
        <f t="shared" si="78"/>
        <v>2.5758509999999998E-2</v>
      </c>
      <c r="I149" s="89">
        <v>3.2814999999999997E-2</v>
      </c>
      <c r="J149" s="89">
        <v>2.5758509999999998E-2</v>
      </c>
      <c r="K149" s="89">
        <v>3.2814999999999997E-2</v>
      </c>
      <c r="L149" s="89">
        <v>0</v>
      </c>
      <c r="M149" s="89">
        <v>3.2814999999999997E-2</v>
      </c>
      <c r="N149" s="89">
        <v>0</v>
      </c>
      <c r="O149" s="89">
        <v>3.2815030000000002E-2</v>
      </c>
      <c r="P149" s="89">
        <v>0</v>
      </c>
      <c r="Q149" s="89">
        <f t="shared" si="79"/>
        <v>249.42281172000003</v>
      </c>
      <c r="R149" s="89">
        <f t="shared" si="80"/>
        <v>-7.0564899999999986E-3</v>
      </c>
      <c r="S149" s="91">
        <f t="shared" si="69"/>
        <v>-0.21503854944385187</v>
      </c>
      <c r="T149" s="92" t="s">
        <v>133</v>
      </c>
    </row>
    <row r="150" spans="1:20" s="68" customFormat="1" ht="31.5" x14ac:dyDescent="0.25">
      <c r="A150" s="85" t="s">
        <v>307</v>
      </c>
      <c r="B150" s="105" t="s">
        <v>317</v>
      </c>
      <c r="C150" s="87" t="s">
        <v>318</v>
      </c>
      <c r="D150" s="89">
        <v>509.81378981800003</v>
      </c>
      <c r="E150" s="88">
        <v>63.171889210000003</v>
      </c>
      <c r="F150" s="89">
        <f t="shared" si="77"/>
        <v>446.64190060800001</v>
      </c>
      <c r="G150" s="90">
        <v>399.62543660800003</v>
      </c>
      <c r="H150" s="89">
        <f t="shared" si="78"/>
        <v>53.328632169999999</v>
      </c>
      <c r="I150" s="89">
        <v>1.9359999999999999</v>
      </c>
      <c r="J150" s="89">
        <v>53.328632169999999</v>
      </c>
      <c r="K150" s="89">
        <v>1.9359999999999999</v>
      </c>
      <c r="L150" s="89">
        <v>0</v>
      </c>
      <c r="M150" s="89">
        <v>1.9359999999999999</v>
      </c>
      <c r="N150" s="89">
        <v>0</v>
      </c>
      <c r="O150" s="89">
        <v>393.81743660999996</v>
      </c>
      <c r="P150" s="89">
        <v>0</v>
      </c>
      <c r="Q150" s="89">
        <f t="shared" si="79"/>
        <v>393.31326843800002</v>
      </c>
      <c r="R150" s="89">
        <f t="shared" si="80"/>
        <v>51.392632169999999</v>
      </c>
      <c r="S150" s="91">
        <f t="shared" si="69"/>
        <v>26.545781079545456</v>
      </c>
      <c r="T150" s="92" t="s">
        <v>319</v>
      </c>
    </row>
    <row r="151" spans="1:20" s="68" customFormat="1" ht="39" customHeight="1" x14ac:dyDescent="0.25">
      <c r="A151" s="85" t="s">
        <v>307</v>
      </c>
      <c r="B151" s="105" t="s">
        <v>320</v>
      </c>
      <c r="C151" s="87" t="s">
        <v>321</v>
      </c>
      <c r="D151" s="89">
        <v>746.09097004059981</v>
      </c>
      <c r="E151" s="88">
        <v>1.38094837</v>
      </c>
      <c r="F151" s="89">
        <f t="shared" si="77"/>
        <v>744.71002167059976</v>
      </c>
      <c r="G151" s="90">
        <v>37.882300000000001</v>
      </c>
      <c r="H151" s="89">
        <f t="shared" si="78"/>
        <v>0</v>
      </c>
      <c r="I151" s="89">
        <v>0.16</v>
      </c>
      <c r="J151" s="89">
        <v>0</v>
      </c>
      <c r="K151" s="89">
        <v>0.16</v>
      </c>
      <c r="L151" s="89">
        <v>0</v>
      </c>
      <c r="M151" s="89">
        <v>0.16</v>
      </c>
      <c r="N151" s="89">
        <v>0</v>
      </c>
      <c r="O151" s="89">
        <v>37.402300000000004</v>
      </c>
      <c r="P151" s="89">
        <v>0</v>
      </c>
      <c r="Q151" s="89">
        <f t="shared" si="79"/>
        <v>744.71002167059976</v>
      </c>
      <c r="R151" s="89">
        <f t="shared" si="80"/>
        <v>-0.16</v>
      </c>
      <c r="S151" s="91">
        <f t="shared" si="69"/>
        <v>-1</v>
      </c>
      <c r="T151" s="92" t="s">
        <v>136</v>
      </c>
    </row>
    <row r="152" spans="1:20" s="68" customFormat="1" ht="31.5" x14ac:dyDescent="0.25">
      <c r="A152" s="75" t="s">
        <v>322</v>
      </c>
      <c r="B152" s="76" t="s">
        <v>323</v>
      </c>
      <c r="C152" s="77" t="s">
        <v>31</v>
      </c>
      <c r="D152" s="78">
        <v>0</v>
      </c>
      <c r="E152" s="78">
        <v>0</v>
      </c>
      <c r="F152" s="78">
        <v>0</v>
      </c>
      <c r="G152" s="78">
        <v>0</v>
      </c>
      <c r="H152" s="78">
        <v>0</v>
      </c>
      <c r="I152" s="78">
        <v>0</v>
      </c>
      <c r="J152" s="78">
        <v>0</v>
      </c>
      <c r="K152" s="78">
        <v>0</v>
      </c>
      <c r="L152" s="78">
        <v>0</v>
      </c>
      <c r="M152" s="78">
        <v>0</v>
      </c>
      <c r="N152" s="78">
        <v>0</v>
      </c>
      <c r="O152" s="78">
        <v>0</v>
      </c>
      <c r="P152" s="78">
        <v>0</v>
      </c>
      <c r="Q152" s="78">
        <v>0</v>
      </c>
      <c r="R152" s="78">
        <v>0</v>
      </c>
      <c r="S152" s="73">
        <v>0</v>
      </c>
      <c r="T152" s="79" t="s">
        <v>32</v>
      </c>
    </row>
    <row r="153" spans="1:20" s="68" customFormat="1" x14ac:dyDescent="0.25">
      <c r="A153" s="75" t="s">
        <v>324</v>
      </c>
      <c r="B153" s="76" t="s">
        <v>325</v>
      </c>
      <c r="C153" s="77" t="s">
        <v>31</v>
      </c>
      <c r="D153" s="78">
        <f t="shared" ref="D153:R153" si="81">SUM(D154:D154,D155:D196,D197:D199)</f>
        <v>559.88301246880508</v>
      </c>
      <c r="E153" s="78">
        <f t="shared" si="81"/>
        <v>254.83358283000001</v>
      </c>
      <c r="F153" s="78">
        <f t="shared" si="81"/>
        <v>305.04942963880518</v>
      </c>
      <c r="G153" s="78">
        <f t="shared" si="81"/>
        <v>225.15539347880519</v>
      </c>
      <c r="H153" s="78">
        <f t="shared" si="81"/>
        <v>45.472674249999997</v>
      </c>
      <c r="I153" s="78">
        <f t="shared" si="81"/>
        <v>0.7786559999999999</v>
      </c>
      <c r="J153" s="78">
        <f t="shared" si="81"/>
        <v>45.472674249999997</v>
      </c>
      <c r="K153" s="78">
        <f t="shared" si="81"/>
        <v>156.569258658</v>
      </c>
      <c r="L153" s="78">
        <f t="shared" si="81"/>
        <v>0</v>
      </c>
      <c r="M153" s="78">
        <f t="shared" si="81"/>
        <v>40.113599999999998</v>
      </c>
      <c r="N153" s="78">
        <f t="shared" si="81"/>
        <v>0</v>
      </c>
      <c r="O153" s="78">
        <f t="shared" si="81"/>
        <v>27.693878820810003</v>
      </c>
      <c r="P153" s="78">
        <f t="shared" si="81"/>
        <v>0</v>
      </c>
      <c r="Q153" s="78">
        <f t="shared" si="81"/>
        <v>285.13737350880518</v>
      </c>
      <c r="R153" s="78">
        <f t="shared" si="81"/>
        <v>19.133400129999995</v>
      </c>
      <c r="S153" s="73">
        <f t="shared" si="69"/>
        <v>24.57234019900957</v>
      </c>
      <c r="T153" s="79" t="s">
        <v>32</v>
      </c>
    </row>
    <row r="154" spans="1:20" s="68" customFormat="1" ht="31.5" x14ac:dyDescent="0.25">
      <c r="A154" s="99" t="s">
        <v>324</v>
      </c>
      <c r="B154" s="100" t="s">
        <v>326</v>
      </c>
      <c r="C154" s="130" t="s">
        <v>327</v>
      </c>
      <c r="D154" s="89">
        <v>306.13191286799997</v>
      </c>
      <c r="E154" s="88">
        <v>114.60035280999999</v>
      </c>
      <c r="F154" s="89">
        <f t="shared" ref="F154:F199" si="82">D154-E154</f>
        <v>191.53156005799997</v>
      </c>
      <c r="G154" s="90">
        <v>156.56925865799997</v>
      </c>
      <c r="H154" s="89">
        <f t="shared" ref="H154:H199" si="83">J154+L154+N154+P154</f>
        <v>17.768626439999998</v>
      </c>
      <c r="I154" s="89">
        <v>0</v>
      </c>
      <c r="J154" s="89">
        <v>17.768626439999998</v>
      </c>
      <c r="K154" s="89">
        <v>156.569258658</v>
      </c>
      <c r="L154" s="89">
        <v>0</v>
      </c>
      <c r="M154" s="89">
        <v>0</v>
      </c>
      <c r="N154" s="89">
        <v>0</v>
      </c>
      <c r="O154" s="89">
        <v>0</v>
      </c>
      <c r="P154" s="89">
        <v>0</v>
      </c>
      <c r="Q154" s="89">
        <f t="shared" ref="Q154:Q199" si="84">F154-H154</f>
        <v>173.76293361799998</v>
      </c>
      <c r="R154" s="89">
        <f t="shared" ref="R154:R178" si="85">H154-(I154)</f>
        <v>17.768626439999998</v>
      </c>
      <c r="S154" s="91">
        <v>1</v>
      </c>
      <c r="T154" s="102" t="s">
        <v>139</v>
      </c>
    </row>
    <row r="155" spans="1:20" s="68" customFormat="1" ht="31.5" x14ac:dyDescent="0.25">
      <c r="A155" s="99" t="s">
        <v>324</v>
      </c>
      <c r="B155" s="100" t="s">
        <v>328</v>
      </c>
      <c r="C155" s="130" t="s">
        <v>329</v>
      </c>
      <c r="D155" s="89">
        <v>0.32815662400000001</v>
      </c>
      <c r="E155" s="88">
        <v>9.6146620000000002E-2</v>
      </c>
      <c r="F155" s="89">
        <f t="shared" si="82"/>
        <v>0.23201000399999999</v>
      </c>
      <c r="G155" s="90">
        <v>0.23201000399999999</v>
      </c>
      <c r="H155" s="89">
        <f t="shared" si="83"/>
        <v>0</v>
      </c>
      <c r="I155" s="89">
        <v>0</v>
      </c>
      <c r="J155" s="89">
        <v>0</v>
      </c>
      <c r="K155" s="89">
        <v>0</v>
      </c>
      <c r="L155" s="89">
        <v>0</v>
      </c>
      <c r="M155" s="89">
        <v>0</v>
      </c>
      <c r="N155" s="89">
        <v>0</v>
      </c>
      <c r="O155" s="89">
        <v>0.23201000400000002</v>
      </c>
      <c r="P155" s="89">
        <v>0</v>
      </c>
      <c r="Q155" s="89">
        <f t="shared" si="84"/>
        <v>0.23201000399999999</v>
      </c>
      <c r="R155" s="89">
        <f t="shared" si="85"/>
        <v>0</v>
      </c>
      <c r="S155" s="91">
        <v>0</v>
      </c>
      <c r="T155" s="102" t="s">
        <v>32</v>
      </c>
    </row>
    <row r="156" spans="1:20" s="68" customFormat="1" ht="31.5" x14ac:dyDescent="0.25">
      <c r="A156" s="85" t="s">
        <v>324</v>
      </c>
      <c r="B156" s="95" t="s">
        <v>330</v>
      </c>
      <c r="C156" s="98" t="s">
        <v>331</v>
      </c>
      <c r="D156" s="89">
        <v>0.61406694399999995</v>
      </c>
      <c r="E156" s="88">
        <v>0.32124999999999998</v>
      </c>
      <c r="F156" s="89">
        <f t="shared" si="82"/>
        <v>0.29281694399999997</v>
      </c>
      <c r="G156" s="90">
        <v>0.29281694399999997</v>
      </c>
      <c r="H156" s="89">
        <f t="shared" si="83"/>
        <v>0</v>
      </c>
      <c r="I156" s="89">
        <v>0</v>
      </c>
      <c r="J156" s="89">
        <v>0</v>
      </c>
      <c r="K156" s="89">
        <v>0</v>
      </c>
      <c r="L156" s="89">
        <v>0</v>
      </c>
      <c r="M156" s="89">
        <v>0</v>
      </c>
      <c r="N156" s="89">
        <v>0</v>
      </c>
      <c r="O156" s="89">
        <v>0.29281694399999997</v>
      </c>
      <c r="P156" s="89">
        <v>0</v>
      </c>
      <c r="Q156" s="89">
        <f t="shared" si="84"/>
        <v>0.29281694399999997</v>
      </c>
      <c r="R156" s="89">
        <f t="shared" si="85"/>
        <v>0</v>
      </c>
      <c r="S156" s="91">
        <v>0</v>
      </c>
      <c r="T156" s="122" t="s">
        <v>32</v>
      </c>
    </row>
    <row r="157" spans="1:20" s="68" customFormat="1" ht="31.5" x14ac:dyDescent="0.25">
      <c r="A157" s="85" t="s">
        <v>324</v>
      </c>
      <c r="B157" s="95" t="s">
        <v>332</v>
      </c>
      <c r="C157" s="98" t="s">
        <v>333</v>
      </c>
      <c r="D157" s="89">
        <v>0.56539464000000006</v>
      </c>
      <c r="E157" s="88">
        <v>0.32731440000000001</v>
      </c>
      <c r="F157" s="89">
        <f t="shared" si="82"/>
        <v>0.23808024000000005</v>
      </c>
      <c r="G157" s="90">
        <v>0.23809464</v>
      </c>
      <c r="H157" s="89">
        <f t="shared" si="83"/>
        <v>0</v>
      </c>
      <c r="I157" s="89">
        <v>0</v>
      </c>
      <c r="J157" s="89">
        <v>0</v>
      </c>
      <c r="K157" s="89">
        <v>0</v>
      </c>
      <c r="L157" s="89">
        <v>0</v>
      </c>
      <c r="M157" s="89">
        <v>0</v>
      </c>
      <c r="N157" s="89">
        <v>0</v>
      </c>
      <c r="O157" s="89">
        <v>0.23809464</v>
      </c>
      <c r="P157" s="89">
        <v>0</v>
      </c>
      <c r="Q157" s="89">
        <f t="shared" si="84"/>
        <v>0.23808024000000005</v>
      </c>
      <c r="R157" s="89">
        <f t="shared" si="85"/>
        <v>0</v>
      </c>
      <c r="S157" s="91">
        <v>0</v>
      </c>
      <c r="T157" s="92" t="s">
        <v>32</v>
      </c>
    </row>
    <row r="158" spans="1:20" s="68" customFormat="1" ht="31.5" x14ac:dyDescent="0.25">
      <c r="A158" s="85" t="s">
        <v>324</v>
      </c>
      <c r="B158" s="95" t="s">
        <v>334</v>
      </c>
      <c r="C158" s="98" t="s">
        <v>335</v>
      </c>
      <c r="D158" s="89">
        <v>1.0455741362052</v>
      </c>
      <c r="E158" s="88">
        <v>0</v>
      </c>
      <c r="F158" s="89">
        <f t="shared" si="82"/>
        <v>1.0455741362052</v>
      </c>
      <c r="G158" s="90">
        <v>1.0455741362052</v>
      </c>
      <c r="H158" s="89">
        <f t="shared" si="83"/>
        <v>0</v>
      </c>
      <c r="I158" s="89">
        <v>0</v>
      </c>
      <c r="J158" s="89">
        <v>0</v>
      </c>
      <c r="K158" s="89">
        <v>0</v>
      </c>
      <c r="L158" s="89">
        <v>0</v>
      </c>
      <c r="M158" s="89">
        <v>0</v>
      </c>
      <c r="N158" s="89">
        <v>0</v>
      </c>
      <c r="O158" s="89">
        <v>1.0455741362099999</v>
      </c>
      <c r="P158" s="89">
        <v>0</v>
      </c>
      <c r="Q158" s="89">
        <f t="shared" si="84"/>
        <v>1.0455741362052</v>
      </c>
      <c r="R158" s="89">
        <f t="shared" si="85"/>
        <v>0</v>
      </c>
      <c r="S158" s="91">
        <v>0</v>
      </c>
      <c r="T158" s="92" t="s">
        <v>32</v>
      </c>
    </row>
    <row r="159" spans="1:20" s="68" customFormat="1" ht="31.5" x14ac:dyDescent="0.25">
      <c r="A159" s="85" t="s">
        <v>324</v>
      </c>
      <c r="B159" s="95" t="s">
        <v>336</v>
      </c>
      <c r="C159" s="98" t="s">
        <v>337</v>
      </c>
      <c r="D159" s="89">
        <v>0.60713146620000003</v>
      </c>
      <c r="E159" s="88">
        <v>0</v>
      </c>
      <c r="F159" s="89">
        <f t="shared" si="82"/>
        <v>0.60713146620000003</v>
      </c>
      <c r="G159" s="90">
        <v>0.60713146620000003</v>
      </c>
      <c r="H159" s="89">
        <f t="shared" si="83"/>
        <v>0</v>
      </c>
      <c r="I159" s="89">
        <v>0</v>
      </c>
      <c r="J159" s="89">
        <v>0</v>
      </c>
      <c r="K159" s="89">
        <v>0</v>
      </c>
      <c r="L159" s="89">
        <v>0</v>
      </c>
      <c r="M159" s="89">
        <v>0</v>
      </c>
      <c r="N159" s="89">
        <v>0</v>
      </c>
      <c r="O159" s="89">
        <v>0.60713146620000003</v>
      </c>
      <c r="P159" s="89">
        <v>0</v>
      </c>
      <c r="Q159" s="89">
        <f t="shared" si="84"/>
        <v>0.60713146620000003</v>
      </c>
      <c r="R159" s="89">
        <f t="shared" si="85"/>
        <v>0</v>
      </c>
      <c r="S159" s="91">
        <v>0</v>
      </c>
      <c r="T159" s="92" t="s">
        <v>32</v>
      </c>
    </row>
    <row r="160" spans="1:20" s="68" customFormat="1" ht="31.5" x14ac:dyDescent="0.25">
      <c r="A160" s="85" t="s">
        <v>324</v>
      </c>
      <c r="B160" s="95" t="s">
        <v>338</v>
      </c>
      <c r="C160" s="98" t="s">
        <v>339</v>
      </c>
      <c r="D160" s="89">
        <v>0.11493762134400001</v>
      </c>
      <c r="E160" s="88">
        <v>0</v>
      </c>
      <c r="F160" s="89">
        <f t="shared" si="82"/>
        <v>0.11493762134400001</v>
      </c>
      <c r="G160" s="90">
        <v>0.11493762134400001</v>
      </c>
      <c r="H160" s="89">
        <f t="shared" si="83"/>
        <v>0</v>
      </c>
      <c r="I160" s="89">
        <v>0</v>
      </c>
      <c r="J160" s="89">
        <v>0</v>
      </c>
      <c r="K160" s="89">
        <v>0</v>
      </c>
      <c r="L160" s="89">
        <v>0</v>
      </c>
      <c r="M160" s="89">
        <v>0</v>
      </c>
      <c r="N160" s="89">
        <v>0</v>
      </c>
      <c r="O160" s="89">
        <v>0.11493762134</v>
      </c>
      <c r="P160" s="89">
        <v>0</v>
      </c>
      <c r="Q160" s="89">
        <f t="shared" si="84"/>
        <v>0.11493762134400001</v>
      </c>
      <c r="R160" s="89">
        <f t="shared" si="85"/>
        <v>0</v>
      </c>
      <c r="S160" s="91">
        <v>0</v>
      </c>
      <c r="T160" s="92" t="s">
        <v>32</v>
      </c>
    </row>
    <row r="161" spans="1:20" s="68" customFormat="1" ht="31.5" x14ac:dyDescent="0.25">
      <c r="A161" s="85" t="s">
        <v>324</v>
      </c>
      <c r="B161" s="95" t="s">
        <v>340</v>
      </c>
      <c r="C161" s="98" t="s">
        <v>341</v>
      </c>
      <c r="D161" s="89">
        <v>0.76530214799999996</v>
      </c>
      <c r="E161" s="88">
        <v>0</v>
      </c>
      <c r="F161" s="89">
        <f t="shared" si="82"/>
        <v>0.76530214799999996</v>
      </c>
      <c r="G161" s="90">
        <v>0.76530214799999996</v>
      </c>
      <c r="H161" s="89">
        <f t="shared" si="83"/>
        <v>0</v>
      </c>
      <c r="I161" s="89">
        <v>0</v>
      </c>
      <c r="J161" s="89">
        <v>0</v>
      </c>
      <c r="K161" s="89">
        <v>0</v>
      </c>
      <c r="L161" s="89">
        <v>0</v>
      </c>
      <c r="M161" s="89">
        <v>0</v>
      </c>
      <c r="N161" s="89">
        <v>0</v>
      </c>
      <c r="O161" s="89">
        <v>0.76530214799999996</v>
      </c>
      <c r="P161" s="89">
        <v>0</v>
      </c>
      <c r="Q161" s="89">
        <f t="shared" si="84"/>
        <v>0.76530214799999996</v>
      </c>
      <c r="R161" s="89">
        <f t="shared" si="85"/>
        <v>0</v>
      </c>
      <c r="S161" s="91">
        <v>0</v>
      </c>
      <c r="T161" s="92" t="s">
        <v>32</v>
      </c>
    </row>
    <row r="162" spans="1:20" s="68" customFormat="1" ht="31.5" x14ac:dyDescent="0.25">
      <c r="A162" s="85" t="s">
        <v>324</v>
      </c>
      <c r="B162" s="95" t="s">
        <v>342</v>
      </c>
      <c r="C162" s="98" t="s">
        <v>343</v>
      </c>
      <c r="D162" s="89">
        <v>1.019466</v>
      </c>
      <c r="E162" s="88">
        <v>0</v>
      </c>
      <c r="F162" s="89">
        <f t="shared" si="82"/>
        <v>1.019466</v>
      </c>
      <c r="G162" s="90">
        <v>1.019466</v>
      </c>
      <c r="H162" s="89">
        <f t="shared" si="83"/>
        <v>0</v>
      </c>
      <c r="I162" s="89">
        <v>0</v>
      </c>
      <c r="J162" s="89">
        <v>0</v>
      </c>
      <c r="K162" s="89">
        <v>0</v>
      </c>
      <c r="L162" s="89">
        <v>0</v>
      </c>
      <c r="M162" s="89">
        <v>0</v>
      </c>
      <c r="N162" s="89">
        <v>0</v>
      </c>
      <c r="O162" s="89">
        <v>1.019466</v>
      </c>
      <c r="P162" s="89">
        <v>0</v>
      </c>
      <c r="Q162" s="89">
        <f t="shared" si="84"/>
        <v>1.019466</v>
      </c>
      <c r="R162" s="89">
        <f t="shared" si="85"/>
        <v>0</v>
      </c>
      <c r="S162" s="91">
        <v>0</v>
      </c>
      <c r="T162" s="92" t="s">
        <v>32</v>
      </c>
    </row>
    <row r="163" spans="1:20" s="68" customFormat="1" x14ac:dyDescent="0.25">
      <c r="A163" s="85" t="s">
        <v>324</v>
      </c>
      <c r="B163" s="95" t="s">
        <v>344</v>
      </c>
      <c r="C163" s="98" t="s">
        <v>345</v>
      </c>
      <c r="D163" s="89">
        <v>0.33482407200000003</v>
      </c>
      <c r="E163" s="88">
        <v>0</v>
      </c>
      <c r="F163" s="89">
        <f t="shared" si="82"/>
        <v>0.33482407200000003</v>
      </c>
      <c r="G163" s="90">
        <v>0.33482407200000003</v>
      </c>
      <c r="H163" s="89">
        <f t="shared" si="83"/>
        <v>0</v>
      </c>
      <c r="I163" s="89">
        <v>0</v>
      </c>
      <c r="J163" s="89">
        <v>0</v>
      </c>
      <c r="K163" s="89">
        <v>0</v>
      </c>
      <c r="L163" s="89">
        <v>0</v>
      </c>
      <c r="M163" s="89">
        <v>0</v>
      </c>
      <c r="N163" s="89">
        <v>0</v>
      </c>
      <c r="O163" s="89">
        <v>0.33482407200000003</v>
      </c>
      <c r="P163" s="89">
        <v>0</v>
      </c>
      <c r="Q163" s="89">
        <f t="shared" si="84"/>
        <v>0.33482407200000003</v>
      </c>
      <c r="R163" s="89">
        <f t="shared" si="85"/>
        <v>0</v>
      </c>
      <c r="S163" s="91">
        <v>0</v>
      </c>
      <c r="T163" s="92" t="s">
        <v>32</v>
      </c>
    </row>
    <row r="164" spans="1:20" s="68" customFormat="1" x14ac:dyDescent="0.25">
      <c r="A164" s="85" t="s">
        <v>324</v>
      </c>
      <c r="B164" s="95" t="s">
        <v>346</v>
      </c>
      <c r="C164" s="98" t="s">
        <v>347</v>
      </c>
      <c r="D164" s="89">
        <v>0.13252071420000003</v>
      </c>
      <c r="E164" s="88">
        <v>0</v>
      </c>
      <c r="F164" s="89">
        <f t="shared" si="82"/>
        <v>0.13252071420000003</v>
      </c>
      <c r="G164" s="90">
        <v>0.13252071420000003</v>
      </c>
      <c r="H164" s="89">
        <f t="shared" si="83"/>
        <v>0</v>
      </c>
      <c r="I164" s="89">
        <v>0</v>
      </c>
      <c r="J164" s="89">
        <v>0</v>
      </c>
      <c r="K164" s="89">
        <v>0</v>
      </c>
      <c r="L164" s="89">
        <v>0</v>
      </c>
      <c r="M164" s="89">
        <v>0</v>
      </c>
      <c r="N164" s="89">
        <v>0</v>
      </c>
      <c r="O164" s="89">
        <v>0.13252071419999997</v>
      </c>
      <c r="P164" s="89">
        <v>0</v>
      </c>
      <c r="Q164" s="89">
        <f t="shared" si="84"/>
        <v>0.13252071420000003</v>
      </c>
      <c r="R164" s="89">
        <f t="shared" si="85"/>
        <v>0</v>
      </c>
      <c r="S164" s="91">
        <v>0</v>
      </c>
      <c r="T164" s="92" t="s">
        <v>32</v>
      </c>
    </row>
    <row r="165" spans="1:20" s="68" customFormat="1" ht="31.5" x14ac:dyDescent="0.25">
      <c r="A165" s="85" t="s">
        <v>324</v>
      </c>
      <c r="B165" s="95" t="s">
        <v>348</v>
      </c>
      <c r="C165" s="98" t="s">
        <v>349</v>
      </c>
      <c r="D165" s="89">
        <v>0.15226218</v>
      </c>
      <c r="E165" s="88">
        <v>0</v>
      </c>
      <c r="F165" s="89">
        <f t="shared" si="82"/>
        <v>0.15226218</v>
      </c>
      <c r="G165" s="90">
        <v>0.15226218</v>
      </c>
      <c r="H165" s="89">
        <f t="shared" si="83"/>
        <v>0</v>
      </c>
      <c r="I165" s="89">
        <v>0</v>
      </c>
      <c r="J165" s="89">
        <v>0</v>
      </c>
      <c r="K165" s="89">
        <v>0</v>
      </c>
      <c r="L165" s="89">
        <v>0</v>
      </c>
      <c r="M165" s="89">
        <v>0</v>
      </c>
      <c r="N165" s="89">
        <v>0</v>
      </c>
      <c r="O165" s="89">
        <v>0.15226218</v>
      </c>
      <c r="P165" s="89">
        <v>0</v>
      </c>
      <c r="Q165" s="89">
        <f t="shared" si="84"/>
        <v>0.15226218</v>
      </c>
      <c r="R165" s="89">
        <f t="shared" si="85"/>
        <v>0</v>
      </c>
      <c r="S165" s="91">
        <v>0</v>
      </c>
      <c r="T165" s="92" t="s">
        <v>32</v>
      </c>
    </row>
    <row r="166" spans="1:20" s="68" customFormat="1" x14ac:dyDescent="0.25">
      <c r="A166" s="85" t="s">
        <v>324</v>
      </c>
      <c r="B166" s="95" t="s">
        <v>350</v>
      </c>
      <c r="C166" s="98" t="s">
        <v>351</v>
      </c>
      <c r="D166" s="89">
        <v>0.37312455600000005</v>
      </c>
      <c r="E166" s="88">
        <v>0</v>
      </c>
      <c r="F166" s="89">
        <f t="shared" si="82"/>
        <v>0.37312455600000005</v>
      </c>
      <c r="G166" s="90">
        <v>0.37312455600000005</v>
      </c>
      <c r="H166" s="89">
        <f t="shared" si="83"/>
        <v>0</v>
      </c>
      <c r="I166" s="89">
        <v>0</v>
      </c>
      <c r="J166" s="89">
        <v>0</v>
      </c>
      <c r="K166" s="89">
        <v>0</v>
      </c>
      <c r="L166" s="89">
        <v>0</v>
      </c>
      <c r="M166" s="89">
        <v>0</v>
      </c>
      <c r="N166" s="89">
        <v>0</v>
      </c>
      <c r="O166" s="89">
        <v>0.373124556</v>
      </c>
      <c r="P166" s="89">
        <v>0</v>
      </c>
      <c r="Q166" s="89">
        <f t="shared" si="84"/>
        <v>0.37312455600000005</v>
      </c>
      <c r="R166" s="89">
        <f t="shared" si="85"/>
        <v>0</v>
      </c>
      <c r="S166" s="91">
        <v>0</v>
      </c>
      <c r="T166" s="92" t="s">
        <v>32</v>
      </c>
    </row>
    <row r="167" spans="1:20" s="68" customFormat="1" ht="31.5" x14ac:dyDescent="0.25">
      <c r="A167" s="85" t="s">
        <v>324</v>
      </c>
      <c r="B167" s="95" t="s">
        <v>352</v>
      </c>
      <c r="C167" s="98" t="s">
        <v>353</v>
      </c>
      <c r="D167" s="89">
        <v>0.13163095199999997</v>
      </c>
      <c r="E167" s="88">
        <v>0</v>
      </c>
      <c r="F167" s="89">
        <f t="shared" si="82"/>
        <v>0.13163095199999997</v>
      </c>
      <c r="G167" s="90">
        <v>0.13163095199999997</v>
      </c>
      <c r="H167" s="89">
        <f t="shared" si="83"/>
        <v>0</v>
      </c>
      <c r="I167" s="89">
        <v>0</v>
      </c>
      <c r="J167" s="89">
        <v>0</v>
      </c>
      <c r="K167" s="89">
        <v>0</v>
      </c>
      <c r="L167" s="89">
        <v>0</v>
      </c>
      <c r="M167" s="89">
        <v>0</v>
      </c>
      <c r="N167" s="89">
        <v>0</v>
      </c>
      <c r="O167" s="89">
        <v>0.131630952</v>
      </c>
      <c r="P167" s="89">
        <v>0</v>
      </c>
      <c r="Q167" s="89">
        <f t="shared" si="84"/>
        <v>0.13163095199999997</v>
      </c>
      <c r="R167" s="89">
        <f t="shared" si="85"/>
        <v>0</v>
      </c>
      <c r="S167" s="91">
        <v>0</v>
      </c>
      <c r="T167" s="92" t="s">
        <v>32</v>
      </c>
    </row>
    <row r="168" spans="1:20" s="68" customFormat="1" x14ac:dyDescent="0.25">
      <c r="A168" s="85" t="s">
        <v>324</v>
      </c>
      <c r="B168" s="95" t="s">
        <v>354</v>
      </c>
      <c r="C168" s="98" t="s">
        <v>355</v>
      </c>
      <c r="D168" s="89">
        <v>0.35253791999999995</v>
      </c>
      <c r="E168" s="88">
        <v>0</v>
      </c>
      <c r="F168" s="89">
        <f t="shared" si="82"/>
        <v>0.35253791999999995</v>
      </c>
      <c r="G168" s="90">
        <v>0.35253791999999995</v>
      </c>
      <c r="H168" s="89">
        <f t="shared" si="83"/>
        <v>0</v>
      </c>
      <c r="I168" s="89">
        <v>0</v>
      </c>
      <c r="J168" s="89">
        <v>0</v>
      </c>
      <c r="K168" s="89">
        <v>0</v>
      </c>
      <c r="L168" s="89">
        <v>0</v>
      </c>
      <c r="M168" s="89">
        <v>0</v>
      </c>
      <c r="N168" s="89">
        <v>0</v>
      </c>
      <c r="O168" s="89">
        <v>0.35253792</v>
      </c>
      <c r="P168" s="89">
        <v>0</v>
      </c>
      <c r="Q168" s="89">
        <f t="shared" si="84"/>
        <v>0.35253791999999995</v>
      </c>
      <c r="R168" s="89">
        <f t="shared" si="85"/>
        <v>0</v>
      </c>
      <c r="S168" s="91">
        <v>0</v>
      </c>
      <c r="T168" s="92" t="s">
        <v>32</v>
      </c>
    </row>
    <row r="169" spans="1:20" s="68" customFormat="1" ht="31.5" x14ac:dyDescent="0.25">
      <c r="A169" s="85" t="s">
        <v>324</v>
      </c>
      <c r="B169" s="95" t="s">
        <v>356</v>
      </c>
      <c r="C169" s="98" t="s">
        <v>357</v>
      </c>
      <c r="D169" s="89">
        <v>0.10595869199999999</v>
      </c>
      <c r="E169" s="88">
        <v>0</v>
      </c>
      <c r="F169" s="89">
        <f t="shared" si="82"/>
        <v>0.10595869199999999</v>
      </c>
      <c r="G169" s="90">
        <v>0.10595869199999999</v>
      </c>
      <c r="H169" s="89">
        <f t="shared" si="83"/>
        <v>0</v>
      </c>
      <c r="I169" s="89">
        <v>0</v>
      </c>
      <c r="J169" s="89">
        <v>0</v>
      </c>
      <c r="K169" s="89">
        <v>0</v>
      </c>
      <c r="L169" s="89">
        <v>0</v>
      </c>
      <c r="M169" s="89">
        <v>0</v>
      </c>
      <c r="N169" s="89">
        <v>0</v>
      </c>
      <c r="O169" s="89">
        <v>0.10595869199999999</v>
      </c>
      <c r="P169" s="89">
        <v>0</v>
      </c>
      <c r="Q169" s="89">
        <f t="shared" si="84"/>
        <v>0.10595869199999999</v>
      </c>
      <c r="R169" s="89">
        <f t="shared" si="85"/>
        <v>0</v>
      </c>
      <c r="S169" s="91">
        <v>0</v>
      </c>
      <c r="T169" s="92" t="s">
        <v>32</v>
      </c>
    </row>
    <row r="170" spans="1:20" s="68" customFormat="1" ht="31.5" x14ac:dyDescent="0.25">
      <c r="A170" s="85" t="s">
        <v>324</v>
      </c>
      <c r="B170" s="95" t="s">
        <v>358</v>
      </c>
      <c r="C170" s="98" t="s">
        <v>359</v>
      </c>
      <c r="D170" s="89">
        <v>0.2038932</v>
      </c>
      <c r="E170" s="88">
        <v>0</v>
      </c>
      <c r="F170" s="89">
        <f t="shared" si="82"/>
        <v>0.2038932</v>
      </c>
      <c r="G170" s="90">
        <v>0.2038932</v>
      </c>
      <c r="H170" s="89">
        <f t="shared" si="83"/>
        <v>0</v>
      </c>
      <c r="I170" s="89">
        <v>0</v>
      </c>
      <c r="J170" s="89">
        <v>0</v>
      </c>
      <c r="K170" s="89">
        <v>0</v>
      </c>
      <c r="L170" s="89">
        <v>0</v>
      </c>
      <c r="M170" s="89">
        <v>0</v>
      </c>
      <c r="N170" s="89">
        <v>0</v>
      </c>
      <c r="O170" s="89">
        <v>0.2038932</v>
      </c>
      <c r="P170" s="89">
        <v>0</v>
      </c>
      <c r="Q170" s="89">
        <f t="shared" si="84"/>
        <v>0.2038932</v>
      </c>
      <c r="R170" s="89">
        <f t="shared" si="85"/>
        <v>0</v>
      </c>
      <c r="S170" s="91">
        <v>0</v>
      </c>
      <c r="T170" s="92" t="s">
        <v>32</v>
      </c>
    </row>
    <row r="171" spans="1:20" s="68" customFormat="1" ht="31.5" x14ac:dyDescent="0.25">
      <c r="A171" s="85" t="s">
        <v>324</v>
      </c>
      <c r="B171" s="95" t="s">
        <v>360</v>
      </c>
      <c r="C171" s="98" t="s">
        <v>361</v>
      </c>
      <c r="D171" s="89">
        <v>0.1177581888</v>
      </c>
      <c r="E171" s="88">
        <v>0</v>
      </c>
      <c r="F171" s="89">
        <f t="shared" si="82"/>
        <v>0.1177581888</v>
      </c>
      <c r="G171" s="90">
        <v>0.1177581888</v>
      </c>
      <c r="H171" s="89">
        <f t="shared" si="83"/>
        <v>0</v>
      </c>
      <c r="I171" s="89">
        <v>0</v>
      </c>
      <c r="J171" s="89">
        <v>0</v>
      </c>
      <c r="K171" s="89">
        <v>0</v>
      </c>
      <c r="L171" s="89">
        <v>0</v>
      </c>
      <c r="M171" s="89">
        <v>0</v>
      </c>
      <c r="N171" s="89">
        <v>0</v>
      </c>
      <c r="O171" s="89">
        <v>0.1177581888</v>
      </c>
      <c r="P171" s="89">
        <v>0</v>
      </c>
      <c r="Q171" s="89">
        <f t="shared" si="84"/>
        <v>0.1177581888</v>
      </c>
      <c r="R171" s="89">
        <f t="shared" si="85"/>
        <v>0</v>
      </c>
      <c r="S171" s="91">
        <v>0</v>
      </c>
      <c r="T171" s="92" t="s">
        <v>32</v>
      </c>
    </row>
    <row r="172" spans="1:20" s="68" customFormat="1" ht="31.5" x14ac:dyDescent="0.25">
      <c r="A172" s="85" t="s">
        <v>324</v>
      </c>
      <c r="B172" s="95" t="s">
        <v>362</v>
      </c>
      <c r="C172" s="98" t="s">
        <v>363</v>
      </c>
      <c r="D172" s="89">
        <v>0.144499135896</v>
      </c>
      <c r="E172" s="88">
        <v>0</v>
      </c>
      <c r="F172" s="89">
        <f t="shared" si="82"/>
        <v>0.144499135896</v>
      </c>
      <c r="G172" s="90">
        <v>0.144499135896</v>
      </c>
      <c r="H172" s="89">
        <f t="shared" si="83"/>
        <v>0</v>
      </c>
      <c r="I172" s="89">
        <v>0</v>
      </c>
      <c r="J172" s="89">
        <v>0</v>
      </c>
      <c r="K172" s="89">
        <v>0</v>
      </c>
      <c r="L172" s="89">
        <v>0</v>
      </c>
      <c r="M172" s="89">
        <v>0</v>
      </c>
      <c r="N172" s="89">
        <v>0</v>
      </c>
      <c r="O172" s="89">
        <v>0.14449913589999999</v>
      </c>
      <c r="P172" s="89">
        <v>0</v>
      </c>
      <c r="Q172" s="89">
        <f t="shared" si="84"/>
        <v>0.144499135896</v>
      </c>
      <c r="R172" s="89">
        <f t="shared" si="85"/>
        <v>0</v>
      </c>
      <c r="S172" s="91">
        <v>0</v>
      </c>
      <c r="T172" s="92" t="s">
        <v>32</v>
      </c>
    </row>
    <row r="173" spans="1:20" s="68" customFormat="1" ht="47.25" x14ac:dyDescent="0.25">
      <c r="A173" s="85" t="s">
        <v>324</v>
      </c>
      <c r="B173" s="95" t="s">
        <v>364</v>
      </c>
      <c r="C173" s="98" t="s">
        <v>365</v>
      </c>
      <c r="D173" s="89">
        <v>0.46158999599999995</v>
      </c>
      <c r="E173" s="88">
        <v>0</v>
      </c>
      <c r="F173" s="89">
        <f t="shared" si="82"/>
        <v>0.46158999599999995</v>
      </c>
      <c r="G173" s="90">
        <v>0.46158999599999995</v>
      </c>
      <c r="H173" s="89">
        <f t="shared" si="83"/>
        <v>0</v>
      </c>
      <c r="I173" s="89">
        <v>0</v>
      </c>
      <c r="J173" s="89">
        <v>0</v>
      </c>
      <c r="K173" s="89">
        <v>0</v>
      </c>
      <c r="L173" s="89">
        <v>0</v>
      </c>
      <c r="M173" s="89">
        <v>0</v>
      </c>
      <c r="N173" s="89">
        <v>0</v>
      </c>
      <c r="O173" s="89">
        <v>0.461589996</v>
      </c>
      <c r="P173" s="89">
        <v>0</v>
      </c>
      <c r="Q173" s="89">
        <f t="shared" si="84"/>
        <v>0.46158999599999995</v>
      </c>
      <c r="R173" s="89">
        <f t="shared" si="85"/>
        <v>0</v>
      </c>
      <c r="S173" s="91">
        <v>0</v>
      </c>
      <c r="T173" s="92" t="s">
        <v>32</v>
      </c>
    </row>
    <row r="174" spans="1:20" s="68" customFormat="1" ht="31.5" x14ac:dyDescent="0.25">
      <c r="A174" s="85" t="s">
        <v>324</v>
      </c>
      <c r="B174" s="95" t="s">
        <v>366</v>
      </c>
      <c r="C174" s="98" t="s">
        <v>367</v>
      </c>
      <c r="D174" s="89">
        <v>0.14544162360000001</v>
      </c>
      <c r="E174" s="88">
        <v>0</v>
      </c>
      <c r="F174" s="89">
        <f t="shared" si="82"/>
        <v>0.14544162360000001</v>
      </c>
      <c r="G174" s="90">
        <v>0.14544162360000001</v>
      </c>
      <c r="H174" s="89">
        <f t="shared" si="83"/>
        <v>0</v>
      </c>
      <c r="I174" s="89">
        <v>0</v>
      </c>
      <c r="J174" s="89">
        <v>0</v>
      </c>
      <c r="K174" s="89">
        <v>0</v>
      </c>
      <c r="L174" s="89">
        <v>0</v>
      </c>
      <c r="M174" s="89">
        <v>0</v>
      </c>
      <c r="N174" s="89">
        <v>0</v>
      </c>
      <c r="O174" s="89">
        <v>0.14544162360000001</v>
      </c>
      <c r="P174" s="89">
        <v>0</v>
      </c>
      <c r="Q174" s="89">
        <f t="shared" si="84"/>
        <v>0.14544162360000001</v>
      </c>
      <c r="R174" s="89">
        <f t="shared" si="85"/>
        <v>0</v>
      </c>
      <c r="S174" s="91">
        <v>0</v>
      </c>
      <c r="T174" s="92" t="s">
        <v>32</v>
      </c>
    </row>
    <row r="175" spans="1:20" s="68" customFormat="1" ht="31.5" x14ac:dyDescent="0.25">
      <c r="A175" s="85" t="s">
        <v>324</v>
      </c>
      <c r="B175" s="95" t="s">
        <v>368</v>
      </c>
      <c r="C175" s="98" t="s">
        <v>369</v>
      </c>
      <c r="D175" s="89">
        <v>6.417702900000001E-2</v>
      </c>
      <c r="E175" s="88">
        <v>0</v>
      </c>
      <c r="F175" s="89">
        <f t="shared" si="82"/>
        <v>6.417702900000001E-2</v>
      </c>
      <c r="G175" s="90">
        <v>6.417702900000001E-2</v>
      </c>
      <c r="H175" s="89">
        <f t="shared" si="83"/>
        <v>0</v>
      </c>
      <c r="I175" s="89">
        <v>0</v>
      </c>
      <c r="J175" s="89">
        <v>0</v>
      </c>
      <c r="K175" s="89">
        <v>0</v>
      </c>
      <c r="L175" s="89">
        <v>0</v>
      </c>
      <c r="M175" s="89">
        <v>0</v>
      </c>
      <c r="N175" s="89">
        <v>0</v>
      </c>
      <c r="O175" s="89">
        <v>6.417702900000001E-2</v>
      </c>
      <c r="P175" s="89">
        <v>0</v>
      </c>
      <c r="Q175" s="89">
        <f t="shared" si="84"/>
        <v>6.417702900000001E-2</v>
      </c>
      <c r="R175" s="89">
        <f t="shared" si="85"/>
        <v>0</v>
      </c>
      <c r="S175" s="91">
        <v>0</v>
      </c>
      <c r="T175" s="92" t="s">
        <v>32</v>
      </c>
    </row>
    <row r="176" spans="1:20" s="68" customFormat="1" ht="31.5" x14ac:dyDescent="0.25">
      <c r="A176" s="85" t="s">
        <v>324</v>
      </c>
      <c r="B176" s="95" t="s">
        <v>370</v>
      </c>
      <c r="C176" s="98" t="s">
        <v>371</v>
      </c>
      <c r="D176" s="89">
        <v>1.4468644080000002</v>
      </c>
      <c r="E176" s="88">
        <v>0</v>
      </c>
      <c r="F176" s="89">
        <f t="shared" si="82"/>
        <v>1.4468644080000002</v>
      </c>
      <c r="G176" s="90">
        <v>1.4468644080000002</v>
      </c>
      <c r="H176" s="89">
        <f t="shared" si="83"/>
        <v>0</v>
      </c>
      <c r="I176" s="89">
        <v>0</v>
      </c>
      <c r="J176" s="89">
        <v>0</v>
      </c>
      <c r="K176" s="89">
        <v>0</v>
      </c>
      <c r="L176" s="89">
        <v>0</v>
      </c>
      <c r="M176" s="89">
        <v>0</v>
      </c>
      <c r="N176" s="89">
        <v>0</v>
      </c>
      <c r="O176" s="89">
        <v>1.4468644079999999</v>
      </c>
      <c r="P176" s="89">
        <v>0</v>
      </c>
      <c r="Q176" s="89">
        <f t="shared" si="84"/>
        <v>1.4468644080000002</v>
      </c>
      <c r="R176" s="89">
        <f t="shared" si="85"/>
        <v>0</v>
      </c>
      <c r="S176" s="91">
        <v>0</v>
      </c>
      <c r="T176" s="92" t="s">
        <v>32</v>
      </c>
    </row>
    <row r="177" spans="1:20" s="68" customFormat="1" ht="47.25" x14ac:dyDescent="0.25">
      <c r="A177" s="85" t="s">
        <v>324</v>
      </c>
      <c r="B177" s="95" t="s">
        <v>372</v>
      </c>
      <c r="C177" s="98" t="s">
        <v>373</v>
      </c>
      <c r="D177" s="89">
        <v>1.3297605375599999</v>
      </c>
      <c r="E177" s="88">
        <v>0</v>
      </c>
      <c r="F177" s="89">
        <f t="shared" si="82"/>
        <v>1.3297605375599999</v>
      </c>
      <c r="G177" s="90">
        <v>1.3297605375599999</v>
      </c>
      <c r="H177" s="89">
        <f t="shared" si="83"/>
        <v>0</v>
      </c>
      <c r="I177" s="89">
        <v>0</v>
      </c>
      <c r="J177" s="89">
        <v>0</v>
      </c>
      <c r="K177" s="89">
        <v>0</v>
      </c>
      <c r="L177" s="89">
        <v>0</v>
      </c>
      <c r="M177" s="89">
        <v>0</v>
      </c>
      <c r="N177" s="89">
        <v>0</v>
      </c>
      <c r="O177" s="89">
        <v>1.3297605375600001</v>
      </c>
      <c r="P177" s="89">
        <v>0</v>
      </c>
      <c r="Q177" s="89">
        <f t="shared" si="84"/>
        <v>1.3297605375599999</v>
      </c>
      <c r="R177" s="89">
        <f t="shared" si="85"/>
        <v>0</v>
      </c>
      <c r="S177" s="91">
        <v>0</v>
      </c>
      <c r="T177" s="92" t="s">
        <v>32</v>
      </c>
    </row>
    <row r="178" spans="1:20" s="68" customFormat="1" ht="32.25" customHeight="1" x14ac:dyDescent="0.25">
      <c r="A178" s="85" t="s">
        <v>324</v>
      </c>
      <c r="B178" s="95" t="s">
        <v>374</v>
      </c>
      <c r="C178" s="98" t="s">
        <v>375</v>
      </c>
      <c r="D178" s="89">
        <v>1.518</v>
      </c>
      <c r="E178" s="88">
        <v>0</v>
      </c>
      <c r="F178" s="89">
        <f t="shared" si="82"/>
        <v>1.518</v>
      </c>
      <c r="G178" s="90">
        <v>0.48599999999999999</v>
      </c>
      <c r="H178" s="89">
        <f t="shared" si="83"/>
        <v>0</v>
      </c>
      <c r="I178" s="89">
        <v>0</v>
      </c>
      <c r="J178" s="89">
        <v>0</v>
      </c>
      <c r="K178" s="89">
        <v>0</v>
      </c>
      <c r="L178" s="89">
        <v>0</v>
      </c>
      <c r="M178" s="89">
        <v>0</v>
      </c>
      <c r="N178" s="89">
        <v>0</v>
      </c>
      <c r="O178" s="89">
        <v>0.48599999999999999</v>
      </c>
      <c r="P178" s="89">
        <v>0</v>
      </c>
      <c r="Q178" s="89">
        <f t="shared" si="84"/>
        <v>1.518</v>
      </c>
      <c r="R178" s="89">
        <f t="shared" si="85"/>
        <v>0</v>
      </c>
      <c r="S178" s="91">
        <v>0</v>
      </c>
      <c r="T178" s="92" t="s">
        <v>32</v>
      </c>
    </row>
    <row r="179" spans="1:20" s="68" customFormat="1" ht="42" customHeight="1" x14ac:dyDescent="0.25">
      <c r="A179" s="85" t="s">
        <v>324</v>
      </c>
      <c r="B179" s="95" t="s">
        <v>376</v>
      </c>
      <c r="C179" s="87" t="s">
        <v>377</v>
      </c>
      <c r="D179" s="89" t="s">
        <v>32</v>
      </c>
      <c r="E179" s="88" t="s">
        <v>32</v>
      </c>
      <c r="F179" s="89" t="s">
        <v>32</v>
      </c>
      <c r="G179" s="90" t="s">
        <v>32</v>
      </c>
      <c r="H179" s="89">
        <f>J179+L179+N179+P179</f>
        <v>0</v>
      </c>
      <c r="I179" s="89" t="s">
        <v>32</v>
      </c>
      <c r="J179" s="89">
        <v>0</v>
      </c>
      <c r="K179" s="89" t="s">
        <v>32</v>
      </c>
      <c r="L179" s="89">
        <v>0</v>
      </c>
      <c r="M179" s="89" t="s">
        <v>32</v>
      </c>
      <c r="N179" s="89">
        <v>0</v>
      </c>
      <c r="O179" s="89" t="s">
        <v>32</v>
      </c>
      <c r="P179" s="89">
        <v>0</v>
      </c>
      <c r="Q179" s="89" t="s">
        <v>32</v>
      </c>
      <c r="R179" s="89" t="s">
        <v>32</v>
      </c>
      <c r="S179" s="91" t="s">
        <v>32</v>
      </c>
      <c r="T179" s="92" t="s">
        <v>32</v>
      </c>
    </row>
    <row r="180" spans="1:20" s="68" customFormat="1" ht="33" customHeight="1" x14ac:dyDescent="0.25">
      <c r="A180" s="85" t="s">
        <v>324</v>
      </c>
      <c r="B180" s="95" t="s">
        <v>378</v>
      </c>
      <c r="C180" s="87" t="s">
        <v>379</v>
      </c>
      <c r="D180" s="89" t="s">
        <v>32</v>
      </c>
      <c r="E180" s="88" t="s">
        <v>32</v>
      </c>
      <c r="F180" s="89" t="s">
        <v>32</v>
      </c>
      <c r="G180" s="90" t="s">
        <v>32</v>
      </c>
      <c r="H180" s="89">
        <f t="shared" si="83"/>
        <v>25.49807487</v>
      </c>
      <c r="I180" s="89" t="s">
        <v>32</v>
      </c>
      <c r="J180" s="89">
        <v>25.49807487</v>
      </c>
      <c r="K180" s="89" t="s">
        <v>32</v>
      </c>
      <c r="L180" s="89">
        <v>0</v>
      </c>
      <c r="M180" s="89" t="s">
        <v>32</v>
      </c>
      <c r="N180" s="89">
        <v>0</v>
      </c>
      <c r="O180" s="89" t="s">
        <v>32</v>
      </c>
      <c r="P180" s="89">
        <v>0</v>
      </c>
      <c r="Q180" s="89" t="s">
        <v>32</v>
      </c>
      <c r="R180" s="89" t="s">
        <v>32</v>
      </c>
      <c r="S180" s="97" t="s">
        <v>32</v>
      </c>
      <c r="T180" s="131" t="s">
        <v>139</v>
      </c>
    </row>
    <row r="181" spans="1:20" s="68" customFormat="1" ht="31.5" x14ac:dyDescent="0.25">
      <c r="A181" s="85" t="s">
        <v>324</v>
      </c>
      <c r="B181" s="95" t="s">
        <v>380</v>
      </c>
      <c r="C181" s="87" t="s">
        <v>381</v>
      </c>
      <c r="D181" s="89" t="s">
        <v>32</v>
      </c>
      <c r="E181" s="89" t="s">
        <v>32</v>
      </c>
      <c r="F181" s="89" t="s">
        <v>32</v>
      </c>
      <c r="G181" s="89" t="s">
        <v>32</v>
      </c>
      <c r="H181" s="89">
        <f t="shared" si="83"/>
        <v>6.2543249999999995E-2</v>
      </c>
      <c r="I181" s="89" t="s">
        <v>32</v>
      </c>
      <c r="J181" s="89">
        <v>6.2543249999999995E-2</v>
      </c>
      <c r="K181" s="89" t="s">
        <v>32</v>
      </c>
      <c r="L181" s="89">
        <v>0</v>
      </c>
      <c r="M181" s="89" t="s">
        <v>32</v>
      </c>
      <c r="N181" s="89">
        <v>0</v>
      </c>
      <c r="O181" s="89" t="s">
        <v>32</v>
      </c>
      <c r="P181" s="89">
        <v>0</v>
      </c>
      <c r="Q181" s="89" t="s">
        <v>32</v>
      </c>
      <c r="R181" s="89" t="s">
        <v>32</v>
      </c>
      <c r="S181" s="97" t="s">
        <v>32</v>
      </c>
      <c r="T181" s="102" t="s">
        <v>139</v>
      </c>
    </row>
    <row r="182" spans="1:20" s="68" customFormat="1" ht="31.5" x14ac:dyDescent="0.25">
      <c r="A182" s="85" t="s">
        <v>324</v>
      </c>
      <c r="B182" s="95" t="s">
        <v>382</v>
      </c>
      <c r="C182" s="87" t="s">
        <v>383</v>
      </c>
      <c r="D182" s="89">
        <v>7.1940954759999993</v>
      </c>
      <c r="E182" s="88">
        <v>0</v>
      </c>
      <c r="F182" s="89">
        <f t="shared" si="82"/>
        <v>7.1940954759999993</v>
      </c>
      <c r="G182" s="90">
        <v>0.86324631600000001</v>
      </c>
      <c r="H182" s="89">
        <f t="shared" si="83"/>
        <v>0</v>
      </c>
      <c r="I182" s="89">
        <v>0</v>
      </c>
      <c r="J182" s="89">
        <v>0</v>
      </c>
      <c r="K182" s="89">
        <v>0</v>
      </c>
      <c r="L182" s="89">
        <v>0</v>
      </c>
      <c r="M182" s="89">
        <v>0</v>
      </c>
      <c r="N182" s="89">
        <v>0</v>
      </c>
      <c r="O182" s="89">
        <v>0.86324631600000001</v>
      </c>
      <c r="P182" s="89">
        <v>0</v>
      </c>
      <c r="Q182" s="89">
        <f t="shared" si="84"/>
        <v>7.1940954759999993</v>
      </c>
      <c r="R182" s="89">
        <f t="shared" ref="R182:R199" si="86">H182-(I182)</f>
        <v>0</v>
      </c>
      <c r="S182" s="91">
        <v>0</v>
      </c>
      <c r="T182" s="92" t="s">
        <v>32</v>
      </c>
    </row>
    <row r="183" spans="1:20" s="68" customFormat="1" ht="31.5" x14ac:dyDescent="0.25">
      <c r="A183" s="85" t="s">
        <v>324</v>
      </c>
      <c r="B183" s="95" t="s">
        <v>384</v>
      </c>
      <c r="C183" s="87" t="s">
        <v>385</v>
      </c>
      <c r="D183" s="89">
        <v>19.71920274</v>
      </c>
      <c r="E183" s="88">
        <v>10.515000000000001</v>
      </c>
      <c r="F183" s="89">
        <f t="shared" si="82"/>
        <v>9.2042027399999995</v>
      </c>
      <c r="G183" s="90">
        <v>9.2042027400000013</v>
      </c>
      <c r="H183" s="89">
        <f t="shared" si="83"/>
        <v>0</v>
      </c>
      <c r="I183" s="89">
        <v>0</v>
      </c>
      <c r="J183" s="89">
        <v>0</v>
      </c>
      <c r="K183" s="89">
        <v>0</v>
      </c>
      <c r="L183" s="89">
        <v>0</v>
      </c>
      <c r="M183" s="89">
        <v>0</v>
      </c>
      <c r="N183" s="89">
        <v>0</v>
      </c>
      <c r="O183" s="89">
        <v>9.2042027400000013</v>
      </c>
      <c r="P183" s="89">
        <v>0</v>
      </c>
      <c r="Q183" s="89">
        <f t="shared" si="84"/>
        <v>9.2042027399999995</v>
      </c>
      <c r="R183" s="89">
        <f t="shared" si="86"/>
        <v>0</v>
      </c>
      <c r="S183" s="91">
        <v>0</v>
      </c>
      <c r="T183" s="92" t="s">
        <v>32</v>
      </c>
    </row>
    <row r="184" spans="1:20" s="68" customFormat="1" x14ac:dyDescent="0.25">
      <c r="A184" s="85" t="s">
        <v>324</v>
      </c>
      <c r="B184" s="95" t="s">
        <v>386</v>
      </c>
      <c r="C184" s="87" t="s">
        <v>387</v>
      </c>
      <c r="D184" s="89">
        <v>0.16800000000000001</v>
      </c>
      <c r="E184" s="88">
        <v>0</v>
      </c>
      <c r="F184" s="89">
        <f t="shared" si="82"/>
        <v>0.16800000000000001</v>
      </c>
      <c r="G184" s="90">
        <v>0.16800000000000001</v>
      </c>
      <c r="H184" s="89">
        <f t="shared" si="83"/>
        <v>0</v>
      </c>
      <c r="I184" s="89">
        <v>0</v>
      </c>
      <c r="J184" s="89">
        <v>0</v>
      </c>
      <c r="K184" s="89">
        <v>0</v>
      </c>
      <c r="L184" s="89">
        <v>0</v>
      </c>
      <c r="M184" s="89">
        <v>0</v>
      </c>
      <c r="N184" s="89">
        <v>0</v>
      </c>
      <c r="O184" s="89">
        <v>0.16800000000000001</v>
      </c>
      <c r="P184" s="89">
        <v>0</v>
      </c>
      <c r="Q184" s="89">
        <f t="shared" si="84"/>
        <v>0.16800000000000001</v>
      </c>
      <c r="R184" s="89">
        <f t="shared" si="86"/>
        <v>0</v>
      </c>
      <c r="S184" s="91">
        <v>0</v>
      </c>
      <c r="T184" s="92" t="s">
        <v>32</v>
      </c>
    </row>
    <row r="185" spans="1:20" s="68" customFormat="1" x14ac:dyDescent="0.25">
      <c r="A185" s="85" t="s">
        <v>324</v>
      </c>
      <c r="B185" s="95" t="s">
        <v>388</v>
      </c>
      <c r="C185" s="87" t="s">
        <v>389</v>
      </c>
      <c r="D185" s="89">
        <v>0.90765359999999995</v>
      </c>
      <c r="E185" s="88">
        <v>0</v>
      </c>
      <c r="F185" s="89">
        <f t="shared" si="82"/>
        <v>0.90765359999999995</v>
      </c>
      <c r="G185" s="90">
        <v>0.90765359999999995</v>
      </c>
      <c r="H185" s="89">
        <f t="shared" si="83"/>
        <v>0</v>
      </c>
      <c r="I185" s="89">
        <v>0</v>
      </c>
      <c r="J185" s="89">
        <v>0</v>
      </c>
      <c r="K185" s="89">
        <v>0</v>
      </c>
      <c r="L185" s="89">
        <v>0</v>
      </c>
      <c r="M185" s="89">
        <v>0</v>
      </c>
      <c r="N185" s="89">
        <v>0</v>
      </c>
      <c r="O185" s="89">
        <v>0.90765359999999995</v>
      </c>
      <c r="P185" s="89">
        <v>0</v>
      </c>
      <c r="Q185" s="89">
        <f t="shared" si="84"/>
        <v>0.90765359999999995</v>
      </c>
      <c r="R185" s="89">
        <f t="shared" si="86"/>
        <v>0</v>
      </c>
      <c r="S185" s="91">
        <v>0</v>
      </c>
      <c r="T185" s="92" t="s">
        <v>32</v>
      </c>
    </row>
    <row r="186" spans="1:20" s="68" customFormat="1" x14ac:dyDescent="0.25">
      <c r="A186" s="85" t="s">
        <v>324</v>
      </c>
      <c r="B186" s="95" t="s">
        <v>390</v>
      </c>
      <c r="C186" s="87" t="s">
        <v>391</v>
      </c>
      <c r="D186" s="89">
        <v>2.94</v>
      </c>
      <c r="E186" s="88">
        <v>0</v>
      </c>
      <c r="F186" s="89">
        <f t="shared" si="82"/>
        <v>2.94</v>
      </c>
      <c r="G186" s="90">
        <v>1.44</v>
      </c>
      <c r="H186" s="89">
        <f t="shared" si="83"/>
        <v>0</v>
      </c>
      <c r="I186" s="89">
        <v>0</v>
      </c>
      <c r="J186" s="89">
        <v>0</v>
      </c>
      <c r="K186" s="89">
        <v>0</v>
      </c>
      <c r="L186" s="89">
        <v>0</v>
      </c>
      <c r="M186" s="89">
        <v>0</v>
      </c>
      <c r="N186" s="89">
        <v>0</v>
      </c>
      <c r="O186" s="89">
        <v>1.44</v>
      </c>
      <c r="P186" s="89">
        <v>0</v>
      </c>
      <c r="Q186" s="89">
        <f t="shared" si="84"/>
        <v>2.94</v>
      </c>
      <c r="R186" s="89">
        <f t="shared" si="86"/>
        <v>0</v>
      </c>
      <c r="S186" s="91">
        <v>0</v>
      </c>
      <c r="T186" s="92" t="s">
        <v>32</v>
      </c>
    </row>
    <row r="187" spans="1:20" s="68" customFormat="1" ht="47.25" x14ac:dyDescent="0.25">
      <c r="A187" s="85" t="s">
        <v>324</v>
      </c>
      <c r="B187" s="95" t="s">
        <v>392</v>
      </c>
      <c r="C187" s="87" t="s">
        <v>393</v>
      </c>
      <c r="D187" s="89">
        <v>6.4487999999999994</v>
      </c>
      <c r="E187" s="88">
        <v>0</v>
      </c>
      <c r="F187" s="89">
        <f t="shared" si="82"/>
        <v>6.4487999999999994</v>
      </c>
      <c r="G187" s="90">
        <v>3.1487999999999996</v>
      </c>
      <c r="H187" s="89">
        <f t="shared" si="83"/>
        <v>0</v>
      </c>
      <c r="I187" s="89">
        <v>0</v>
      </c>
      <c r="J187" s="89">
        <v>0</v>
      </c>
      <c r="K187" s="89">
        <v>0</v>
      </c>
      <c r="L187" s="89">
        <v>0</v>
      </c>
      <c r="M187" s="89">
        <v>3.1488</v>
      </c>
      <c r="N187" s="89">
        <v>0</v>
      </c>
      <c r="O187" s="89">
        <v>0</v>
      </c>
      <c r="P187" s="89">
        <v>0</v>
      </c>
      <c r="Q187" s="89">
        <f t="shared" si="84"/>
        <v>6.4487999999999994</v>
      </c>
      <c r="R187" s="89">
        <f t="shared" si="86"/>
        <v>0</v>
      </c>
      <c r="S187" s="91">
        <v>0</v>
      </c>
      <c r="T187" s="92" t="s">
        <v>32</v>
      </c>
    </row>
    <row r="188" spans="1:20" s="68" customFormat="1" ht="31.5" x14ac:dyDescent="0.25">
      <c r="A188" s="85" t="s">
        <v>324</v>
      </c>
      <c r="B188" s="95" t="s">
        <v>394</v>
      </c>
      <c r="C188" s="87" t="s">
        <v>395</v>
      </c>
      <c r="D188" s="89">
        <v>25.221599999999999</v>
      </c>
      <c r="E188" s="88">
        <v>0</v>
      </c>
      <c r="F188" s="89">
        <f t="shared" si="82"/>
        <v>25.221599999999999</v>
      </c>
      <c r="G188" s="90">
        <v>11.9964</v>
      </c>
      <c r="H188" s="89">
        <f t="shared" si="83"/>
        <v>0</v>
      </c>
      <c r="I188" s="89">
        <v>0</v>
      </c>
      <c r="J188" s="89">
        <v>0</v>
      </c>
      <c r="K188" s="89">
        <v>0</v>
      </c>
      <c r="L188" s="89">
        <v>0</v>
      </c>
      <c r="M188" s="89">
        <v>11.9964</v>
      </c>
      <c r="N188" s="89">
        <v>0</v>
      </c>
      <c r="O188" s="89">
        <v>0</v>
      </c>
      <c r="P188" s="89">
        <v>0</v>
      </c>
      <c r="Q188" s="89">
        <f t="shared" si="84"/>
        <v>25.221599999999999</v>
      </c>
      <c r="R188" s="89">
        <f t="shared" si="86"/>
        <v>0</v>
      </c>
      <c r="S188" s="91">
        <v>0</v>
      </c>
      <c r="T188" s="92" t="s">
        <v>32</v>
      </c>
    </row>
    <row r="189" spans="1:20" s="68" customFormat="1" ht="31.5" x14ac:dyDescent="0.25">
      <c r="A189" s="85" t="s">
        <v>324</v>
      </c>
      <c r="B189" s="95" t="s">
        <v>396</v>
      </c>
      <c r="C189" s="87" t="s">
        <v>397</v>
      </c>
      <c r="D189" s="89">
        <v>0.47159999999999996</v>
      </c>
      <c r="E189" s="88">
        <v>0</v>
      </c>
      <c r="F189" s="89">
        <f t="shared" si="82"/>
        <v>0.47159999999999996</v>
      </c>
      <c r="G189" s="90">
        <v>0.47159999999999996</v>
      </c>
      <c r="H189" s="89">
        <f t="shared" si="83"/>
        <v>0.47</v>
      </c>
      <c r="I189" s="89">
        <v>0</v>
      </c>
      <c r="J189" s="89">
        <f>470/1000</f>
        <v>0.47</v>
      </c>
      <c r="K189" s="89">
        <v>0</v>
      </c>
      <c r="L189" s="89">
        <v>0</v>
      </c>
      <c r="M189" s="89">
        <v>0.47160000000000002</v>
      </c>
      <c r="N189" s="89">
        <v>0</v>
      </c>
      <c r="O189" s="89">
        <v>0</v>
      </c>
      <c r="P189" s="89">
        <v>0</v>
      </c>
      <c r="Q189" s="89">
        <f t="shared" si="84"/>
        <v>1.5999999999999903E-3</v>
      </c>
      <c r="R189" s="89">
        <f t="shared" si="86"/>
        <v>0.47</v>
      </c>
      <c r="S189" s="91">
        <v>1</v>
      </c>
      <c r="T189" s="104" t="s">
        <v>398</v>
      </c>
    </row>
    <row r="190" spans="1:20" s="68" customFormat="1" ht="47.25" x14ac:dyDescent="0.25">
      <c r="A190" s="85" t="s">
        <v>324</v>
      </c>
      <c r="B190" s="95" t="s">
        <v>399</v>
      </c>
      <c r="C190" s="87" t="s">
        <v>400</v>
      </c>
      <c r="D190" s="89">
        <v>3.1080000000000001</v>
      </c>
      <c r="E190" s="88">
        <v>0</v>
      </c>
      <c r="F190" s="89">
        <f t="shared" si="82"/>
        <v>3.1080000000000001</v>
      </c>
      <c r="G190" s="90">
        <v>0.98399999999999999</v>
      </c>
      <c r="H190" s="89">
        <f t="shared" si="83"/>
        <v>0.89237369</v>
      </c>
      <c r="I190" s="89">
        <v>0</v>
      </c>
      <c r="J190" s="89">
        <f>892.37369/1000</f>
        <v>0.89237369</v>
      </c>
      <c r="K190" s="89">
        <v>0</v>
      </c>
      <c r="L190" s="89">
        <v>0</v>
      </c>
      <c r="M190" s="89">
        <v>0.98399999999999999</v>
      </c>
      <c r="N190" s="89">
        <v>0</v>
      </c>
      <c r="O190" s="89">
        <v>0</v>
      </c>
      <c r="P190" s="89">
        <v>0</v>
      </c>
      <c r="Q190" s="89">
        <f t="shared" si="84"/>
        <v>2.2156263100000002</v>
      </c>
      <c r="R190" s="89">
        <f t="shared" si="86"/>
        <v>0.89237369</v>
      </c>
      <c r="S190" s="91">
        <v>1</v>
      </c>
      <c r="T190" s="104" t="s">
        <v>398</v>
      </c>
    </row>
    <row r="191" spans="1:20" s="68" customFormat="1" ht="47.25" x14ac:dyDescent="0.25">
      <c r="A191" s="85" t="s">
        <v>324</v>
      </c>
      <c r="B191" s="95" t="s">
        <v>401</v>
      </c>
      <c r="C191" s="87" t="s">
        <v>402</v>
      </c>
      <c r="D191" s="89">
        <v>11.7156</v>
      </c>
      <c r="E191" s="88">
        <v>0</v>
      </c>
      <c r="F191" s="89">
        <f t="shared" si="82"/>
        <v>11.7156</v>
      </c>
      <c r="G191" s="90">
        <v>3.5951999999999997</v>
      </c>
      <c r="H191" s="89">
        <f t="shared" si="83"/>
        <v>0</v>
      </c>
      <c r="I191" s="89">
        <v>0</v>
      </c>
      <c r="J191" s="89">
        <v>0</v>
      </c>
      <c r="K191" s="89">
        <v>0</v>
      </c>
      <c r="L191" s="89">
        <v>0</v>
      </c>
      <c r="M191" s="89">
        <v>3.5951999999999997</v>
      </c>
      <c r="N191" s="89">
        <v>0</v>
      </c>
      <c r="O191" s="89">
        <v>0</v>
      </c>
      <c r="P191" s="89">
        <v>0</v>
      </c>
      <c r="Q191" s="89">
        <f t="shared" si="84"/>
        <v>11.7156</v>
      </c>
      <c r="R191" s="89">
        <f t="shared" si="86"/>
        <v>0</v>
      </c>
      <c r="S191" s="91">
        <v>0</v>
      </c>
      <c r="T191" s="92" t="s">
        <v>32</v>
      </c>
    </row>
    <row r="192" spans="1:20" s="68" customFormat="1" ht="31.5" x14ac:dyDescent="0.25">
      <c r="A192" s="85" t="s">
        <v>324</v>
      </c>
      <c r="B192" s="95" t="s">
        <v>403</v>
      </c>
      <c r="C192" s="87" t="s">
        <v>404</v>
      </c>
      <c r="D192" s="89">
        <v>5.5404</v>
      </c>
      <c r="E192" s="88">
        <v>0</v>
      </c>
      <c r="F192" s="89">
        <f t="shared" si="82"/>
        <v>5.5404</v>
      </c>
      <c r="G192" s="90">
        <v>3.5531999999999999</v>
      </c>
      <c r="H192" s="89">
        <f t="shared" si="83"/>
        <v>0</v>
      </c>
      <c r="I192" s="89">
        <v>0</v>
      </c>
      <c r="J192" s="89">
        <v>0</v>
      </c>
      <c r="K192" s="89">
        <v>0</v>
      </c>
      <c r="L192" s="89">
        <v>0</v>
      </c>
      <c r="M192" s="89">
        <v>3.5531999999999999</v>
      </c>
      <c r="N192" s="89">
        <v>0</v>
      </c>
      <c r="O192" s="89">
        <v>0</v>
      </c>
      <c r="P192" s="89">
        <v>0</v>
      </c>
      <c r="Q192" s="89">
        <f t="shared" si="84"/>
        <v>5.5404</v>
      </c>
      <c r="R192" s="89">
        <f t="shared" si="86"/>
        <v>0</v>
      </c>
      <c r="S192" s="91">
        <v>0</v>
      </c>
      <c r="T192" s="92" t="s">
        <v>32</v>
      </c>
    </row>
    <row r="193" spans="1:20" s="68" customFormat="1" ht="31.5" x14ac:dyDescent="0.25">
      <c r="A193" s="85" t="s">
        <v>324</v>
      </c>
      <c r="B193" s="95" t="s">
        <v>405</v>
      </c>
      <c r="C193" s="87" t="s">
        <v>406</v>
      </c>
      <c r="D193" s="89">
        <v>5.4047999999999998</v>
      </c>
      <c r="E193" s="88">
        <v>0</v>
      </c>
      <c r="F193" s="89">
        <f t="shared" si="82"/>
        <v>5.4047999999999998</v>
      </c>
      <c r="G193" s="90">
        <v>5.4047999999999998</v>
      </c>
      <c r="H193" s="89">
        <f t="shared" si="83"/>
        <v>0</v>
      </c>
      <c r="I193" s="89">
        <v>0</v>
      </c>
      <c r="J193" s="89">
        <v>0</v>
      </c>
      <c r="K193" s="89">
        <v>0</v>
      </c>
      <c r="L193" s="89">
        <v>0</v>
      </c>
      <c r="M193" s="89">
        <v>5.4047999999999998</v>
      </c>
      <c r="N193" s="89">
        <v>0</v>
      </c>
      <c r="O193" s="89">
        <v>0</v>
      </c>
      <c r="P193" s="89">
        <v>0</v>
      </c>
      <c r="Q193" s="89">
        <f t="shared" si="84"/>
        <v>5.4047999999999998</v>
      </c>
      <c r="R193" s="89">
        <f t="shared" si="86"/>
        <v>0</v>
      </c>
      <c r="S193" s="91">
        <v>0</v>
      </c>
      <c r="T193" s="92" t="s">
        <v>32</v>
      </c>
    </row>
    <row r="194" spans="1:20" s="68" customFormat="1" ht="31.5" x14ac:dyDescent="0.25">
      <c r="A194" s="85" t="s">
        <v>324</v>
      </c>
      <c r="B194" s="95" t="s">
        <v>407</v>
      </c>
      <c r="C194" s="87" t="s">
        <v>408</v>
      </c>
      <c r="D194" s="89">
        <v>4.4748000000000001</v>
      </c>
      <c r="E194" s="88">
        <v>0</v>
      </c>
      <c r="F194" s="89">
        <f t="shared" si="82"/>
        <v>4.4748000000000001</v>
      </c>
      <c r="G194" s="90">
        <v>4.4748000000000001</v>
      </c>
      <c r="H194" s="89">
        <f t="shared" si="83"/>
        <v>0</v>
      </c>
      <c r="I194" s="89">
        <v>0</v>
      </c>
      <c r="J194" s="89">
        <v>0</v>
      </c>
      <c r="K194" s="89">
        <v>0</v>
      </c>
      <c r="L194" s="89">
        <v>0</v>
      </c>
      <c r="M194" s="89">
        <v>4.4748000000000001</v>
      </c>
      <c r="N194" s="89">
        <v>0</v>
      </c>
      <c r="O194" s="89">
        <v>0</v>
      </c>
      <c r="P194" s="89">
        <v>0</v>
      </c>
      <c r="Q194" s="89">
        <f t="shared" si="84"/>
        <v>4.4748000000000001</v>
      </c>
      <c r="R194" s="89">
        <f t="shared" si="86"/>
        <v>0</v>
      </c>
      <c r="S194" s="91">
        <v>0</v>
      </c>
      <c r="T194" s="92" t="s">
        <v>32</v>
      </c>
    </row>
    <row r="195" spans="1:20" s="68" customFormat="1" ht="31.5" x14ac:dyDescent="0.25">
      <c r="A195" s="85" t="s">
        <v>324</v>
      </c>
      <c r="B195" s="95" t="s">
        <v>409</v>
      </c>
      <c r="C195" s="87" t="s">
        <v>410</v>
      </c>
      <c r="D195" s="89">
        <v>13.614000000000001</v>
      </c>
      <c r="E195" s="88">
        <v>0</v>
      </c>
      <c r="F195" s="89">
        <f t="shared" si="82"/>
        <v>13.614000000000001</v>
      </c>
      <c r="G195" s="90">
        <v>6.4847999999999999</v>
      </c>
      <c r="H195" s="89">
        <f t="shared" si="83"/>
        <v>0</v>
      </c>
      <c r="I195" s="89">
        <v>0</v>
      </c>
      <c r="J195" s="89">
        <v>0</v>
      </c>
      <c r="K195" s="89">
        <v>0</v>
      </c>
      <c r="L195" s="89">
        <v>0</v>
      </c>
      <c r="M195" s="89">
        <v>6.4847999999999999</v>
      </c>
      <c r="N195" s="89">
        <v>0</v>
      </c>
      <c r="O195" s="89">
        <v>0</v>
      </c>
      <c r="P195" s="89">
        <v>0</v>
      </c>
      <c r="Q195" s="89">
        <f t="shared" si="84"/>
        <v>13.614000000000001</v>
      </c>
      <c r="R195" s="89">
        <f t="shared" si="86"/>
        <v>0</v>
      </c>
      <c r="S195" s="91">
        <v>0</v>
      </c>
      <c r="T195" s="92" t="s">
        <v>32</v>
      </c>
    </row>
    <row r="196" spans="1:20" s="68" customFormat="1" ht="31.5" x14ac:dyDescent="0.25">
      <c r="A196" s="85" t="s">
        <v>324</v>
      </c>
      <c r="B196" s="95" t="s">
        <v>411</v>
      </c>
      <c r="C196" s="87" t="s">
        <v>412</v>
      </c>
      <c r="D196" s="89">
        <v>4.8035999999999994</v>
      </c>
      <c r="E196" s="88">
        <v>0</v>
      </c>
      <c r="F196" s="89">
        <f t="shared" si="82"/>
        <v>4.8035999999999994</v>
      </c>
      <c r="G196" s="90">
        <v>4.8035999999999994</v>
      </c>
      <c r="H196" s="89">
        <f t="shared" si="83"/>
        <v>0</v>
      </c>
      <c r="I196" s="89">
        <v>0</v>
      </c>
      <c r="J196" s="89">
        <v>0</v>
      </c>
      <c r="K196" s="89">
        <v>0</v>
      </c>
      <c r="L196" s="89">
        <v>0</v>
      </c>
      <c r="M196" s="89">
        <v>0</v>
      </c>
      <c r="N196" s="89">
        <v>0</v>
      </c>
      <c r="O196" s="89">
        <v>4.8036000000000003</v>
      </c>
      <c r="P196" s="89">
        <v>0</v>
      </c>
      <c r="Q196" s="89">
        <f t="shared" si="84"/>
        <v>4.8035999999999994</v>
      </c>
      <c r="R196" s="89">
        <f t="shared" si="86"/>
        <v>0</v>
      </c>
      <c r="S196" s="91">
        <v>0</v>
      </c>
      <c r="T196" s="92" t="s">
        <v>32</v>
      </c>
    </row>
    <row r="197" spans="1:20" s="68" customFormat="1" ht="78.75" x14ac:dyDescent="0.25">
      <c r="A197" s="85" t="s">
        <v>324</v>
      </c>
      <c r="B197" s="95" t="s">
        <v>413</v>
      </c>
      <c r="C197" s="87" t="s">
        <v>414</v>
      </c>
      <c r="D197" s="89" t="s">
        <v>32</v>
      </c>
      <c r="E197" s="88" t="s">
        <v>32</v>
      </c>
      <c r="F197" s="89" t="s">
        <v>32</v>
      </c>
      <c r="G197" s="90" t="s">
        <v>32</v>
      </c>
      <c r="H197" s="89">
        <f t="shared" si="83"/>
        <v>0</v>
      </c>
      <c r="I197" s="89" t="s">
        <v>32</v>
      </c>
      <c r="J197" s="89">
        <v>0</v>
      </c>
      <c r="K197" s="89" t="s">
        <v>32</v>
      </c>
      <c r="L197" s="89">
        <v>0</v>
      </c>
      <c r="M197" s="89" t="s">
        <v>32</v>
      </c>
      <c r="N197" s="89">
        <v>0</v>
      </c>
      <c r="O197" s="89" t="s">
        <v>32</v>
      </c>
      <c r="P197" s="89">
        <v>0</v>
      </c>
      <c r="Q197" s="89" t="s">
        <v>32</v>
      </c>
      <c r="R197" s="89" t="s">
        <v>32</v>
      </c>
      <c r="S197" s="91" t="s">
        <v>32</v>
      </c>
      <c r="T197" s="92" t="s">
        <v>32</v>
      </c>
    </row>
    <row r="198" spans="1:20" s="68" customFormat="1" ht="63" x14ac:dyDescent="0.25">
      <c r="A198" s="132" t="s">
        <v>324</v>
      </c>
      <c r="B198" s="86" t="s">
        <v>415</v>
      </c>
      <c r="C198" s="87" t="s">
        <v>416</v>
      </c>
      <c r="D198" s="89">
        <v>72.597624999999994</v>
      </c>
      <c r="E198" s="88">
        <v>72.588925000000003</v>
      </c>
      <c r="F198" s="89">
        <f t="shared" si="82"/>
        <v>8.6999999999903821E-3</v>
      </c>
      <c r="G198" s="90">
        <v>5.3999999999999994E-3</v>
      </c>
      <c r="H198" s="89">
        <f t="shared" si="83"/>
        <v>0</v>
      </c>
      <c r="I198" s="89">
        <v>5.3999999999999994E-3</v>
      </c>
      <c r="J198" s="89">
        <v>0</v>
      </c>
      <c r="K198" s="89">
        <v>0</v>
      </c>
      <c r="L198" s="89">
        <v>0</v>
      </c>
      <c r="M198" s="89">
        <v>0</v>
      </c>
      <c r="N198" s="89">
        <v>0</v>
      </c>
      <c r="O198" s="89">
        <v>0</v>
      </c>
      <c r="P198" s="89">
        <v>0</v>
      </c>
      <c r="Q198" s="89">
        <f t="shared" si="84"/>
        <v>8.6999999999903821E-3</v>
      </c>
      <c r="R198" s="89">
        <f t="shared" si="86"/>
        <v>-5.3999999999999994E-3</v>
      </c>
      <c r="S198" s="91">
        <f t="shared" ref="S198:S218" si="87">R198/I198</f>
        <v>-1</v>
      </c>
      <c r="T198" s="133" t="s">
        <v>136</v>
      </c>
    </row>
    <row r="199" spans="1:20" s="68" customFormat="1" ht="47.25" x14ac:dyDescent="0.25">
      <c r="A199" s="132" t="s">
        <v>324</v>
      </c>
      <c r="B199" s="86" t="s">
        <v>417</v>
      </c>
      <c r="C199" s="87" t="s">
        <v>418</v>
      </c>
      <c r="D199" s="89">
        <v>57.346450000000004</v>
      </c>
      <c r="E199" s="88">
        <v>56.384594</v>
      </c>
      <c r="F199" s="89">
        <f t="shared" si="82"/>
        <v>0.96185600000000449</v>
      </c>
      <c r="G199" s="90">
        <v>0.78225600000000484</v>
      </c>
      <c r="H199" s="89">
        <f t="shared" si="83"/>
        <v>0.78105599999999997</v>
      </c>
      <c r="I199" s="89">
        <v>0.77325599999999994</v>
      </c>
      <c r="J199" s="89">
        <v>0.78105599999999997</v>
      </c>
      <c r="K199" s="89">
        <v>0</v>
      </c>
      <c r="L199" s="89">
        <v>0</v>
      </c>
      <c r="M199" s="89">
        <v>0</v>
      </c>
      <c r="N199" s="89">
        <v>0</v>
      </c>
      <c r="O199" s="89">
        <v>8.9999999999999993E-3</v>
      </c>
      <c r="P199" s="89">
        <v>0</v>
      </c>
      <c r="Q199" s="89">
        <f t="shared" si="84"/>
        <v>0.18080000000000451</v>
      </c>
      <c r="R199" s="89">
        <f t="shared" si="86"/>
        <v>7.8000000000000291E-3</v>
      </c>
      <c r="S199" s="91">
        <f t="shared" si="87"/>
        <v>1.0087215618113574E-2</v>
      </c>
      <c r="T199" s="92" t="s">
        <v>32</v>
      </c>
    </row>
    <row r="200" spans="1:20" s="68" customFormat="1" x14ac:dyDescent="0.25">
      <c r="A200" s="75" t="s">
        <v>419</v>
      </c>
      <c r="B200" s="80" t="s">
        <v>420</v>
      </c>
      <c r="C200" s="77" t="s">
        <v>31</v>
      </c>
      <c r="D200" s="78">
        <f t="shared" ref="D200:R200" si="88">SUM(D201,D220,D235,D256,D263,D269,D270)</f>
        <v>8978.2088708007323</v>
      </c>
      <c r="E200" s="78">
        <f t="shared" si="88"/>
        <v>843.94153647999997</v>
      </c>
      <c r="F200" s="78">
        <f t="shared" si="88"/>
        <v>8134.2673343207307</v>
      </c>
      <c r="G200" s="78">
        <f t="shared" si="88"/>
        <v>354.44172388753225</v>
      </c>
      <c r="H200" s="78">
        <f t="shared" si="88"/>
        <v>33.293888409999994</v>
      </c>
      <c r="I200" s="78">
        <f t="shared" si="88"/>
        <v>28.147265943100003</v>
      </c>
      <c r="J200" s="78">
        <f t="shared" si="88"/>
        <v>33.293888409999994</v>
      </c>
      <c r="K200" s="78">
        <f t="shared" si="88"/>
        <v>13.220540417500001</v>
      </c>
      <c r="L200" s="78">
        <f t="shared" si="88"/>
        <v>0</v>
      </c>
      <c r="M200" s="78">
        <f t="shared" si="88"/>
        <v>60.730453543430002</v>
      </c>
      <c r="N200" s="78">
        <f t="shared" si="88"/>
        <v>0</v>
      </c>
      <c r="O200" s="78">
        <f t="shared" si="88"/>
        <v>252.34346398149998</v>
      </c>
      <c r="P200" s="78">
        <f t="shared" si="88"/>
        <v>0</v>
      </c>
      <c r="Q200" s="78">
        <f t="shared" si="88"/>
        <v>8105.914076970731</v>
      </c>
      <c r="R200" s="78">
        <f t="shared" si="88"/>
        <v>0.20599140689999973</v>
      </c>
      <c r="S200" s="73">
        <f t="shared" si="87"/>
        <v>7.3183451393259132E-3</v>
      </c>
      <c r="T200" s="79" t="s">
        <v>32</v>
      </c>
    </row>
    <row r="201" spans="1:20" s="68" customFormat="1" ht="31.5" x14ac:dyDescent="0.25">
      <c r="A201" s="75" t="s">
        <v>421</v>
      </c>
      <c r="B201" s="80" t="s">
        <v>50</v>
      </c>
      <c r="C201" s="77" t="s">
        <v>31</v>
      </c>
      <c r="D201" s="78">
        <f t="shared" ref="D201:P201" si="89">D202+D205+D208+D219</f>
        <v>581.98542637793219</v>
      </c>
      <c r="E201" s="78">
        <f t="shared" si="89"/>
        <v>363.44519578000001</v>
      </c>
      <c r="F201" s="78">
        <f t="shared" si="89"/>
        <v>218.54023059793221</v>
      </c>
      <c r="G201" s="78">
        <f t="shared" si="89"/>
        <v>50.076826407932202</v>
      </c>
      <c r="H201" s="78">
        <f t="shared" si="89"/>
        <v>4.7888780200000003</v>
      </c>
      <c r="I201" s="78">
        <f>I202+I205+I208+I219</f>
        <v>7.33</v>
      </c>
      <c r="J201" s="78">
        <f t="shared" si="89"/>
        <v>4.7888780200000003</v>
      </c>
      <c r="K201" s="78">
        <f>K202+K205+K208+K219</f>
        <v>8.093</v>
      </c>
      <c r="L201" s="78">
        <f t="shared" si="89"/>
        <v>0</v>
      </c>
      <c r="M201" s="78">
        <f>M202+M205+M208+M219</f>
        <v>25.833826405929997</v>
      </c>
      <c r="N201" s="78">
        <f t="shared" si="89"/>
        <v>0</v>
      </c>
      <c r="O201" s="78">
        <f t="shared" si="89"/>
        <v>8.82</v>
      </c>
      <c r="P201" s="78">
        <f t="shared" si="89"/>
        <v>0</v>
      </c>
      <c r="Q201" s="78">
        <f>Q202+Q205+Q208+Q219</f>
        <v>213.75135257793221</v>
      </c>
      <c r="R201" s="78">
        <f>R202+R205+R208+R219</f>
        <v>-2.5411219799999998</v>
      </c>
      <c r="S201" s="73">
        <f t="shared" si="87"/>
        <v>-0.3466742128240109</v>
      </c>
      <c r="T201" s="79" t="s">
        <v>32</v>
      </c>
    </row>
    <row r="202" spans="1:20" s="68" customFormat="1" ht="63" x14ac:dyDescent="0.25">
      <c r="A202" s="75" t="s">
        <v>422</v>
      </c>
      <c r="B202" s="80" t="s">
        <v>52</v>
      </c>
      <c r="C202" s="77" t="s">
        <v>31</v>
      </c>
      <c r="D202" s="78">
        <f t="shared" ref="D202:P202" si="90">SUM(D203:D204)</f>
        <v>0</v>
      </c>
      <c r="E202" s="78">
        <f t="shared" si="90"/>
        <v>0</v>
      </c>
      <c r="F202" s="78">
        <f t="shared" si="90"/>
        <v>0</v>
      </c>
      <c r="G202" s="78">
        <f t="shared" si="90"/>
        <v>0</v>
      </c>
      <c r="H202" s="78">
        <f t="shared" si="90"/>
        <v>0</v>
      </c>
      <c r="I202" s="78">
        <f>SUM(I203:I204)</f>
        <v>0</v>
      </c>
      <c r="J202" s="78">
        <f t="shared" si="90"/>
        <v>0</v>
      </c>
      <c r="K202" s="78">
        <f>SUM(K203:K204)</f>
        <v>0</v>
      </c>
      <c r="L202" s="78">
        <f t="shared" si="90"/>
        <v>0</v>
      </c>
      <c r="M202" s="78">
        <f>SUM(M203:M204)</f>
        <v>0</v>
      </c>
      <c r="N202" s="78">
        <f t="shared" si="90"/>
        <v>0</v>
      </c>
      <c r="O202" s="78">
        <f t="shared" si="90"/>
        <v>0</v>
      </c>
      <c r="P202" s="78">
        <f t="shared" si="90"/>
        <v>0</v>
      </c>
      <c r="Q202" s="78">
        <f>SUM(Q203:Q204)</f>
        <v>0</v>
      </c>
      <c r="R202" s="78">
        <f>SUM(R203:R204)</f>
        <v>0</v>
      </c>
      <c r="S202" s="73">
        <v>0</v>
      </c>
      <c r="T202" s="79" t="s">
        <v>32</v>
      </c>
    </row>
    <row r="203" spans="1:20" s="68" customFormat="1" ht="31.5" x14ac:dyDescent="0.25">
      <c r="A203" s="75" t="s">
        <v>423</v>
      </c>
      <c r="B203" s="80" t="s">
        <v>56</v>
      </c>
      <c r="C203" s="77" t="s">
        <v>31</v>
      </c>
      <c r="D203" s="78">
        <v>0</v>
      </c>
      <c r="E203" s="78">
        <v>0</v>
      </c>
      <c r="F203" s="78">
        <v>0</v>
      </c>
      <c r="G203" s="78">
        <v>0</v>
      </c>
      <c r="H203" s="78">
        <v>0</v>
      </c>
      <c r="I203" s="78">
        <v>0</v>
      </c>
      <c r="J203" s="78">
        <v>0</v>
      </c>
      <c r="K203" s="78">
        <v>0</v>
      </c>
      <c r="L203" s="78">
        <v>0</v>
      </c>
      <c r="M203" s="78">
        <v>0</v>
      </c>
      <c r="N203" s="78">
        <v>0</v>
      </c>
      <c r="O203" s="78">
        <v>0</v>
      </c>
      <c r="P203" s="78">
        <v>0</v>
      </c>
      <c r="Q203" s="78">
        <v>0</v>
      </c>
      <c r="R203" s="78">
        <v>0</v>
      </c>
      <c r="S203" s="73">
        <v>0</v>
      </c>
      <c r="T203" s="79" t="s">
        <v>32</v>
      </c>
    </row>
    <row r="204" spans="1:20" s="68" customFormat="1" ht="31.5" x14ac:dyDescent="0.25">
      <c r="A204" s="75" t="s">
        <v>424</v>
      </c>
      <c r="B204" s="80" t="s">
        <v>56</v>
      </c>
      <c r="C204" s="77" t="s">
        <v>31</v>
      </c>
      <c r="D204" s="78">
        <v>0</v>
      </c>
      <c r="E204" s="78">
        <v>0</v>
      </c>
      <c r="F204" s="78">
        <v>0</v>
      </c>
      <c r="G204" s="78">
        <v>0</v>
      </c>
      <c r="H204" s="78">
        <v>0</v>
      </c>
      <c r="I204" s="78">
        <v>0</v>
      </c>
      <c r="J204" s="78">
        <v>0</v>
      </c>
      <c r="K204" s="78">
        <v>0</v>
      </c>
      <c r="L204" s="78">
        <v>0</v>
      </c>
      <c r="M204" s="78">
        <v>0</v>
      </c>
      <c r="N204" s="78">
        <v>0</v>
      </c>
      <c r="O204" s="78">
        <v>0</v>
      </c>
      <c r="P204" s="78">
        <v>0</v>
      </c>
      <c r="Q204" s="78">
        <v>0</v>
      </c>
      <c r="R204" s="78">
        <v>0</v>
      </c>
      <c r="S204" s="73">
        <v>0</v>
      </c>
      <c r="T204" s="79" t="s">
        <v>32</v>
      </c>
    </row>
    <row r="205" spans="1:20" s="68" customFormat="1" ht="47.25" x14ac:dyDescent="0.25">
      <c r="A205" s="75" t="s">
        <v>425</v>
      </c>
      <c r="B205" s="80" t="s">
        <v>58</v>
      </c>
      <c r="C205" s="77" t="s">
        <v>31</v>
      </c>
      <c r="D205" s="78">
        <f t="shared" ref="D205:R205" si="91">SUM(D206)</f>
        <v>0</v>
      </c>
      <c r="E205" s="78">
        <f t="shared" si="91"/>
        <v>0</v>
      </c>
      <c r="F205" s="78">
        <f t="shared" si="91"/>
        <v>0</v>
      </c>
      <c r="G205" s="78">
        <f t="shared" si="91"/>
        <v>0</v>
      </c>
      <c r="H205" s="78">
        <f t="shared" si="91"/>
        <v>0</v>
      </c>
      <c r="I205" s="78">
        <f t="shared" si="91"/>
        <v>0</v>
      </c>
      <c r="J205" s="78">
        <f t="shared" si="91"/>
        <v>0</v>
      </c>
      <c r="K205" s="78">
        <f t="shared" si="91"/>
        <v>0</v>
      </c>
      <c r="L205" s="78">
        <f t="shared" si="91"/>
        <v>0</v>
      </c>
      <c r="M205" s="78">
        <f t="shared" si="91"/>
        <v>0</v>
      </c>
      <c r="N205" s="78">
        <f t="shared" si="91"/>
        <v>0</v>
      </c>
      <c r="O205" s="78">
        <f t="shared" si="91"/>
        <v>0</v>
      </c>
      <c r="P205" s="78">
        <f t="shared" si="91"/>
        <v>0</v>
      </c>
      <c r="Q205" s="78">
        <f t="shared" si="91"/>
        <v>0</v>
      </c>
      <c r="R205" s="78">
        <f t="shared" si="91"/>
        <v>0</v>
      </c>
      <c r="S205" s="73">
        <v>0</v>
      </c>
      <c r="T205" s="79" t="s">
        <v>32</v>
      </c>
    </row>
    <row r="206" spans="1:20" s="68" customFormat="1" ht="31.5" x14ac:dyDescent="0.25">
      <c r="A206" s="75" t="s">
        <v>426</v>
      </c>
      <c r="B206" s="80" t="s">
        <v>56</v>
      </c>
      <c r="C206" s="77" t="s">
        <v>31</v>
      </c>
      <c r="D206" s="78">
        <v>0</v>
      </c>
      <c r="E206" s="78">
        <v>0</v>
      </c>
      <c r="F206" s="78">
        <v>0</v>
      </c>
      <c r="G206" s="78">
        <v>0</v>
      </c>
      <c r="H206" s="78">
        <v>0</v>
      </c>
      <c r="I206" s="78">
        <v>0</v>
      </c>
      <c r="J206" s="78">
        <v>0</v>
      </c>
      <c r="K206" s="78">
        <v>0</v>
      </c>
      <c r="L206" s="78">
        <v>0</v>
      </c>
      <c r="M206" s="78">
        <v>0</v>
      </c>
      <c r="N206" s="78">
        <v>0</v>
      </c>
      <c r="O206" s="78">
        <v>0</v>
      </c>
      <c r="P206" s="78">
        <v>0</v>
      </c>
      <c r="Q206" s="78">
        <v>0</v>
      </c>
      <c r="R206" s="78">
        <v>0</v>
      </c>
      <c r="S206" s="73">
        <v>0</v>
      </c>
      <c r="T206" s="79" t="s">
        <v>32</v>
      </c>
    </row>
    <row r="207" spans="1:20" s="68" customFormat="1" ht="31.5" x14ac:dyDescent="0.25">
      <c r="A207" s="75" t="s">
        <v>427</v>
      </c>
      <c r="B207" s="80" t="s">
        <v>56</v>
      </c>
      <c r="C207" s="77" t="s">
        <v>31</v>
      </c>
      <c r="D207" s="78">
        <v>0</v>
      </c>
      <c r="E207" s="78">
        <v>0</v>
      </c>
      <c r="F207" s="78">
        <v>0</v>
      </c>
      <c r="G207" s="78">
        <v>0</v>
      </c>
      <c r="H207" s="78">
        <v>0</v>
      </c>
      <c r="I207" s="78">
        <v>0</v>
      </c>
      <c r="J207" s="78">
        <v>0</v>
      </c>
      <c r="K207" s="78">
        <v>0</v>
      </c>
      <c r="L207" s="78">
        <v>0</v>
      </c>
      <c r="M207" s="78">
        <v>0</v>
      </c>
      <c r="N207" s="78">
        <v>0</v>
      </c>
      <c r="O207" s="78">
        <v>0</v>
      </c>
      <c r="P207" s="78">
        <v>0</v>
      </c>
      <c r="Q207" s="78">
        <v>0</v>
      </c>
      <c r="R207" s="78">
        <v>0</v>
      </c>
      <c r="S207" s="73">
        <v>0</v>
      </c>
      <c r="T207" s="79" t="s">
        <v>32</v>
      </c>
    </row>
    <row r="208" spans="1:20" s="68" customFormat="1" ht="47.25" x14ac:dyDescent="0.25">
      <c r="A208" s="75" t="s">
        <v>428</v>
      </c>
      <c r="B208" s="80" t="s">
        <v>62</v>
      </c>
      <c r="C208" s="77" t="s">
        <v>31</v>
      </c>
      <c r="D208" s="78">
        <f t="shared" ref="D208:P208" si="92">SUM(D209:D213)</f>
        <v>581.98542637793219</v>
      </c>
      <c r="E208" s="78">
        <f t="shared" si="92"/>
        <v>363.44519578000001</v>
      </c>
      <c r="F208" s="78">
        <f t="shared" si="92"/>
        <v>218.54023059793221</v>
      </c>
      <c r="G208" s="78">
        <f t="shared" si="92"/>
        <v>50.076826407932202</v>
      </c>
      <c r="H208" s="78">
        <f t="shared" si="92"/>
        <v>4.7888780200000003</v>
      </c>
      <c r="I208" s="78">
        <f>SUM(I209:I213)</f>
        <v>7.33</v>
      </c>
      <c r="J208" s="78">
        <f t="shared" si="92"/>
        <v>4.7888780200000003</v>
      </c>
      <c r="K208" s="78">
        <f>SUM(K209:K213)</f>
        <v>8.093</v>
      </c>
      <c r="L208" s="78">
        <f t="shared" si="92"/>
        <v>0</v>
      </c>
      <c r="M208" s="78">
        <f>SUM(M209:M213)</f>
        <v>25.833826405929997</v>
      </c>
      <c r="N208" s="78">
        <f t="shared" si="92"/>
        <v>0</v>
      </c>
      <c r="O208" s="78">
        <f t="shared" si="92"/>
        <v>8.82</v>
      </c>
      <c r="P208" s="78">
        <f t="shared" si="92"/>
        <v>0</v>
      </c>
      <c r="Q208" s="78">
        <f>SUM(Q209:Q213)</f>
        <v>213.75135257793221</v>
      </c>
      <c r="R208" s="78">
        <f>SUM(R209:R213)</f>
        <v>-2.5411219799999998</v>
      </c>
      <c r="S208" s="73">
        <f t="shared" si="87"/>
        <v>-0.3466742128240109</v>
      </c>
      <c r="T208" s="79" t="s">
        <v>32</v>
      </c>
    </row>
    <row r="209" spans="1:20" s="68" customFormat="1" ht="63" x14ac:dyDescent="0.25">
      <c r="A209" s="75" t="s">
        <v>429</v>
      </c>
      <c r="B209" s="80" t="s">
        <v>64</v>
      </c>
      <c r="C209" s="77" t="s">
        <v>31</v>
      </c>
      <c r="D209" s="78">
        <v>0</v>
      </c>
      <c r="E209" s="78">
        <v>0</v>
      </c>
      <c r="F209" s="78">
        <v>0</v>
      </c>
      <c r="G209" s="78">
        <v>0</v>
      </c>
      <c r="H209" s="78">
        <v>0</v>
      </c>
      <c r="I209" s="78">
        <v>0</v>
      </c>
      <c r="J209" s="78">
        <v>0</v>
      </c>
      <c r="K209" s="78">
        <v>0</v>
      </c>
      <c r="L209" s="78">
        <v>0</v>
      </c>
      <c r="M209" s="78">
        <v>0</v>
      </c>
      <c r="N209" s="78">
        <v>0</v>
      </c>
      <c r="O209" s="78">
        <v>0</v>
      </c>
      <c r="P209" s="78">
        <v>0</v>
      </c>
      <c r="Q209" s="78">
        <v>0</v>
      </c>
      <c r="R209" s="78">
        <v>0</v>
      </c>
      <c r="S209" s="73">
        <v>0</v>
      </c>
      <c r="T209" s="79" t="s">
        <v>32</v>
      </c>
    </row>
    <row r="210" spans="1:20" s="68" customFormat="1" ht="63" x14ac:dyDescent="0.25">
      <c r="A210" s="75" t="s">
        <v>430</v>
      </c>
      <c r="B210" s="80" t="s">
        <v>66</v>
      </c>
      <c r="C210" s="77" t="s">
        <v>31</v>
      </c>
      <c r="D210" s="78">
        <v>0</v>
      </c>
      <c r="E210" s="78">
        <v>0</v>
      </c>
      <c r="F210" s="78">
        <v>0</v>
      </c>
      <c r="G210" s="78">
        <v>0</v>
      </c>
      <c r="H210" s="78">
        <v>0</v>
      </c>
      <c r="I210" s="78">
        <v>0</v>
      </c>
      <c r="J210" s="78">
        <v>0</v>
      </c>
      <c r="K210" s="78">
        <v>0</v>
      </c>
      <c r="L210" s="78">
        <v>0</v>
      </c>
      <c r="M210" s="78">
        <v>0</v>
      </c>
      <c r="N210" s="78">
        <v>0</v>
      </c>
      <c r="O210" s="78">
        <v>0</v>
      </c>
      <c r="P210" s="78">
        <v>0</v>
      </c>
      <c r="Q210" s="78">
        <v>0</v>
      </c>
      <c r="R210" s="78">
        <v>0</v>
      </c>
      <c r="S210" s="73">
        <v>0</v>
      </c>
      <c r="T210" s="79" t="s">
        <v>32</v>
      </c>
    </row>
    <row r="211" spans="1:20" s="68" customFormat="1" ht="63" x14ac:dyDescent="0.25">
      <c r="A211" s="75" t="s">
        <v>431</v>
      </c>
      <c r="B211" s="80" t="s">
        <v>68</v>
      </c>
      <c r="C211" s="77" t="s">
        <v>31</v>
      </c>
      <c r="D211" s="78">
        <v>0</v>
      </c>
      <c r="E211" s="78">
        <v>0</v>
      </c>
      <c r="F211" s="78">
        <v>0</v>
      </c>
      <c r="G211" s="78">
        <v>0</v>
      </c>
      <c r="H211" s="78">
        <v>0</v>
      </c>
      <c r="I211" s="78">
        <v>0</v>
      </c>
      <c r="J211" s="78">
        <v>0</v>
      </c>
      <c r="K211" s="78">
        <v>0</v>
      </c>
      <c r="L211" s="78">
        <v>0</v>
      </c>
      <c r="M211" s="78">
        <v>0</v>
      </c>
      <c r="N211" s="78">
        <v>0</v>
      </c>
      <c r="O211" s="78">
        <v>0</v>
      </c>
      <c r="P211" s="78">
        <v>0</v>
      </c>
      <c r="Q211" s="78">
        <v>0</v>
      </c>
      <c r="R211" s="78">
        <v>0</v>
      </c>
      <c r="S211" s="73">
        <v>0</v>
      </c>
      <c r="T211" s="79" t="s">
        <v>32</v>
      </c>
    </row>
    <row r="212" spans="1:20" s="68" customFormat="1" ht="78.75" x14ac:dyDescent="0.25">
      <c r="A212" s="75" t="s">
        <v>432</v>
      </c>
      <c r="B212" s="80" t="s">
        <v>75</v>
      </c>
      <c r="C212" s="77" t="s">
        <v>31</v>
      </c>
      <c r="D212" s="78">
        <v>0</v>
      </c>
      <c r="E212" s="78">
        <v>0</v>
      </c>
      <c r="F212" s="78">
        <v>0</v>
      </c>
      <c r="G212" s="78">
        <v>0</v>
      </c>
      <c r="H212" s="78">
        <v>0</v>
      </c>
      <c r="I212" s="78">
        <v>0</v>
      </c>
      <c r="J212" s="78">
        <v>0</v>
      </c>
      <c r="K212" s="78">
        <v>0</v>
      </c>
      <c r="L212" s="78">
        <v>0</v>
      </c>
      <c r="M212" s="78">
        <v>0</v>
      </c>
      <c r="N212" s="78">
        <v>0</v>
      </c>
      <c r="O212" s="78">
        <v>0</v>
      </c>
      <c r="P212" s="78">
        <v>0</v>
      </c>
      <c r="Q212" s="78">
        <v>0</v>
      </c>
      <c r="R212" s="78">
        <v>0</v>
      </c>
      <c r="S212" s="73">
        <v>0</v>
      </c>
      <c r="T212" s="79" t="s">
        <v>32</v>
      </c>
    </row>
    <row r="213" spans="1:20" s="68" customFormat="1" ht="78.75" x14ac:dyDescent="0.25">
      <c r="A213" s="75" t="s">
        <v>433</v>
      </c>
      <c r="B213" s="80" t="s">
        <v>80</v>
      </c>
      <c r="C213" s="77" t="s">
        <v>31</v>
      </c>
      <c r="D213" s="78">
        <f>SUM(D214:D218)</f>
        <v>581.98542637793219</v>
      </c>
      <c r="E213" s="78">
        <f t="shared" ref="E213:R213" si="93">SUM(E214:E218)</f>
        <v>363.44519578000001</v>
      </c>
      <c r="F213" s="78">
        <f t="shared" si="93"/>
        <v>218.54023059793221</v>
      </c>
      <c r="G213" s="78">
        <f t="shared" si="93"/>
        <v>50.076826407932202</v>
      </c>
      <c r="H213" s="78">
        <f t="shared" si="93"/>
        <v>4.7888780200000003</v>
      </c>
      <c r="I213" s="78">
        <f t="shared" si="93"/>
        <v>7.33</v>
      </c>
      <c r="J213" s="78">
        <f t="shared" si="93"/>
        <v>4.7888780200000003</v>
      </c>
      <c r="K213" s="78">
        <f t="shared" si="93"/>
        <v>8.093</v>
      </c>
      <c r="L213" s="78">
        <f t="shared" si="93"/>
        <v>0</v>
      </c>
      <c r="M213" s="78">
        <f t="shared" si="93"/>
        <v>25.833826405929997</v>
      </c>
      <c r="N213" s="78">
        <f t="shared" si="93"/>
        <v>0</v>
      </c>
      <c r="O213" s="78">
        <f t="shared" si="93"/>
        <v>8.82</v>
      </c>
      <c r="P213" s="78">
        <f t="shared" si="93"/>
        <v>0</v>
      </c>
      <c r="Q213" s="78">
        <f t="shared" si="93"/>
        <v>213.75135257793221</v>
      </c>
      <c r="R213" s="78">
        <f t="shared" si="93"/>
        <v>-2.5411219799999998</v>
      </c>
      <c r="S213" s="73">
        <f t="shared" si="87"/>
        <v>-0.3466742128240109</v>
      </c>
      <c r="T213" s="79" t="s">
        <v>32</v>
      </c>
    </row>
    <row r="214" spans="1:20" s="68" customFormat="1" ht="63" x14ac:dyDescent="0.25">
      <c r="A214" s="85" t="s">
        <v>433</v>
      </c>
      <c r="B214" s="93" t="s">
        <v>434</v>
      </c>
      <c r="C214" s="94" t="s">
        <v>435</v>
      </c>
      <c r="D214" s="89">
        <v>193.64725942999999</v>
      </c>
      <c r="E214" s="89">
        <v>193.98569015999999</v>
      </c>
      <c r="F214" s="89">
        <f t="shared" ref="F214:F218" si="94">D214-E214</f>
        <v>-0.3384307299999989</v>
      </c>
      <c r="G214" s="90">
        <v>-0.33843072999999996</v>
      </c>
      <c r="H214" s="89">
        <f t="shared" ref="H214:H218" si="95">J214+L214+N214+P214</f>
        <v>-0.33843074000000001</v>
      </c>
      <c r="I214" s="89">
        <v>0</v>
      </c>
      <c r="J214" s="89">
        <v>-0.33843074000000001</v>
      </c>
      <c r="K214" s="89">
        <v>0</v>
      </c>
      <c r="L214" s="89">
        <v>0</v>
      </c>
      <c r="M214" s="89">
        <v>-0.33843072999999996</v>
      </c>
      <c r="N214" s="89">
        <v>0</v>
      </c>
      <c r="O214" s="89">
        <v>0</v>
      </c>
      <c r="P214" s="89">
        <v>0</v>
      </c>
      <c r="Q214" s="89">
        <f t="shared" ref="Q214:Q218" si="96">F214-H214</f>
        <v>1.0000001104959466E-8</v>
      </c>
      <c r="R214" s="89">
        <f t="shared" ref="R214:R218" si="97">H214-(I214)</f>
        <v>-0.33843074000000001</v>
      </c>
      <c r="S214" s="91">
        <v>1</v>
      </c>
      <c r="T214" s="92" t="s">
        <v>436</v>
      </c>
    </row>
    <row r="215" spans="1:20" s="68" customFormat="1" ht="63" x14ac:dyDescent="0.25">
      <c r="A215" s="85" t="s">
        <v>433</v>
      </c>
      <c r="B215" s="93" t="s">
        <v>437</v>
      </c>
      <c r="C215" s="94" t="s">
        <v>438</v>
      </c>
      <c r="D215" s="89">
        <v>15.584263885932202</v>
      </c>
      <c r="E215" s="89">
        <v>0</v>
      </c>
      <c r="F215" s="89">
        <f t="shared" si="94"/>
        <v>15.584263885932202</v>
      </c>
      <c r="G215" s="90">
        <v>15.584263885932202</v>
      </c>
      <c r="H215" s="89">
        <f t="shared" si="95"/>
        <v>0.34553751999999999</v>
      </c>
      <c r="I215" s="89">
        <v>0</v>
      </c>
      <c r="J215" s="89">
        <v>0.34553751999999999</v>
      </c>
      <c r="K215" s="89">
        <v>0</v>
      </c>
      <c r="L215" s="89">
        <v>0</v>
      </c>
      <c r="M215" s="89">
        <v>15.16426388593</v>
      </c>
      <c r="N215" s="89">
        <v>0</v>
      </c>
      <c r="O215" s="89">
        <v>0.42</v>
      </c>
      <c r="P215" s="89">
        <v>0</v>
      </c>
      <c r="Q215" s="89">
        <f t="shared" si="96"/>
        <v>15.238726365932202</v>
      </c>
      <c r="R215" s="89">
        <f t="shared" si="97"/>
        <v>0.34553751999999999</v>
      </c>
      <c r="S215" s="91">
        <v>1</v>
      </c>
      <c r="T215" s="92" t="s">
        <v>436</v>
      </c>
    </row>
    <row r="216" spans="1:20" s="68" customFormat="1" ht="63" x14ac:dyDescent="0.25">
      <c r="A216" s="85" t="s">
        <v>433</v>
      </c>
      <c r="B216" s="93" t="s">
        <v>439</v>
      </c>
      <c r="C216" s="94" t="s">
        <v>440</v>
      </c>
      <c r="D216" s="89">
        <v>35.102000000000004</v>
      </c>
      <c r="E216" s="89">
        <v>0</v>
      </c>
      <c r="F216" s="89">
        <f t="shared" si="94"/>
        <v>35.102000000000004</v>
      </c>
      <c r="G216" s="90">
        <v>3.84</v>
      </c>
      <c r="H216" s="89">
        <f t="shared" si="95"/>
        <v>0</v>
      </c>
      <c r="I216" s="89">
        <v>0</v>
      </c>
      <c r="J216" s="89">
        <v>0</v>
      </c>
      <c r="K216" s="89">
        <v>0</v>
      </c>
      <c r="L216" s="89">
        <v>0</v>
      </c>
      <c r="M216" s="89">
        <v>0</v>
      </c>
      <c r="N216" s="89">
        <v>0</v>
      </c>
      <c r="O216" s="89">
        <v>3.84</v>
      </c>
      <c r="P216" s="89">
        <v>0</v>
      </c>
      <c r="Q216" s="89">
        <f t="shared" si="96"/>
        <v>35.102000000000004</v>
      </c>
      <c r="R216" s="89">
        <f t="shared" si="97"/>
        <v>0</v>
      </c>
      <c r="S216" s="91">
        <v>0</v>
      </c>
      <c r="T216" s="92" t="s">
        <v>32</v>
      </c>
    </row>
    <row r="217" spans="1:20" s="68" customFormat="1" ht="47.25" x14ac:dyDescent="0.25">
      <c r="A217" s="85" t="s">
        <v>433</v>
      </c>
      <c r="B217" s="93" t="s">
        <v>441</v>
      </c>
      <c r="C217" s="94" t="s">
        <v>442</v>
      </c>
      <c r="D217" s="89">
        <v>96</v>
      </c>
      <c r="E217" s="89">
        <v>0</v>
      </c>
      <c r="F217" s="89">
        <f t="shared" si="94"/>
        <v>96</v>
      </c>
      <c r="G217" s="90">
        <v>4.5599999999999996</v>
      </c>
      <c r="H217" s="89">
        <f t="shared" si="95"/>
        <v>0</v>
      </c>
      <c r="I217" s="89">
        <v>0</v>
      </c>
      <c r="J217" s="89">
        <v>0</v>
      </c>
      <c r="K217" s="89">
        <v>0</v>
      </c>
      <c r="L217" s="89">
        <v>0</v>
      </c>
      <c r="M217" s="89">
        <v>0</v>
      </c>
      <c r="N217" s="89">
        <v>0</v>
      </c>
      <c r="O217" s="89">
        <v>4.5599999999999996</v>
      </c>
      <c r="P217" s="89">
        <v>0</v>
      </c>
      <c r="Q217" s="89">
        <f t="shared" si="96"/>
        <v>96</v>
      </c>
      <c r="R217" s="89">
        <f t="shared" si="97"/>
        <v>0</v>
      </c>
      <c r="S217" s="91">
        <v>0</v>
      </c>
      <c r="T217" s="92" t="s">
        <v>32</v>
      </c>
    </row>
    <row r="218" spans="1:20" s="68" customFormat="1" ht="78.75" x14ac:dyDescent="0.25">
      <c r="A218" s="99" t="s">
        <v>433</v>
      </c>
      <c r="B218" s="134" t="s">
        <v>443</v>
      </c>
      <c r="C218" s="98" t="s">
        <v>444</v>
      </c>
      <c r="D218" s="89">
        <v>241.651903062</v>
      </c>
      <c r="E218" s="88">
        <v>169.45950562000002</v>
      </c>
      <c r="F218" s="89">
        <f t="shared" si="94"/>
        <v>72.192397441999987</v>
      </c>
      <c r="G218" s="90">
        <v>26.430993252</v>
      </c>
      <c r="H218" s="89">
        <f t="shared" si="95"/>
        <v>4.7817712400000003</v>
      </c>
      <c r="I218" s="89">
        <v>7.33</v>
      </c>
      <c r="J218" s="89">
        <v>4.7817712400000003</v>
      </c>
      <c r="K218" s="89">
        <v>8.093</v>
      </c>
      <c r="L218" s="89">
        <v>0</v>
      </c>
      <c r="M218" s="89">
        <v>11.00799325</v>
      </c>
      <c r="N218" s="89">
        <v>0</v>
      </c>
      <c r="O218" s="88">
        <v>0</v>
      </c>
      <c r="P218" s="89">
        <v>0</v>
      </c>
      <c r="Q218" s="89">
        <f t="shared" si="96"/>
        <v>67.410626201999989</v>
      </c>
      <c r="R218" s="89">
        <f t="shared" si="97"/>
        <v>-2.5482287599999998</v>
      </c>
      <c r="S218" s="91">
        <f t="shared" si="87"/>
        <v>-0.34764375989085944</v>
      </c>
      <c r="T218" s="92" t="s">
        <v>445</v>
      </c>
    </row>
    <row r="219" spans="1:20" s="68" customFormat="1" ht="31.5" x14ac:dyDescent="0.25">
      <c r="A219" s="75" t="s">
        <v>446</v>
      </c>
      <c r="B219" s="80" t="s">
        <v>99</v>
      </c>
      <c r="C219" s="77" t="s">
        <v>31</v>
      </c>
      <c r="D219" s="78">
        <v>0</v>
      </c>
      <c r="E219" s="78">
        <v>0</v>
      </c>
      <c r="F219" s="78">
        <v>0</v>
      </c>
      <c r="G219" s="78">
        <v>0</v>
      </c>
      <c r="H219" s="78">
        <v>0</v>
      </c>
      <c r="I219" s="78">
        <v>0</v>
      </c>
      <c r="J219" s="78">
        <v>0</v>
      </c>
      <c r="K219" s="78">
        <v>0</v>
      </c>
      <c r="L219" s="78">
        <v>0</v>
      </c>
      <c r="M219" s="78">
        <v>0</v>
      </c>
      <c r="N219" s="78">
        <v>0</v>
      </c>
      <c r="O219" s="78">
        <v>0</v>
      </c>
      <c r="P219" s="78">
        <v>0</v>
      </c>
      <c r="Q219" s="78">
        <v>0</v>
      </c>
      <c r="R219" s="78">
        <v>0</v>
      </c>
      <c r="S219" s="73">
        <v>0</v>
      </c>
      <c r="T219" s="79" t="s">
        <v>32</v>
      </c>
    </row>
    <row r="220" spans="1:20" s="68" customFormat="1" ht="47.25" x14ac:dyDescent="0.25">
      <c r="A220" s="75" t="s">
        <v>447</v>
      </c>
      <c r="B220" s="80" t="s">
        <v>101</v>
      </c>
      <c r="C220" s="77" t="s">
        <v>31</v>
      </c>
      <c r="D220" s="78">
        <f t="shared" ref="D220:P220" si="98">D221+D223+D224+D226</f>
        <v>344.15934697199998</v>
      </c>
      <c r="E220" s="78">
        <f t="shared" si="98"/>
        <v>42.728653190000003</v>
      </c>
      <c r="F220" s="78">
        <f t="shared" si="98"/>
        <v>301.43069378199999</v>
      </c>
      <c r="G220" s="78">
        <f t="shared" si="98"/>
        <v>59.241806000000004</v>
      </c>
      <c r="H220" s="78">
        <f t="shared" si="98"/>
        <v>1.8474755699999998</v>
      </c>
      <c r="I220" s="78">
        <f>I221+I223+I224+I226</f>
        <v>0</v>
      </c>
      <c r="J220" s="78">
        <f t="shared" si="98"/>
        <v>1.8474755699999998</v>
      </c>
      <c r="K220" s="78">
        <f>K221+K223+K224+K226</f>
        <v>3.3939499999999998</v>
      </c>
      <c r="L220" s="78">
        <f t="shared" si="98"/>
        <v>0</v>
      </c>
      <c r="M220" s="78">
        <f>M221+M223+M224+M226</f>
        <v>20.346200000000003</v>
      </c>
      <c r="N220" s="78">
        <f t="shared" si="98"/>
        <v>0</v>
      </c>
      <c r="O220" s="78">
        <f t="shared" si="98"/>
        <v>35.501656000000004</v>
      </c>
      <c r="P220" s="78">
        <f t="shared" si="98"/>
        <v>0</v>
      </c>
      <c r="Q220" s="78">
        <f>Q221+Q223+Q224+Q226</f>
        <v>300.66621821199999</v>
      </c>
      <c r="R220" s="78">
        <f>R221+R223+R224+R226</f>
        <v>0.76447556999999999</v>
      </c>
      <c r="S220" s="73">
        <v>1</v>
      </c>
      <c r="T220" s="79" t="s">
        <v>32</v>
      </c>
    </row>
    <row r="221" spans="1:20" s="68" customFormat="1" ht="31.5" x14ac:dyDescent="0.25">
      <c r="A221" s="75" t="s">
        <v>448</v>
      </c>
      <c r="B221" s="80" t="s">
        <v>103</v>
      </c>
      <c r="C221" s="77" t="s">
        <v>31</v>
      </c>
      <c r="D221" s="78">
        <f>SUM(D222)</f>
        <v>10.095599999999999</v>
      </c>
      <c r="E221" s="78">
        <f t="shared" ref="E221:R221" si="99">SUM(E222)</f>
        <v>0</v>
      </c>
      <c r="F221" s="78">
        <f t="shared" si="99"/>
        <v>10.095599999999999</v>
      </c>
      <c r="G221" s="78">
        <f t="shared" si="99"/>
        <v>1.5495999999999999</v>
      </c>
      <c r="H221" s="78">
        <f t="shared" si="99"/>
        <v>0</v>
      </c>
      <c r="I221" s="78">
        <f t="shared" si="99"/>
        <v>0</v>
      </c>
      <c r="J221" s="78">
        <f t="shared" si="99"/>
        <v>0</v>
      </c>
      <c r="K221" s="78">
        <f t="shared" si="99"/>
        <v>0</v>
      </c>
      <c r="L221" s="78">
        <f t="shared" si="99"/>
        <v>0</v>
      </c>
      <c r="M221" s="78">
        <f t="shared" si="99"/>
        <v>1.5495999999999999</v>
      </c>
      <c r="N221" s="78">
        <f t="shared" si="99"/>
        <v>0</v>
      </c>
      <c r="O221" s="78">
        <f t="shared" si="99"/>
        <v>0</v>
      </c>
      <c r="P221" s="78">
        <f t="shared" si="99"/>
        <v>0</v>
      </c>
      <c r="Q221" s="78">
        <f t="shared" si="99"/>
        <v>10.095599999999999</v>
      </c>
      <c r="R221" s="78">
        <f t="shared" si="99"/>
        <v>0</v>
      </c>
      <c r="S221" s="73">
        <v>0</v>
      </c>
      <c r="T221" s="79" t="s">
        <v>32</v>
      </c>
    </row>
    <row r="222" spans="1:20" s="68" customFormat="1" ht="31.5" x14ac:dyDescent="0.25">
      <c r="A222" s="85" t="s">
        <v>448</v>
      </c>
      <c r="B222" s="93" t="s">
        <v>449</v>
      </c>
      <c r="C222" s="94" t="s">
        <v>450</v>
      </c>
      <c r="D222" s="89">
        <v>10.095599999999999</v>
      </c>
      <c r="E222" s="89">
        <v>0</v>
      </c>
      <c r="F222" s="89">
        <f>D222-E222</f>
        <v>10.095599999999999</v>
      </c>
      <c r="G222" s="90">
        <v>1.5495999999999999</v>
      </c>
      <c r="H222" s="89">
        <f>J222+L222+N222+P222</f>
        <v>0</v>
      </c>
      <c r="I222" s="89">
        <v>0</v>
      </c>
      <c r="J222" s="89">
        <v>0</v>
      </c>
      <c r="K222" s="89">
        <v>0</v>
      </c>
      <c r="L222" s="89">
        <v>0</v>
      </c>
      <c r="M222" s="89">
        <v>1.5495999999999999</v>
      </c>
      <c r="N222" s="89">
        <v>0</v>
      </c>
      <c r="O222" s="89">
        <v>0</v>
      </c>
      <c r="P222" s="89">
        <v>0</v>
      </c>
      <c r="Q222" s="89">
        <f>F222-H222</f>
        <v>10.095599999999999</v>
      </c>
      <c r="R222" s="89">
        <f>H222-(I222)</f>
        <v>0</v>
      </c>
      <c r="S222" s="91">
        <v>0</v>
      </c>
      <c r="T222" s="92" t="s">
        <v>32</v>
      </c>
    </row>
    <row r="223" spans="1:20" s="68" customFormat="1" ht="27" customHeight="1" x14ac:dyDescent="0.25">
      <c r="A223" s="75" t="s">
        <v>451</v>
      </c>
      <c r="B223" s="80" t="s">
        <v>115</v>
      </c>
      <c r="C223" s="77" t="s">
        <v>31</v>
      </c>
      <c r="D223" s="78">
        <v>0</v>
      </c>
      <c r="E223" s="78">
        <v>0</v>
      </c>
      <c r="F223" s="78">
        <v>0</v>
      </c>
      <c r="G223" s="78">
        <v>0</v>
      </c>
      <c r="H223" s="78">
        <v>0</v>
      </c>
      <c r="I223" s="78">
        <v>0</v>
      </c>
      <c r="J223" s="78">
        <v>0</v>
      </c>
      <c r="K223" s="78">
        <v>0</v>
      </c>
      <c r="L223" s="78">
        <v>0</v>
      </c>
      <c r="M223" s="78">
        <v>0</v>
      </c>
      <c r="N223" s="78">
        <v>0</v>
      </c>
      <c r="O223" s="78">
        <v>0</v>
      </c>
      <c r="P223" s="78">
        <v>0</v>
      </c>
      <c r="Q223" s="78">
        <v>0</v>
      </c>
      <c r="R223" s="78">
        <v>0</v>
      </c>
      <c r="S223" s="73">
        <v>0</v>
      </c>
      <c r="T223" s="79" t="s">
        <v>32</v>
      </c>
    </row>
    <row r="224" spans="1:20" s="68" customFormat="1" ht="30.75" customHeight="1" x14ac:dyDescent="0.25">
      <c r="A224" s="75" t="s">
        <v>452</v>
      </c>
      <c r="B224" s="80" t="s">
        <v>125</v>
      </c>
      <c r="C224" s="77" t="s">
        <v>31</v>
      </c>
      <c r="D224" s="78">
        <f>SUM(D225)</f>
        <v>16.1356</v>
      </c>
      <c r="E224" s="78">
        <f t="shared" ref="E224:R224" si="100">SUM(E225)</f>
        <v>0</v>
      </c>
      <c r="F224" s="78">
        <f t="shared" si="100"/>
        <v>16.1356</v>
      </c>
      <c r="G224" s="78">
        <f t="shared" si="100"/>
        <v>1.7363999999999999</v>
      </c>
      <c r="H224" s="78">
        <f t="shared" si="100"/>
        <v>0</v>
      </c>
      <c r="I224" s="78">
        <f t="shared" si="100"/>
        <v>0</v>
      </c>
      <c r="J224" s="78">
        <f t="shared" si="100"/>
        <v>0</v>
      </c>
      <c r="K224" s="78">
        <f t="shared" si="100"/>
        <v>0</v>
      </c>
      <c r="L224" s="78">
        <f t="shared" si="100"/>
        <v>0</v>
      </c>
      <c r="M224" s="78">
        <f t="shared" si="100"/>
        <v>1.7364000000000002</v>
      </c>
      <c r="N224" s="78">
        <f t="shared" si="100"/>
        <v>0</v>
      </c>
      <c r="O224" s="78">
        <f t="shared" si="100"/>
        <v>0</v>
      </c>
      <c r="P224" s="78">
        <f t="shared" si="100"/>
        <v>0</v>
      </c>
      <c r="Q224" s="78">
        <f t="shared" si="100"/>
        <v>16.1356</v>
      </c>
      <c r="R224" s="78">
        <f t="shared" si="100"/>
        <v>0</v>
      </c>
      <c r="S224" s="73">
        <v>0</v>
      </c>
      <c r="T224" s="79" t="s">
        <v>32</v>
      </c>
    </row>
    <row r="225" spans="1:20" s="68" customFormat="1" ht="30.75" customHeight="1" x14ac:dyDescent="0.25">
      <c r="A225" s="85" t="s">
        <v>452</v>
      </c>
      <c r="B225" s="93" t="s">
        <v>453</v>
      </c>
      <c r="C225" s="94" t="s">
        <v>454</v>
      </c>
      <c r="D225" s="89">
        <v>16.1356</v>
      </c>
      <c r="E225" s="89">
        <v>0</v>
      </c>
      <c r="F225" s="89">
        <f>D225-E225</f>
        <v>16.1356</v>
      </c>
      <c r="G225" s="90">
        <v>1.7363999999999999</v>
      </c>
      <c r="H225" s="89">
        <f>J225+L225+N225+P225</f>
        <v>0</v>
      </c>
      <c r="I225" s="89">
        <v>0</v>
      </c>
      <c r="J225" s="89">
        <v>0</v>
      </c>
      <c r="K225" s="89">
        <v>0</v>
      </c>
      <c r="L225" s="89">
        <v>0</v>
      </c>
      <c r="M225" s="89">
        <v>1.7364000000000002</v>
      </c>
      <c r="N225" s="89">
        <v>0</v>
      </c>
      <c r="O225" s="89">
        <v>0</v>
      </c>
      <c r="P225" s="89">
        <v>0</v>
      </c>
      <c r="Q225" s="89">
        <f>F225-H225</f>
        <v>16.1356</v>
      </c>
      <c r="R225" s="89">
        <f>H225-(I225)</f>
        <v>0</v>
      </c>
      <c r="S225" s="91">
        <v>0</v>
      </c>
      <c r="T225" s="92" t="s">
        <v>32</v>
      </c>
    </row>
    <row r="226" spans="1:20" s="68" customFormat="1" ht="31.5" x14ac:dyDescent="0.25">
      <c r="A226" s="75" t="s">
        <v>455</v>
      </c>
      <c r="B226" s="80" t="s">
        <v>130</v>
      </c>
      <c r="C226" s="77" t="s">
        <v>31</v>
      </c>
      <c r="D226" s="78">
        <f>SUM(D227:D234)</f>
        <v>317.92814697199998</v>
      </c>
      <c r="E226" s="78">
        <f t="shared" ref="E226:R226" si="101">SUM(E227:E234)</f>
        <v>42.728653190000003</v>
      </c>
      <c r="F226" s="78">
        <f t="shared" si="101"/>
        <v>275.19949378199999</v>
      </c>
      <c r="G226" s="78">
        <f t="shared" si="101"/>
        <v>55.955806000000003</v>
      </c>
      <c r="H226" s="78">
        <f t="shared" si="101"/>
        <v>1.8474755699999998</v>
      </c>
      <c r="I226" s="78">
        <f t="shared" si="101"/>
        <v>0</v>
      </c>
      <c r="J226" s="78">
        <f t="shared" si="101"/>
        <v>1.8474755699999998</v>
      </c>
      <c r="K226" s="78">
        <f t="shared" si="101"/>
        <v>3.3939499999999998</v>
      </c>
      <c r="L226" s="78">
        <f t="shared" si="101"/>
        <v>0</v>
      </c>
      <c r="M226" s="78">
        <f t="shared" si="101"/>
        <v>17.060200000000002</v>
      </c>
      <c r="N226" s="78">
        <f t="shared" si="101"/>
        <v>0</v>
      </c>
      <c r="O226" s="78">
        <f t="shared" si="101"/>
        <v>35.501656000000004</v>
      </c>
      <c r="P226" s="78">
        <f t="shared" si="101"/>
        <v>0</v>
      </c>
      <c r="Q226" s="78">
        <f t="shared" si="101"/>
        <v>274.43501821199999</v>
      </c>
      <c r="R226" s="78">
        <f t="shared" si="101"/>
        <v>0.76447556999999999</v>
      </c>
      <c r="S226" s="73">
        <v>1</v>
      </c>
      <c r="T226" s="79" t="s">
        <v>32</v>
      </c>
    </row>
    <row r="227" spans="1:20" s="68" customFormat="1" ht="42" customHeight="1" x14ac:dyDescent="0.25">
      <c r="A227" s="85" t="s">
        <v>455</v>
      </c>
      <c r="B227" s="129" t="s">
        <v>456</v>
      </c>
      <c r="C227" s="94" t="s">
        <v>457</v>
      </c>
      <c r="D227" s="89">
        <v>2.9849999999999999</v>
      </c>
      <c r="E227" s="89">
        <v>0</v>
      </c>
      <c r="F227" s="89">
        <f t="shared" ref="F227:F234" si="102">D227-E227</f>
        <v>2.9849999999999999</v>
      </c>
      <c r="G227" s="90">
        <v>2.6429999999999998</v>
      </c>
      <c r="H227" s="89">
        <f t="shared" ref="H227:H230" si="103">J227+L227+N227+P227</f>
        <v>1.1835679999999999E-2</v>
      </c>
      <c r="I227" s="89">
        <v>0</v>
      </c>
      <c r="J227" s="89">
        <v>1.1835679999999999E-2</v>
      </c>
      <c r="K227" s="89">
        <v>0</v>
      </c>
      <c r="L227" s="89">
        <v>0</v>
      </c>
      <c r="M227" s="89">
        <v>2.6429999999999998</v>
      </c>
      <c r="N227" s="89">
        <v>0</v>
      </c>
      <c r="O227" s="89">
        <v>0</v>
      </c>
      <c r="P227" s="89">
        <v>0</v>
      </c>
      <c r="Q227" s="89">
        <f t="shared" ref="Q227:Q234" si="104">F227-H227</f>
        <v>2.97316432</v>
      </c>
      <c r="R227" s="89">
        <f t="shared" ref="R227:R230" si="105">H227-(I227)</f>
        <v>1.1835679999999999E-2</v>
      </c>
      <c r="S227" s="91">
        <v>1</v>
      </c>
      <c r="T227" s="92" t="s">
        <v>458</v>
      </c>
    </row>
    <row r="228" spans="1:20" s="68" customFormat="1" ht="31.5" x14ac:dyDescent="0.25">
      <c r="A228" s="85" t="s">
        <v>455</v>
      </c>
      <c r="B228" s="86" t="s">
        <v>459</v>
      </c>
      <c r="C228" s="98" t="s">
        <v>460</v>
      </c>
      <c r="D228" s="89">
        <v>86.759999999999991</v>
      </c>
      <c r="E228" s="88">
        <v>14.935320000000001</v>
      </c>
      <c r="F228" s="89">
        <f t="shared" si="102"/>
        <v>71.824679999999987</v>
      </c>
      <c r="G228" s="90">
        <v>3.5027999999999992</v>
      </c>
      <c r="H228" s="89">
        <f t="shared" si="103"/>
        <v>0</v>
      </c>
      <c r="I228" s="89">
        <v>0</v>
      </c>
      <c r="J228" s="89">
        <v>0</v>
      </c>
      <c r="K228" s="89">
        <v>0.24299999999999999</v>
      </c>
      <c r="L228" s="89">
        <v>0</v>
      </c>
      <c r="M228" s="89">
        <v>2.9578000000000002</v>
      </c>
      <c r="N228" s="89">
        <v>0</v>
      </c>
      <c r="O228" s="89">
        <v>0.30199999999999999</v>
      </c>
      <c r="P228" s="89">
        <v>0</v>
      </c>
      <c r="Q228" s="89">
        <f t="shared" si="104"/>
        <v>71.824679999999987</v>
      </c>
      <c r="R228" s="89">
        <f t="shared" si="105"/>
        <v>0</v>
      </c>
      <c r="S228" s="91">
        <v>0</v>
      </c>
      <c r="T228" s="92" t="s">
        <v>32</v>
      </c>
    </row>
    <row r="229" spans="1:20" s="68" customFormat="1" ht="31.5" x14ac:dyDescent="0.25">
      <c r="A229" s="85" t="s">
        <v>455</v>
      </c>
      <c r="B229" s="86" t="s">
        <v>461</v>
      </c>
      <c r="C229" s="98" t="s">
        <v>462</v>
      </c>
      <c r="D229" s="89">
        <v>34.259797648000003</v>
      </c>
      <c r="E229" s="88">
        <v>14.587731589999999</v>
      </c>
      <c r="F229" s="89">
        <f t="shared" si="102"/>
        <v>19.672066058000006</v>
      </c>
      <c r="G229" s="90">
        <v>17.939900000000002</v>
      </c>
      <c r="H229" s="89">
        <f t="shared" si="103"/>
        <v>0.75263988999999998</v>
      </c>
      <c r="I229" s="89">
        <v>0</v>
      </c>
      <c r="J229" s="89">
        <v>0.75263988999999998</v>
      </c>
      <c r="K229" s="89">
        <v>1.909</v>
      </c>
      <c r="L229" s="89">
        <v>0</v>
      </c>
      <c r="M229" s="89">
        <v>5.51</v>
      </c>
      <c r="N229" s="89">
        <v>0</v>
      </c>
      <c r="O229" s="89">
        <v>10.520899999999999</v>
      </c>
      <c r="P229" s="89">
        <v>0</v>
      </c>
      <c r="Q229" s="89">
        <f t="shared" si="104"/>
        <v>18.919426168000005</v>
      </c>
      <c r="R229" s="89">
        <f t="shared" si="105"/>
        <v>0.75263988999999998</v>
      </c>
      <c r="S229" s="91">
        <v>1</v>
      </c>
      <c r="T229" s="92" t="s">
        <v>139</v>
      </c>
    </row>
    <row r="230" spans="1:20" s="68" customFormat="1" ht="47.25" x14ac:dyDescent="0.25">
      <c r="A230" s="85" t="s">
        <v>455</v>
      </c>
      <c r="B230" s="86" t="s">
        <v>463</v>
      </c>
      <c r="C230" s="98" t="s">
        <v>464</v>
      </c>
      <c r="D230" s="89">
        <v>25.739490000000004</v>
      </c>
      <c r="E230" s="88">
        <v>2.1685320000000003</v>
      </c>
      <c r="F230" s="89">
        <f t="shared" si="102"/>
        <v>23.570958000000005</v>
      </c>
      <c r="G230" s="90">
        <v>11.363155999999998</v>
      </c>
      <c r="H230" s="89">
        <f t="shared" si="103"/>
        <v>0</v>
      </c>
      <c r="I230" s="89">
        <v>0</v>
      </c>
      <c r="J230" s="89">
        <v>0</v>
      </c>
      <c r="K230" s="89">
        <v>1.0309999999999999</v>
      </c>
      <c r="L230" s="89">
        <v>0</v>
      </c>
      <c r="M230" s="89">
        <v>3.8555999999999999</v>
      </c>
      <c r="N230" s="89">
        <v>0</v>
      </c>
      <c r="O230" s="89">
        <v>6.4765559999999995</v>
      </c>
      <c r="P230" s="89">
        <v>0</v>
      </c>
      <c r="Q230" s="89">
        <f t="shared" si="104"/>
        <v>23.570958000000005</v>
      </c>
      <c r="R230" s="89">
        <f t="shared" si="105"/>
        <v>0</v>
      </c>
      <c r="S230" s="91">
        <v>0</v>
      </c>
      <c r="T230" s="92" t="s">
        <v>32</v>
      </c>
    </row>
    <row r="231" spans="1:20" s="68" customFormat="1" ht="31.5" x14ac:dyDescent="0.25">
      <c r="A231" s="85" t="s">
        <v>455</v>
      </c>
      <c r="B231" s="86" t="s">
        <v>465</v>
      </c>
      <c r="C231" s="98" t="s">
        <v>466</v>
      </c>
      <c r="D231" s="89" t="s">
        <v>32</v>
      </c>
      <c r="E231" s="88" t="s">
        <v>32</v>
      </c>
      <c r="F231" s="89" t="s">
        <v>32</v>
      </c>
      <c r="G231" s="90" t="s">
        <v>32</v>
      </c>
      <c r="H231" s="89">
        <f>J231+L231+N231+P231</f>
        <v>1.083</v>
      </c>
      <c r="I231" s="89" t="s">
        <v>32</v>
      </c>
      <c r="J231" s="89">
        <v>1.083</v>
      </c>
      <c r="K231" s="89" t="s">
        <v>32</v>
      </c>
      <c r="L231" s="89">
        <v>0</v>
      </c>
      <c r="M231" s="89" t="s">
        <v>32</v>
      </c>
      <c r="N231" s="89">
        <v>0</v>
      </c>
      <c r="O231" s="89" t="s">
        <v>32</v>
      </c>
      <c r="P231" s="89">
        <v>0</v>
      </c>
      <c r="Q231" s="89" t="s">
        <v>32</v>
      </c>
      <c r="R231" s="89" t="s">
        <v>32</v>
      </c>
      <c r="S231" s="97" t="s">
        <v>32</v>
      </c>
      <c r="T231" s="122" t="s">
        <v>139</v>
      </c>
    </row>
    <row r="232" spans="1:20" s="68" customFormat="1" ht="31.5" x14ac:dyDescent="0.25">
      <c r="A232" s="85" t="s">
        <v>455</v>
      </c>
      <c r="B232" s="86" t="s">
        <v>467</v>
      </c>
      <c r="C232" s="98" t="s">
        <v>468</v>
      </c>
      <c r="D232" s="89">
        <v>117.99369765399999</v>
      </c>
      <c r="E232" s="88">
        <v>11.037069600000001</v>
      </c>
      <c r="F232" s="89">
        <f t="shared" si="102"/>
        <v>106.95662805399999</v>
      </c>
      <c r="G232" s="90">
        <v>13.087350000000001</v>
      </c>
      <c r="H232" s="89">
        <f t="shared" ref="H232:H234" si="106">J232+L232+N232+P232</f>
        <v>0</v>
      </c>
      <c r="I232" s="89">
        <v>0</v>
      </c>
      <c r="J232" s="89">
        <v>0</v>
      </c>
      <c r="K232" s="89">
        <v>0.21095</v>
      </c>
      <c r="L232" s="89">
        <v>0</v>
      </c>
      <c r="M232" s="89">
        <v>2.0938000000000003</v>
      </c>
      <c r="N232" s="89">
        <v>0</v>
      </c>
      <c r="O232" s="89">
        <v>10.7826</v>
      </c>
      <c r="P232" s="89">
        <v>0</v>
      </c>
      <c r="Q232" s="89">
        <f t="shared" si="104"/>
        <v>106.95662805399999</v>
      </c>
      <c r="R232" s="89">
        <f t="shared" ref="R232:R234" si="107">H232-(I232)</f>
        <v>0</v>
      </c>
      <c r="S232" s="91">
        <v>0</v>
      </c>
      <c r="T232" s="92" t="s">
        <v>32</v>
      </c>
    </row>
    <row r="233" spans="1:20" s="68" customFormat="1" ht="29.25" customHeight="1" x14ac:dyDescent="0.25">
      <c r="A233" s="85" t="s">
        <v>455</v>
      </c>
      <c r="B233" s="86" t="s">
        <v>469</v>
      </c>
      <c r="C233" s="98" t="s">
        <v>470</v>
      </c>
      <c r="D233" s="89">
        <v>16.791161670000001</v>
      </c>
      <c r="E233" s="88">
        <v>0</v>
      </c>
      <c r="F233" s="89">
        <f t="shared" si="102"/>
        <v>16.791161670000001</v>
      </c>
      <c r="G233" s="90">
        <v>3.8195999999999999</v>
      </c>
      <c r="H233" s="89">
        <f t="shared" si="106"/>
        <v>0</v>
      </c>
      <c r="I233" s="89">
        <v>0</v>
      </c>
      <c r="J233" s="89">
        <v>0</v>
      </c>
      <c r="K233" s="89">
        <v>0</v>
      </c>
      <c r="L233" s="89">
        <v>0</v>
      </c>
      <c r="M233" s="89">
        <v>0</v>
      </c>
      <c r="N233" s="89">
        <v>0</v>
      </c>
      <c r="O233" s="89">
        <v>3.8195999999999999</v>
      </c>
      <c r="P233" s="89">
        <v>0</v>
      </c>
      <c r="Q233" s="89">
        <f t="shared" si="104"/>
        <v>16.791161670000001</v>
      </c>
      <c r="R233" s="89">
        <f t="shared" si="107"/>
        <v>0</v>
      </c>
      <c r="S233" s="91">
        <v>0</v>
      </c>
      <c r="T233" s="92" t="s">
        <v>32</v>
      </c>
    </row>
    <row r="234" spans="1:20" s="68" customFormat="1" ht="29.25" customHeight="1" x14ac:dyDescent="0.25">
      <c r="A234" s="85" t="s">
        <v>455</v>
      </c>
      <c r="B234" s="86" t="s">
        <v>471</v>
      </c>
      <c r="C234" s="98" t="s">
        <v>472</v>
      </c>
      <c r="D234" s="89">
        <v>33.399000000000001</v>
      </c>
      <c r="E234" s="88">
        <v>0</v>
      </c>
      <c r="F234" s="89">
        <f t="shared" si="102"/>
        <v>33.399000000000001</v>
      </c>
      <c r="G234" s="90">
        <v>3.6</v>
      </c>
      <c r="H234" s="89">
        <f t="shared" si="106"/>
        <v>0</v>
      </c>
      <c r="I234" s="89">
        <v>0</v>
      </c>
      <c r="J234" s="89">
        <v>0</v>
      </c>
      <c r="K234" s="89">
        <v>0</v>
      </c>
      <c r="L234" s="89">
        <v>0</v>
      </c>
      <c r="M234" s="89">
        <v>0</v>
      </c>
      <c r="N234" s="89">
        <v>0</v>
      </c>
      <c r="O234" s="89">
        <v>3.6</v>
      </c>
      <c r="P234" s="89">
        <v>0</v>
      </c>
      <c r="Q234" s="89">
        <f t="shared" si="104"/>
        <v>33.399000000000001</v>
      </c>
      <c r="R234" s="89">
        <f t="shared" si="107"/>
        <v>0</v>
      </c>
      <c r="S234" s="91">
        <v>0</v>
      </c>
      <c r="T234" s="92" t="s">
        <v>32</v>
      </c>
    </row>
    <row r="235" spans="1:20" s="68" customFormat="1" ht="31.5" x14ac:dyDescent="0.25">
      <c r="A235" s="75" t="s">
        <v>473</v>
      </c>
      <c r="B235" s="80" t="s">
        <v>155</v>
      </c>
      <c r="C235" s="77" t="s">
        <v>31</v>
      </c>
      <c r="D235" s="78">
        <f t="shared" ref="D235:R235" si="108">D236+D242+D243+D244</f>
        <v>1040.1707388203999</v>
      </c>
      <c r="E235" s="78">
        <f t="shared" si="108"/>
        <v>266.95947433999999</v>
      </c>
      <c r="F235" s="78">
        <f t="shared" si="108"/>
        <v>773.21126448040002</v>
      </c>
      <c r="G235" s="78">
        <f t="shared" si="108"/>
        <v>180.5240914796</v>
      </c>
      <c r="H235" s="78">
        <f t="shared" si="108"/>
        <v>23.606251059999998</v>
      </c>
      <c r="I235" s="78">
        <f t="shared" si="108"/>
        <v>20.475665943100001</v>
      </c>
      <c r="J235" s="78">
        <f t="shared" si="108"/>
        <v>23.606251059999998</v>
      </c>
      <c r="K235" s="78">
        <f t="shared" si="108"/>
        <v>1.0475904174999999</v>
      </c>
      <c r="L235" s="78">
        <f t="shared" si="108"/>
        <v>0</v>
      </c>
      <c r="M235" s="78">
        <f t="shared" si="108"/>
        <v>9.0632271375000002</v>
      </c>
      <c r="N235" s="78">
        <f t="shared" si="108"/>
        <v>0</v>
      </c>
      <c r="O235" s="78">
        <f t="shared" si="108"/>
        <v>149.93760798150001</v>
      </c>
      <c r="P235" s="78">
        <f t="shared" si="108"/>
        <v>0</v>
      </c>
      <c r="Q235" s="78">
        <f t="shared" si="108"/>
        <v>753.46264448039994</v>
      </c>
      <c r="R235" s="78">
        <f t="shared" si="108"/>
        <v>-0.72704594310000026</v>
      </c>
      <c r="S235" s="73">
        <f t="shared" ref="S235:S250" si="109">R235/I235</f>
        <v>-3.5507804489504483E-2</v>
      </c>
      <c r="T235" s="79" t="s">
        <v>32</v>
      </c>
    </row>
    <row r="236" spans="1:20" s="68" customFormat="1" ht="31.5" x14ac:dyDescent="0.25">
      <c r="A236" s="75" t="s">
        <v>474</v>
      </c>
      <c r="B236" s="80" t="s">
        <v>157</v>
      </c>
      <c r="C236" s="77" t="s">
        <v>31</v>
      </c>
      <c r="D236" s="78">
        <f t="shared" ref="D236:R236" si="110">SUM(D237:D241)</f>
        <v>283.98754004199998</v>
      </c>
      <c r="E236" s="78">
        <f t="shared" si="110"/>
        <v>144.16028849</v>
      </c>
      <c r="F236" s="78">
        <f t="shared" si="110"/>
        <v>139.82725155199998</v>
      </c>
      <c r="G236" s="78">
        <f t="shared" si="110"/>
        <v>13.082768398000004</v>
      </c>
      <c r="H236" s="78">
        <f t="shared" si="110"/>
        <v>15.43268174</v>
      </c>
      <c r="I236" s="78">
        <f t="shared" si="110"/>
        <v>7.6127683980000036</v>
      </c>
      <c r="J236" s="78">
        <f t="shared" si="110"/>
        <v>15.43268174</v>
      </c>
      <c r="K236" s="78">
        <f t="shared" si="110"/>
        <v>7.4999999999999997E-2</v>
      </c>
      <c r="L236" s="78">
        <f t="shared" si="110"/>
        <v>0</v>
      </c>
      <c r="M236" s="78">
        <f t="shared" si="110"/>
        <v>1.2749999999999999</v>
      </c>
      <c r="N236" s="78">
        <f t="shared" si="110"/>
        <v>0</v>
      </c>
      <c r="O236" s="78">
        <f t="shared" si="110"/>
        <v>4.12</v>
      </c>
      <c r="P236" s="78">
        <f t="shared" si="110"/>
        <v>0</v>
      </c>
      <c r="Q236" s="78">
        <f t="shared" si="110"/>
        <v>124.39456981200001</v>
      </c>
      <c r="R236" s="78">
        <f t="shared" si="110"/>
        <v>7.8199133419999978</v>
      </c>
      <c r="S236" s="73">
        <f t="shared" si="109"/>
        <v>1.0272101991247251</v>
      </c>
      <c r="T236" s="79" t="s">
        <v>32</v>
      </c>
    </row>
    <row r="237" spans="1:20" s="68" customFormat="1" ht="63" x14ac:dyDescent="0.25">
      <c r="A237" s="85" t="s">
        <v>474</v>
      </c>
      <c r="B237" s="86" t="s">
        <v>475</v>
      </c>
      <c r="C237" s="98" t="s">
        <v>476</v>
      </c>
      <c r="D237" s="89">
        <v>134.08614004200001</v>
      </c>
      <c r="E237" s="88">
        <v>129.66085884</v>
      </c>
      <c r="F237" s="89">
        <f t="shared" ref="F237:F241" si="111">D237-E237</f>
        <v>4.4252812020000079</v>
      </c>
      <c r="G237" s="90">
        <v>5.1606999980000037</v>
      </c>
      <c r="H237" s="89">
        <f t="shared" ref="H237:H241" si="112">J237+L237+N237+P237</f>
        <v>6.3506176700000001</v>
      </c>
      <c r="I237" s="89">
        <v>5.1606999980000037</v>
      </c>
      <c r="J237" s="89">
        <v>6.3506176700000001</v>
      </c>
      <c r="K237" s="89">
        <v>0</v>
      </c>
      <c r="L237" s="89">
        <v>0</v>
      </c>
      <c r="M237" s="89">
        <v>0</v>
      </c>
      <c r="N237" s="89">
        <v>0</v>
      </c>
      <c r="O237" s="89">
        <v>0</v>
      </c>
      <c r="P237" s="89">
        <v>0</v>
      </c>
      <c r="Q237" s="89">
        <f t="shared" ref="Q237:Q241" si="113">F237-H237</f>
        <v>-1.9253364679999923</v>
      </c>
      <c r="R237" s="89">
        <f t="shared" ref="R237:R241" si="114">H237-(I237)</f>
        <v>1.1899176719999964</v>
      </c>
      <c r="S237" s="91">
        <f t="shared" si="109"/>
        <v>0.2305729208171646</v>
      </c>
      <c r="T237" s="92" t="s">
        <v>477</v>
      </c>
    </row>
    <row r="238" spans="1:20" s="68" customFormat="1" ht="47.25" x14ac:dyDescent="0.25">
      <c r="A238" s="85" t="s">
        <v>474</v>
      </c>
      <c r="B238" s="86" t="s">
        <v>478</v>
      </c>
      <c r="C238" s="98" t="s">
        <v>479</v>
      </c>
      <c r="D238" s="89">
        <v>15.506</v>
      </c>
      <c r="E238" s="88">
        <v>9.4500147699999992</v>
      </c>
      <c r="F238" s="89">
        <f t="shared" si="111"/>
        <v>6.055985230000001</v>
      </c>
      <c r="G238" s="90">
        <v>0.52176000000000022</v>
      </c>
      <c r="H238" s="89">
        <f t="shared" si="112"/>
        <v>3.5011318299999998</v>
      </c>
      <c r="I238" s="89">
        <v>0.52176000000000022</v>
      </c>
      <c r="J238" s="89">
        <v>3.5011318299999998</v>
      </c>
      <c r="K238" s="89">
        <v>0</v>
      </c>
      <c r="L238" s="89">
        <v>0</v>
      </c>
      <c r="M238" s="89">
        <v>0</v>
      </c>
      <c r="N238" s="89">
        <v>0</v>
      </c>
      <c r="O238" s="89">
        <v>0</v>
      </c>
      <c r="P238" s="89">
        <v>0</v>
      </c>
      <c r="Q238" s="89">
        <f t="shared" si="113"/>
        <v>2.5548534000000012</v>
      </c>
      <c r="R238" s="89">
        <f t="shared" si="114"/>
        <v>2.9793718299999998</v>
      </c>
      <c r="S238" s="91">
        <f t="shared" si="109"/>
        <v>5.710234264796072</v>
      </c>
      <c r="T238" s="122" t="s">
        <v>480</v>
      </c>
    </row>
    <row r="239" spans="1:20" s="68" customFormat="1" ht="49.5" customHeight="1" x14ac:dyDescent="0.25">
      <c r="A239" s="85" t="s">
        <v>474</v>
      </c>
      <c r="B239" s="86" t="s">
        <v>481</v>
      </c>
      <c r="C239" s="98" t="s">
        <v>482</v>
      </c>
      <c r="D239" s="89">
        <v>5.97</v>
      </c>
      <c r="E239" s="88">
        <v>0</v>
      </c>
      <c r="F239" s="89">
        <f t="shared" si="111"/>
        <v>5.97</v>
      </c>
      <c r="G239" s="90">
        <v>5.47</v>
      </c>
      <c r="H239" s="89">
        <f t="shared" si="112"/>
        <v>0</v>
      </c>
      <c r="I239" s="89">
        <v>0</v>
      </c>
      <c r="J239" s="89">
        <v>0</v>
      </c>
      <c r="K239" s="89">
        <v>7.4999999999999997E-2</v>
      </c>
      <c r="L239" s="89">
        <v>0</v>
      </c>
      <c r="M239" s="89">
        <v>1.2749999999999999</v>
      </c>
      <c r="N239" s="89">
        <v>0</v>
      </c>
      <c r="O239" s="89">
        <v>4.12</v>
      </c>
      <c r="P239" s="89">
        <v>0</v>
      </c>
      <c r="Q239" s="89">
        <f t="shared" si="113"/>
        <v>5.97</v>
      </c>
      <c r="R239" s="89">
        <f t="shared" si="114"/>
        <v>0</v>
      </c>
      <c r="S239" s="91">
        <v>0</v>
      </c>
      <c r="T239" s="122" t="s">
        <v>32</v>
      </c>
    </row>
    <row r="240" spans="1:20" s="68" customFormat="1" ht="31.5" x14ac:dyDescent="0.25">
      <c r="A240" s="85" t="s">
        <v>474</v>
      </c>
      <c r="B240" s="86" t="s">
        <v>483</v>
      </c>
      <c r="C240" s="98" t="s">
        <v>484</v>
      </c>
      <c r="D240" s="89">
        <v>119.63979999999999</v>
      </c>
      <c r="E240" s="88">
        <v>5.0494148800000005</v>
      </c>
      <c r="F240" s="89">
        <f t="shared" si="111"/>
        <v>114.59038511999999</v>
      </c>
      <c r="G240" s="90">
        <v>1.494</v>
      </c>
      <c r="H240" s="89">
        <f t="shared" si="112"/>
        <v>5.5809322400000001</v>
      </c>
      <c r="I240" s="89">
        <v>1.494</v>
      </c>
      <c r="J240" s="89">
        <v>5.5809322400000001</v>
      </c>
      <c r="K240" s="89">
        <v>0</v>
      </c>
      <c r="L240" s="89">
        <v>0</v>
      </c>
      <c r="M240" s="89">
        <v>0</v>
      </c>
      <c r="N240" s="89">
        <v>0</v>
      </c>
      <c r="O240" s="89">
        <v>0</v>
      </c>
      <c r="P240" s="89">
        <v>0</v>
      </c>
      <c r="Q240" s="89">
        <f t="shared" si="113"/>
        <v>109.00945288</v>
      </c>
      <c r="R240" s="89">
        <f t="shared" si="114"/>
        <v>4.0869322400000003</v>
      </c>
      <c r="S240" s="91">
        <f t="shared" si="109"/>
        <v>2.7355637483266402</v>
      </c>
      <c r="T240" s="92" t="s">
        <v>139</v>
      </c>
    </row>
    <row r="241" spans="1:20" s="68" customFormat="1" ht="31.5" x14ac:dyDescent="0.25">
      <c r="A241" s="85" t="s">
        <v>474</v>
      </c>
      <c r="B241" s="86" t="s">
        <v>485</v>
      </c>
      <c r="C241" s="98" t="s">
        <v>486</v>
      </c>
      <c r="D241" s="89">
        <v>8.7856000000000005</v>
      </c>
      <c r="E241" s="88">
        <v>0</v>
      </c>
      <c r="F241" s="89">
        <f t="shared" si="111"/>
        <v>8.7856000000000005</v>
      </c>
      <c r="G241" s="90">
        <v>0.43630839999999987</v>
      </c>
      <c r="H241" s="89">
        <f t="shared" si="112"/>
        <v>0</v>
      </c>
      <c r="I241" s="89">
        <v>0.43630839999999987</v>
      </c>
      <c r="J241" s="89">
        <v>0</v>
      </c>
      <c r="K241" s="89">
        <v>0</v>
      </c>
      <c r="L241" s="89">
        <v>0</v>
      </c>
      <c r="M241" s="89">
        <v>0</v>
      </c>
      <c r="N241" s="89">
        <v>0</v>
      </c>
      <c r="O241" s="89">
        <v>0</v>
      </c>
      <c r="P241" s="89">
        <v>0</v>
      </c>
      <c r="Q241" s="89">
        <f t="shared" si="113"/>
        <v>8.7856000000000005</v>
      </c>
      <c r="R241" s="89">
        <f t="shared" si="114"/>
        <v>-0.43630839999999987</v>
      </c>
      <c r="S241" s="91">
        <f t="shared" si="109"/>
        <v>-1</v>
      </c>
      <c r="T241" s="122" t="s">
        <v>487</v>
      </c>
    </row>
    <row r="242" spans="1:20" s="68" customFormat="1" ht="31.5" x14ac:dyDescent="0.25">
      <c r="A242" s="75" t="s">
        <v>488</v>
      </c>
      <c r="B242" s="80" t="s">
        <v>187</v>
      </c>
      <c r="C242" s="77" t="s">
        <v>31</v>
      </c>
      <c r="D242" s="78">
        <v>0</v>
      </c>
      <c r="E242" s="78">
        <v>0</v>
      </c>
      <c r="F242" s="78">
        <v>0</v>
      </c>
      <c r="G242" s="78">
        <v>0</v>
      </c>
      <c r="H242" s="78">
        <v>0</v>
      </c>
      <c r="I242" s="78">
        <v>0</v>
      </c>
      <c r="J242" s="78">
        <v>0</v>
      </c>
      <c r="K242" s="78">
        <v>0</v>
      </c>
      <c r="L242" s="78">
        <v>0</v>
      </c>
      <c r="M242" s="78">
        <v>0</v>
      </c>
      <c r="N242" s="78">
        <v>0</v>
      </c>
      <c r="O242" s="78">
        <v>0</v>
      </c>
      <c r="P242" s="78">
        <v>0</v>
      </c>
      <c r="Q242" s="78">
        <v>0</v>
      </c>
      <c r="R242" s="78">
        <v>0</v>
      </c>
      <c r="S242" s="73">
        <v>0</v>
      </c>
      <c r="T242" s="79" t="s">
        <v>32</v>
      </c>
    </row>
    <row r="243" spans="1:20" s="68" customFormat="1" ht="31.5" x14ac:dyDescent="0.25">
      <c r="A243" s="75" t="s">
        <v>489</v>
      </c>
      <c r="B243" s="80" t="s">
        <v>189</v>
      </c>
      <c r="C243" s="77" t="s">
        <v>31</v>
      </c>
      <c r="D243" s="78">
        <v>0</v>
      </c>
      <c r="E243" s="78">
        <v>0</v>
      </c>
      <c r="F243" s="78">
        <v>0</v>
      </c>
      <c r="G243" s="78">
        <v>0</v>
      </c>
      <c r="H243" s="78">
        <v>0</v>
      </c>
      <c r="I243" s="78">
        <v>0</v>
      </c>
      <c r="J243" s="78">
        <v>0</v>
      </c>
      <c r="K243" s="78">
        <v>0</v>
      </c>
      <c r="L243" s="78">
        <v>0</v>
      </c>
      <c r="M243" s="78">
        <v>0</v>
      </c>
      <c r="N243" s="78">
        <v>0</v>
      </c>
      <c r="O243" s="78">
        <v>0</v>
      </c>
      <c r="P243" s="78">
        <v>0</v>
      </c>
      <c r="Q243" s="78">
        <v>0</v>
      </c>
      <c r="R243" s="78">
        <v>0</v>
      </c>
      <c r="S243" s="73">
        <v>0</v>
      </c>
      <c r="T243" s="79" t="s">
        <v>32</v>
      </c>
    </row>
    <row r="244" spans="1:20" s="68" customFormat="1" ht="31.5" x14ac:dyDescent="0.25">
      <c r="A244" s="75" t="s">
        <v>490</v>
      </c>
      <c r="B244" s="80" t="s">
        <v>228</v>
      </c>
      <c r="C244" s="77" t="s">
        <v>31</v>
      </c>
      <c r="D244" s="78">
        <f t="shared" ref="D244:R244" si="115">SUM(D245:D255)</f>
        <v>756.18319877839997</v>
      </c>
      <c r="E244" s="78">
        <f t="shared" si="115"/>
        <v>122.79918585</v>
      </c>
      <c r="F244" s="78">
        <f t="shared" si="115"/>
        <v>633.38401292840001</v>
      </c>
      <c r="G244" s="78">
        <f t="shared" si="115"/>
        <v>167.44132308159999</v>
      </c>
      <c r="H244" s="78">
        <f t="shared" si="115"/>
        <v>8.1735693200000004</v>
      </c>
      <c r="I244" s="78">
        <f t="shared" si="115"/>
        <v>12.862897545099997</v>
      </c>
      <c r="J244" s="78">
        <f t="shared" si="115"/>
        <v>8.1735693200000004</v>
      </c>
      <c r="K244" s="78">
        <f t="shared" si="115"/>
        <v>0.97259041749999997</v>
      </c>
      <c r="L244" s="78">
        <f t="shared" si="115"/>
        <v>0</v>
      </c>
      <c r="M244" s="78">
        <f t="shared" si="115"/>
        <v>7.7882271374999998</v>
      </c>
      <c r="N244" s="78">
        <f t="shared" si="115"/>
        <v>0</v>
      </c>
      <c r="O244" s="78">
        <f t="shared" si="115"/>
        <v>145.8176079815</v>
      </c>
      <c r="P244" s="78">
        <f t="shared" si="115"/>
        <v>0</v>
      </c>
      <c r="Q244" s="78">
        <f t="shared" si="115"/>
        <v>629.06807466839996</v>
      </c>
      <c r="R244" s="78">
        <f t="shared" si="115"/>
        <v>-8.546959285099998</v>
      </c>
      <c r="S244" s="73">
        <f t="shared" si="109"/>
        <v>-0.66446609367233</v>
      </c>
      <c r="T244" s="79" t="s">
        <v>32</v>
      </c>
    </row>
    <row r="245" spans="1:20" s="68" customFormat="1" ht="31.5" x14ac:dyDescent="0.25">
      <c r="A245" s="85" t="s">
        <v>490</v>
      </c>
      <c r="B245" s="86" t="s">
        <v>491</v>
      </c>
      <c r="C245" s="98" t="s">
        <v>492</v>
      </c>
      <c r="D245" s="89">
        <v>204.009812504</v>
      </c>
      <c r="E245" s="88">
        <v>15.952129849999999</v>
      </c>
      <c r="F245" s="89">
        <f t="shared" ref="F245:F252" si="116">D245-E245</f>
        <v>188.05768265399999</v>
      </c>
      <c r="G245" s="90">
        <v>13.492799999999999</v>
      </c>
      <c r="H245" s="89">
        <f t="shared" ref="H245:H255" si="117">J245+L245+N245+P245</f>
        <v>0.52502669999999996</v>
      </c>
      <c r="I245" s="89">
        <v>1.5528</v>
      </c>
      <c r="J245" s="89">
        <v>0.52502669999999996</v>
      </c>
      <c r="K245" s="89">
        <v>0.04</v>
      </c>
      <c r="L245" s="89">
        <v>0</v>
      </c>
      <c r="M245" s="89">
        <v>2.1779999999999999</v>
      </c>
      <c r="N245" s="89">
        <v>0</v>
      </c>
      <c r="O245" s="89">
        <v>9.7219999999999995</v>
      </c>
      <c r="P245" s="89">
        <v>0</v>
      </c>
      <c r="Q245" s="89">
        <f t="shared" ref="Q245:Q252" si="118">F245-H245</f>
        <v>187.53265595399998</v>
      </c>
      <c r="R245" s="89">
        <f t="shared" ref="R245:R252" si="119">H245-(I245)</f>
        <v>-1.0277733</v>
      </c>
      <c r="S245" s="91">
        <f t="shared" si="109"/>
        <v>-0.6618838871715611</v>
      </c>
      <c r="T245" s="92" t="s">
        <v>493</v>
      </c>
    </row>
    <row r="246" spans="1:20" s="68" customFormat="1" ht="31.5" x14ac:dyDescent="0.25">
      <c r="A246" s="85" t="s">
        <v>490</v>
      </c>
      <c r="B246" s="86" t="s">
        <v>494</v>
      </c>
      <c r="C246" s="98" t="s">
        <v>495</v>
      </c>
      <c r="D246" s="89">
        <v>197.34661069680001</v>
      </c>
      <c r="E246" s="88">
        <v>39.645051370000004</v>
      </c>
      <c r="F246" s="89">
        <f t="shared" si="116"/>
        <v>157.70155932680001</v>
      </c>
      <c r="G246" s="90">
        <v>0.58367419399999931</v>
      </c>
      <c r="H246" s="89">
        <f t="shared" si="117"/>
        <v>0.83988784999999999</v>
      </c>
      <c r="I246" s="89">
        <v>0.58367419399999931</v>
      </c>
      <c r="J246" s="89">
        <v>0.83988784999999999</v>
      </c>
      <c r="K246" s="89">
        <v>0</v>
      </c>
      <c r="L246" s="89">
        <v>0</v>
      </c>
      <c r="M246" s="89">
        <v>0</v>
      </c>
      <c r="N246" s="89">
        <v>0</v>
      </c>
      <c r="O246" s="89">
        <v>0</v>
      </c>
      <c r="P246" s="89">
        <v>0</v>
      </c>
      <c r="Q246" s="89">
        <f t="shared" si="118"/>
        <v>156.86167147680001</v>
      </c>
      <c r="R246" s="89">
        <f t="shared" si="119"/>
        <v>0.25621365600000068</v>
      </c>
      <c r="S246" s="91">
        <f t="shared" si="109"/>
        <v>0.43896690762381207</v>
      </c>
      <c r="T246" s="92" t="s">
        <v>139</v>
      </c>
    </row>
    <row r="247" spans="1:20" s="68" customFormat="1" ht="31.5" x14ac:dyDescent="0.25">
      <c r="A247" s="85" t="s">
        <v>490</v>
      </c>
      <c r="B247" s="86" t="s">
        <v>496</v>
      </c>
      <c r="C247" s="98" t="s">
        <v>497</v>
      </c>
      <c r="D247" s="89">
        <v>76.484446455599993</v>
      </c>
      <c r="E247" s="88">
        <v>64.039604629999999</v>
      </c>
      <c r="F247" s="89">
        <f t="shared" si="116"/>
        <v>12.444841825599994</v>
      </c>
      <c r="G247" s="90">
        <v>8.9532580435999982</v>
      </c>
      <c r="H247" s="89">
        <f t="shared" si="117"/>
        <v>2.5010237100000001</v>
      </c>
      <c r="I247" s="89">
        <v>8.9532580435999982</v>
      </c>
      <c r="J247" s="89">
        <v>2.5010237100000001</v>
      </c>
      <c r="K247" s="89">
        <v>0</v>
      </c>
      <c r="L247" s="89">
        <v>0</v>
      </c>
      <c r="M247" s="89">
        <v>0</v>
      </c>
      <c r="N247" s="89">
        <v>0</v>
      </c>
      <c r="O247" s="89">
        <v>0</v>
      </c>
      <c r="P247" s="89">
        <v>0</v>
      </c>
      <c r="Q247" s="89">
        <f t="shared" si="118"/>
        <v>9.9438181155999938</v>
      </c>
      <c r="R247" s="89">
        <f t="shared" si="119"/>
        <v>-6.4522343335999981</v>
      </c>
      <c r="S247" s="91">
        <f t="shared" si="109"/>
        <v>-0.72065769825680481</v>
      </c>
      <c r="T247" s="122" t="s">
        <v>480</v>
      </c>
    </row>
    <row r="248" spans="1:20" s="68" customFormat="1" x14ac:dyDescent="0.25">
      <c r="A248" s="85" t="s">
        <v>490</v>
      </c>
      <c r="B248" s="86" t="s">
        <v>498</v>
      </c>
      <c r="C248" s="98" t="s">
        <v>499</v>
      </c>
      <c r="D248" s="89">
        <v>2.9849999999999999</v>
      </c>
      <c r="E248" s="88">
        <v>0</v>
      </c>
      <c r="F248" s="89">
        <f t="shared" si="116"/>
        <v>2.9849999999999999</v>
      </c>
      <c r="G248" s="90">
        <v>2.9849999999999999</v>
      </c>
      <c r="H248" s="89">
        <f t="shared" si="117"/>
        <v>0</v>
      </c>
      <c r="I248" s="89">
        <v>0</v>
      </c>
      <c r="J248" s="89">
        <v>0</v>
      </c>
      <c r="K248" s="89">
        <v>0</v>
      </c>
      <c r="L248" s="89">
        <v>0</v>
      </c>
      <c r="M248" s="89">
        <v>7.4999999999999997E-2</v>
      </c>
      <c r="N248" s="89">
        <v>0</v>
      </c>
      <c r="O248" s="89">
        <v>2.91</v>
      </c>
      <c r="P248" s="89">
        <v>0</v>
      </c>
      <c r="Q248" s="89">
        <f t="shared" si="118"/>
        <v>2.9849999999999999</v>
      </c>
      <c r="R248" s="89">
        <f t="shared" si="119"/>
        <v>0</v>
      </c>
      <c r="S248" s="91">
        <v>0</v>
      </c>
      <c r="T248" s="102" t="s">
        <v>32</v>
      </c>
    </row>
    <row r="249" spans="1:20" s="68" customFormat="1" ht="31.5" x14ac:dyDescent="0.25">
      <c r="A249" s="85" t="s">
        <v>490</v>
      </c>
      <c r="B249" s="86" t="s">
        <v>500</v>
      </c>
      <c r="C249" s="98" t="s">
        <v>501</v>
      </c>
      <c r="D249" s="89">
        <v>14.686199999999999</v>
      </c>
      <c r="E249" s="88">
        <v>0</v>
      </c>
      <c r="F249" s="89">
        <f t="shared" si="116"/>
        <v>14.686199999999999</v>
      </c>
      <c r="G249" s="90">
        <v>11.614199999999999</v>
      </c>
      <c r="H249" s="89">
        <f t="shared" si="117"/>
        <v>0</v>
      </c>
      <c r="I249" s="89">
        <v>0</v>
      </c>
      <c r="J249" s="89">
        <v>0</v>
      </c>
      <c r="K249" s="89">
        <v>0</v>
      </c>
      <c r="L249" s="89">
        <v>0</v>
      </c>
      <c r="M249" s="89">
        <v>9.989526E-2</v>
      </c>
      <c r="N249" s="89">
        <v>0</v>
      </c>
      <c r="O249" s="89">
        <v>11.51430474</v>
      </c>
      <c r="P249" s="89">
        <v>0</v>
      </c>
      <c r="Q249" s="89">
        <f t="shared" si="118"/>
        <v>14.686199999999999</v>
      </c>
      <c r="R249" s="89">
        <f t="shared" si="119"/>
        <v>0</v>
      </c>
      <c r="S249" s="91">
        <v>0</v>
      </c>
      <c r="T249" s="102" t="s">
        <v>32</v>
      </c>
    </row>
    <row r="250" spans="1:20" s="68" customFormat="1" ht="31.5" x14ac:dyDescent="0.25">
      <c r="A250" s="85" t="s">
        <v>490</v>
      </c>
      <c r="B250" s="86" t="s">
        <v>502</v>
      </c>
      <c r="C250" s="98" t="s">
        <v>503</v>
      </c>
      <c r="D250" s="89">
        <v>174.70312912200001</v>
      </c>
      <c r="E250" s="88">
        <v>3.1623999999999999</v>
      </c>
      <c r="F250" s="89">
        <f t="shared" si="116"/>
        <v>171.54072912200002</v>
      </c>
      <c r="G250" s="90">
        <v>84.531390844000001</v>
      </c>
      <c r="H250" s="89">
        <f t="shared" si="117"/>
        <v>0.45</v>
      </c>
      <c r="I250" s="89">
        <v>1.7731653075</v>
      </c>
      <c r="J250" s="89">
        <v>0.45</v>
      </c>
      <c r="K250" s="89">
        <v>0.68259041749999994</v>
      </c>
      <c r="L250" s="89">
        <v>0</v>
      </c>
      <c r="M250" s="89">
        <v>0.23760682999999999</v>
      </c>
      <c r="N250" s="89">
        <v>0</v>
      </c>
      <c r="O250" s="89">
        <v>81.838028288999993</v>
      </c>
      <c r="P250" s="89">
        <v>0</v>
      </c>
      <c r="Q250" s="89">
        <f t="shared" si="118"/>
        <v>171.09072912200003</v>
      </c>
      <c r="R250" s="89">
        <f t="shared" si="119"/>
        <v>-1.3231653075000001</v>
      </c>
      <c r="S250" s="91">
        <f t="shared" si="109"/>
        <v>-0.74621655516458385</v>
      </c>
      <c r="T250" s="102" t="s">
        <v>504</v>
      </c>
    </row>
    <row r="251" spans="1:20" s="68" customFormat="1" ht="47.25" x14ac:dyDescent="0.25">
      <c r="A251" s="85" t="s">
        <v>490</v>
      </c>
      <c r="B251" s="86" t="s">
        <v>505</v>
      </c>
      <c r="C251" s="98" t="s">
        <v>506</v>
      </c>
      <c r="D251" s="89">
        <v>14.328000000000001</v>
      </c>
      <c r="E251" s="88">
        <v>0</v>
      </c>
      <c r="F251" s="89">
        <f t="shared" si="116"/>
        <v>14.328000000000001</v>
      </c>
      <c r="G251" s="90">
        <v>13.691000000000001</v>
      </c>
      <c r="H251" s="89">
        <f t="shared" si="117"/>
        <v>0</v>
      </c>
      <c r="I251" s="89">
        <v>0</v>
      </c>
      <c r="J251" s="89">
        <v>0</v>
      </c>
      <c r="K251" s="89">
        <v>0</v>
      </c>
      <c r="L251" s="89">
        <v>0</v>
      </c>
      <c r="M251" s="89">
        <v>1.4430000000000001</v>
      </c>
      <c r="N251" s="89">
        <v>0</v>
      </c>
      <c r="O251" s="89">
        <v>12.247999999999999</v>
      </c>
      <c r="P251" s="89">
        <v>0</v>
      </c>
      <c r="Q251" s="89">
        <f t="shared" si="118"/>
        <v>14.328000000000001</v>
      </c>
      <c r="R251" s="89">
        <f t="shared" si="119"/>
        <v>0</v>
      </c>
      <c r="S251" s="91">
        <v>0</v>
      </c>
      <c r="T251" s="102" t="s">
        <v>32</v>
      </c>
    </row>
    <row r="252" spans="1:20" s="68" customFormat="1" ht="31.5" x14ac:dyDescent="0.25">
      <c r="A252" s="85" t="s">
        <v>490</v>
      </c>
      <c r="B252" s="86" t="s">
        <v>507</v>
      </c>
      <c r="C252" s="98" t="s">
        <v>508</v>
      </c>
      <c r="D252" s="89">
        <v>71.64</v>
      </c>
      <c r="E252" s="88">
        <v>0</v>
      </c>
      <c r="F252" s="89">
        <f t="shared" si="116"/>
        <v>71.64</v>
      </c>
      <c r="G252" s="90">
        <v>31.59</v>
      </c>
      <c r="H252" s="89">
        <f t="shared" si="117"/>
        <v>0</v>
      </c>
      <c r="I252" s="89">
        <v>0</v>
      </c>
      <c r="J252" s="89">
        <v>0</v>
      </c>
      <c r="K252" s="89">
        <v>0.25</v>
      </c>
      <c r="L252" s="89">
        <v>0</v>
      </c>
      <c r="M252" s="89">
        <v>3.7547250475</v>
      </c>
      <c r="N252" s="89">
        <v>0</v>
      </c>
      <c r="O252" s="89">
        <v>27.585274952500001</v>
      </c>
      <c r="P252" s="89">
        <v>0</v>
      </c>
      <c r="Q252" s="89">
        <f t="shared" si="118"/>
        <v>71.64</v>
      </c>
      <c r="R252" s="89">
        <f t="shared" si="119"/>
        <v>0</v>
      </c>
      <c r="S252" s="91">
        <v>0</v>
      </c>
      <c r="T252" s="102" t="s">
        <v>32</v>
      </c>
    </row>
    <row r="253" spans="1:20" s="68" customFormat="1" ht="31.5" x14ac:dyDescent="0.25">
      <c r="A253" s="85" t="s">
        <v>490</v>
      </c>
      <c r="B253" s="86" t="s">
        <v>509</v>
      </c>
      <c r="C253" s="98" t="s">
        <v>510</v>
      </c>
      <c r="D253" s="89" t="s">
        <v>32</v>
      </c>
      <c r="E253" s="88" t="s">
        <v>32</v>
      </c>
      <c r="F253" s="89" t="s">
        <v>32</v>
      </c>
      <c r="G253" s="90" t="s">
        <v>32</v>
      </c>
      <c r="H253" s="89">
        <f t="shared" si="117"/>
        <v>2.4339</v>
      </c>
      <c r="I253" s="89" t="s">
        <v>32</v>
      </c>
      <c r="J253" s="89">
        <v>2.4339</v>
      </c>
      <c r="K253" s="89" t="s">
        <v>32</v>
      </c>
      <c r="L253" s="89">
        <v>0</v>
      </c>
      <c r="M253" s="89" t="s">
        <v>32</v>
      </c>
      <c r="N253" s="89">
        <v>0</v>
      </c>
      <c r="O253" s="89" t="s">
        <v>32</v>
      </c>
      <c r="P253" s="89">
        <v>0</v>
      </c>
      <c r="Q253" s="89" t="s">
        <v>32</v>
      </c>
      <c r="R253" s="89" t="s">
        <v>32</v>
      </c>
      <c r="S253" s="97" t="s">
        <v>32</v>
      </c>
      <c r="T253" s="122" t="s">
        <v>139</v>
      </c>
    </row>
    <row r="254" spans="1:20" s="68" customFormat="1" ht="31.5" x14ac:dyDescent="0.25">
      <c r="A254" s="85" t="s">
        <v>490</v>
      </c>
      <c r="B254" s="86" t="s">
        <v>511</v>
      </c>
      <c r="C254" s="98" t="s">
        <v>512</v>
      </c>
      <c r="D254" s="89" t="s">
        <v>32</v>
      </c>
      <c r="E254" s="88" t="s">
        <v>32</v>
      </c>
      <c r="F254" s="89" t="s">
        <v>32</v>
      </c>
      <c r="G254" s="90" t="s">
        <v>32</v>
      </c>
      <c r="H254" s="89">
        <f t="shared" si="117"/>
        <v>0.3551415</v>
      </c>
      <c r="I254" s="89" t="s">
        <v>32</v>
      </c>
      <c r="J254" s="89">
        <v>0.3551415</v>
      </c>
      <c r="K254" s="89" t="s">
        <v>32</v>
      </c>
      <c r="L254" s="89">
        <v>0</v>
      </c>
      <c r="M254" s="89" t="s">
        <v>32</v>
      </c>
      <c r="N254" s="89">
        <v>0</v>
      </c>
      <c r="O254" s="89" t="s">
        <v>32</v>
      </c>
      <c r="P254" s="89">
        <v>0</v>
      </c>
      <c r="Q254" s="89" t="s">
        <v>32</v>
      </c>
      <c r="R254" s="89" t="s">
        <v>32</v>
      </c>
      <c r="S254" s="97" t="s">
        <v>32</v>
      </c>
      <c r="T254" s="92" t="s">
        <v>139</v>
      </c>
    </row>
    <row r="255" spans="1:20" s="68" customFormat="1" ht="63" x14ac:dyDescent="0.25">
      <c r="A255" s="85" t="s">
        <v>490</v>
      </c>
      <c r="B255" s="86" t="s">
        <v>513</v>
      </c>
      <c r="C255" s="98" t="s">
        <v>514</v>
      </c>
      <c r="D255" s="89" t="s">
        <v>32</v>
      </c>
      <c r="E255" s="88" t="s">
        <v>32</v>
      </c>
      <c r="F255" s="89" t="s">
        <v>32</v>
      </c>
      <c r="G255" s="90" t="s">
        <v>32</v>
      </c>
      <c r="H255" s="89">
        <f t="shared" si="117"/>
        <v>1.0685895599999999</v>
      </c>
      <c r="I255" s="89" t="s">
        <v>32</v>
      </c>
      <c r="J255" s="89">
        <v>1.0685895599999999</v>
      </c>
      <c r="K255" s="89" t="s">
        <v>32</v>
      </c>
      <c r="L255" s="89">
        <v>0</v>
      </c>
      <c r="M255" s="89" t="s">
        <v>32</v>
      </c>
      <c r="N255" s="89">
        <v>0</v>
      </c>
      <c r="O255" s="89" t="s">
        <v>32</v>
      </c>
      <c r="P255" s="89">
        <v>0</v>
      </c>
      <c r="Q255" s="89" t="s">
        <v>32</v>
      </c>
      <c r="R255" s="89" t="s">
        <v>32</v>
      </c>
      <c r="S255" s="97" t="s">
        <v>32</v>
      </c>
      <c r="T255" s="92" t="s">
        <v>139</v>
      </c>
    </row>
    <row r="256" spans="1:20" s="68" customFormat="1" ht="47.25" x14ac:dyDescent="0.25">
      <c r="A256" s="75" t="s">
        <v>515</v>
      </c>
      <c r="B256" s="80" t="s">
        <v>281</v>
      </c>
      <c r="C256" s="77" t="s">
        <v>31</v>
      </c>
      <c r="D256" s="78">
        <f t="shared" ref="D256:R256" si="120">D257</f>
        <v>0</v>
      </c>
      <c r="E256" s="78">
        <f t="shared" si="120"/>
        <v>0</v>
      </c>
      <c r="F256" s="78">
        <f t="shared" si="120"/>
        <v>0</v>
      </c>
      <c r="G256" s="78">
        <f t="shared" si="120"/>
        <v>0</v>
      </c>
      <c r="H256" s="78">
        <f t="shared" si="120"/>
        <v>0</v>
      </c>
      <c r="I256" s="78">
        <f t="shared" si="120"/>
        <v>0</v>
      </c>
      <c r="J256" s="78">
        <f t="shared" si="120"/>
        <v>0</v>
      </c>
      <c r="K256" s="78">
        <f t="shared" si="120"/>
        <v>0</v>
      </c>
      <c r="L256" s="78">
        <f t="shared" si="120"/>
        <v>0</v>
      </c>
      <c r="M256" s="78">
        <f t="shared" si="120"/>
        <v>0</v>
      </c>
      <c r="N256" s="78">
        <f t="shared" si="120"/>
        <v>0</v>
      </c>
      <c r="O256" s="78">
        <f t="shared" si="120"/>
        <v>0</v>
      </c>
      <c r="P256" s="78">
        <f t="shared" si="120"/>
        <v>0</v>
      </c>
      <c r="Q256" s="78">
        <f t="shared" si="120"/>
        <v>0</v>
      </c>
      <c r="R256" s="78">
        <f t="shared" si="120"/>
        <v>0</v>
      </c>
      <c r="S256" s="73">
        <v>0</v>
      </c>
      <c r="T256" s="79" t="s">
        <v>32</v>
      </c>
    </row>
    <row r="257" spans="1:20" s="68" customFormat="1" x14ac:dyDescent="0.25">
      <c r="A257" s="75" t="s">
        <v>516</v>
      </c>
      <c r="B257" s="80" t="s">
        <v>517</v>
      </c>
      <c r="C257" s="77" t="s">
        <v>31</v>
      </c>
      <c r="D257" s="78">
        <f t="shared" ref="D257:P257" si="121">D258+D259</f>
        <v>0</v>
      </c>
      <c r="E257" s="78">
        <f t="shared" si="121"/>
        <v>0</v>
      </c>
      <c r="F257" s="78">
        <f t="shared" si="121"/>
        <v>0</v>
      </c>
      <c r="G257" s="78">
        <f t="shared" si="121"/>
        <v>0</v>
      </c>
      <c r="H257" s="78">
        <f t="shared" si="121"/>
        <v>0</v>
      </c>
      <c r="I257" s="78">
        <f>I258+I259</f>
        <v>0</v>
      </c>
      <c r="J257" s="78">
        <f t="shared" si="121"/>
        <v>0</v>
      </c>
      <c r="K257" s="78">
        <f>K258+K259</f>
        <v>0</v>
      </c>
      <c r="L257" s="78">
        <f t="shared" si="121"/>
        <v>0</v>
      </c>
      <c r="M257" s="78">
        <f>M258+M259</f>
        <v>0</v>
      </c>
      <c r="N257" s="78">
        <f t="shared" si="121"/>
        <v>0</v>
      </c>
      <c r="O257" s="78">
        <f t="shared" si="121"/>
        <v>0</v>
      </c>
      <c r="P257" s="78">
        <f t="shared" si="121"/>
        <v>0</v>
      </c>
      <c r="Q257" s="78">
        <f>Q258+Q259</f>
        <v>0</v>
      </c>
      <c r="R257" s="78">
        <f>R258+R259</f>
        <v>0</v>
      </c>
      <c r="S257" s="73">
        <v>0</v>
      </c>
      <c r="T257" s="79" t="s">
        <v>32</v>
      </c>
    </row>
    <row r="258" spans="1:20" s="68" customFormat="1" ht="47.25" x14ac:dyDescent="0.25">
      <c r="A258" s="75" t="s">
        <v>518</v>
      </c>
      <c r="B258" s="80" t="s">
        <v>285</v>
      </c>
      <c r="C258" s="77" t="s">
        <v>31</v>
      </c>
      <c r="D258" s="78">
        <v>0</v>
      </c>
      <c r="E258" s="78">
        <v>0</v>
      </c>
      <c r="F258" s="78">
        <v>0</v>
      </c>
      <c r="G258" s="78">
        <v>0</v>
      </c>
      <c r="H258" s="78">
        <v>0</v>
      </c>
      <c r="I258" s="78">
        <v>0</v>
      </c>
      <c r="J258" s="78">
        <v>0</v>
      </c>
      <c r="K258" s="78">
        <v>0</v>
      </c>
      <c r="L258" s="78">
        <v>0</v>
      </c>
      <c r="M258" s="78">
        <v>0</v>
      </c>
      <c r="N258" s="78">
        <v>0</v>
      </c>
      <c r="O258" s="78">
        <v>0</v>
      </c>
      <c r="P258" s="78">
        <v>0</v>
      </c>
      <c r="Q258" s="78">
        <v>0</v>
      </c>
      <c r="R258" s="78">
        <v>0</v>
      </c>
      <c r="S258" s="73">
        <v>0</v>
      </c>
      <c r="T258" s="79" t="s">
        <v>32</v>
      </c>
    </row>
    <row r="259" spans="1:20" s="68" customFormat="1" ht="47.25" x14ac:dyDescent="0.25">
      <c r="A259" s="75" t="s">
        <v>519</v>
      </c>
      <c r="B259" s="80" t="s">
        <v>287</v>
      </c>
      <c r="C259" s="77" t="s">
        <v>31</v>
      </c>
      <c r="D259" s="78">
        <v>0</v>
      </c>
      <c r="E259" s="78">
        <v>0</v>
      </c>
      <c r="F259" s="78">
        <v>0</v>
      </c>
      <c r="G259" s="78">
        <v>0</v>
      </c>
      <c r="H259" s="78">
        <v>0</v>
      </c>
      <c r="I259" s="78">
        <v>0</v>
      </c>
      <c r="J259" s="78">
        <v>0</v>
      </c>
      <c r="K259" s="78">
        <v>0</v>
      </c>
      <c r="L259" s="78">
        <v>0</v>
      </c>
      <c r="M259" s="78">
        <v>0</v>
      </c>
      <c r="N259" s="78">
        <v>0</v>
      </c>
      <c r="O259" s="78">
        <v>0</v>
      </c>
      <c r="P259" s="78">
        <v>0</v>
      </c>
      <c r="Q259" s="78">
        <v>0</v>
      </c>
      <c r="R259" s="78">
        <v>0</v>
      </c>
      <c r="S259" s="73">
        <v>0</v>
      </c>
      <c r="T259" s="79" t="s">
        <v>32</v>
      </c>
    </row>
    <row r="260" spans="1:20" s="68" customFormat="1" x14ac:dyDescent="0.25">
      <c r="A260" s="75" t="s">
        <v>520</v>
      </c>
      <c r="B260" s="80" t="s">
        <v>289</v>
      </c>
      <c r="C260" s="77" t="s">
        <v>31</v>
      </c>
      <c r="D260" s="78">
        <v>0</v>
      </c>
      <c r="E260" s="78">
        <v>0</v>
      </c>
      <c r="F260" s="78">
        <v>0</v>
      </c>
      <c r="G260" s="78">
        <v>0</v>
      </c>
      <c r="H260" s="78">
        <v>0</v>
      </c>
      <c r="I260" s="78">
        <v>0</v>
      </c>
      <c r="J260" s="78">
        <v>0</v>
      </c>
      <c r="K260" s="78">
        <v>0</v>
      </c>
      <c r="L260" s="78">
        <v>0</v>
      </c>
      <c r="M260" s="78">
        <v>0</v>
      </c>
      <c r="N260" s="78">
        <v>0</v>
      </c>
      <c r="O260" s="78">
        <v>0</v>
      </c>
      <c r="P260" s="78">
        <v>0</v>
      </c>
      <c r="Q260" s="78">
        <v>0</v>
      </c>
      <c r="R260" s="78">
        <v>0</v>
      </c>
      <c r="S260" s="73">
        <v>0</v>
      </c>
      <c r="T260" s="79" t="s">
        <v>32</v>
      </c>
    </row>
    <row r="261" spans="1:20" s="68" customFormat="1" ht="47.25" x14ac:dyDescent="0.25">
      <c r="A261" s="75" t="s">
        <v>521</v>
      </c>
      <c r="B261" s="80" t="s">
        <v>285</v>
      </c>
      <c r="C261" s="77" t="s">
        <v>31</v>
      </c>
      <c r="D261" s="78">
        <v>0</v>
      </c>
      <c r="E261" s="78">
        <v>0</v>
      </c>
      <c r="F261" s="78">
        <v>0</v>
      </c>
      <c r="G261" s="78">
        <v>0</v>
      </c>
      <c r="H261" s="78">
        <v>0</v>
      </c>
      <c r="I261" s="78">
        <v>0</v>
      </c>
      <c r="J261" s="78">
        <v>0</v>
      </c>
      <c r="K261" s="78">
        <v>0</v>
      </c>
      <c r="L261" s="78">
        <v>0</v>
      </c>
      <c r="M261" s="78">
        <v>0</v>
      </c>
      <c r="N261" s="78">
        <v>0</v>
      </c>
      <c r="O261" s="78">
        <v>0</v>
      </c>
      <c r="P261" s="78">
        <v>0</v>
      </c>
      <c r="Q261" s="78">
        <v>0</v>
      </c>
      <c r="R261" s="78">
        <v>0</v>
      </c>
      <c r="S261" s="73">
        <v>0</v>
      </c>
      <c r="T261" s="79" t="s">
        <v>32</v>
      </c>
    </row>
    <row r="262" spans="1:20" s="68" customFormat="1" ht="47.25" x14ac:dyDescent="0.25">
      <c r="A262" s="75" t="s">
        <v>522</v>
      </c>
      <c r="B262" s="80" t="s">
        <v>287</v>
      </c>
      <c r="C262" s="77" t="s">
        <v>31</v>
      </c>
      <c r="D262" s="78">
        <v>0</v>
      </c>
      <c r="E262" s="78">
        <v>0</v>
      </c>
      <c r="F262" s="78">
        <v>0</v>
      </c>
      <c r="G262" s="78">
        <v>0</v>
      </c>
      <c r="H262" s="78">
        <v>0</v>
      </c>
      <c r="I262" s="78">
        <v>0</v>
      </c>
      <c r="J262" s="78">
        <v>0</v>
      </c>
      <c r="K262" s="78">
        <v>0</v>
      </c>
      <c r="L262" s="78">
        <v>0</v>
      </c>
      <c r="M262" s="78">
        <v>0</v>
      </c>
      <c r="N262" s="78">
        <v>0</v>
      </c>
      <c r="O262" s="78">
        <v>0</v>
      </c>
      <c r="P262" s="78">
        <v>0</v>
      </c>
      <c r="Q262" s="78">
        <v>0</v>
      </c>
      <c r="R262" s="78">
        <v>0</v>
      </c>
      <c r="S262" s="73">
        <v>0</v>
      </c>
      <c r="T262" s="79" t="s">
        <v>32</v>
      </c>
    </row>
    <row r="263" spans="1:20" s="68" customFormat="1" x14ac:dyDescent="0.25">
      <c r="A263" s="75" t="s">
        <v>523</v>
      </c>
      <c r="B263" s="80" t="s">
        <v>293</v>
      </c>
      <c r="C263" s="77" t="s">
        <v>31</v>
      </c>
      <c r="D263" s="78">
        <f t="shared" ref="D263:P263" si="122">D264+D265+D266+D267</f>
        <v>6874.9361586303994</v>
      </c>
      <c r="E263" s="78">
        <f t="shared" si="122"/>
        <v>170.80821317000002</v>
      </c>
      <c r="F263" s="78">
        <f t="shared" si="122"/>
        <v>6704.1279454603991</v>
      </c>
      <c r="G263" s="78">
        <f t="shared" si="122"/>
        <v>8.1000000000000003E-2</v>
      </c>
      <c r="H263" s="78">
        <f t="shared" si="122"/>
        <v>0.59128840000000005</v>
      </c>
      <c r="I263" s="78">
        <f>I264+I265+I266+I267</f>
        <v>0.02</v>
      </c>
      <c r="J263" s="78">
        <f t="shared" si="122"/>
        <v>0.59128840000000005</v>
      </c>
      <c r="K263" s="78">
        <f>K264+K265+K266+K267</f>
        <v>0.02</v>
      </c>
      <c r="L263" s="78">
        <f t="shared" si="122"/>
        <v>0</v>
      </c>
      <c r="M263" s="78">
        <f>M264+M265+M266+M267</f>
        <v>0.02</v>
      </c>
      <c r="N263" s="78">
        <f t="shared" si="122"/>
        <v>0</v>
      </c>
      <c r="O263" s="78">
        <f t="shared" si="122"/>
        <v>2.1000000000000001E-2</v>
      </c>
      <c r="P263" s="78">
        <f t="shared" si="122"/>
        <v>0</v>
      </c>
      <c r="Q263" s="78">
        <f>Q264+Q265+Q266+Q267</f>
        <v>6703.5366570603992</v>
      </c>
      <c r="R263" s="78">
        <f>R264+R265+R266+R267</f>
        <v>0.57128840000000003</v>
      </c>
      <c r="S263" s="73">
        <f t="shared" ref="S263:S298" si="123">R263/I263</f>
        <v>28.564420000000002</v>
      </c>
      <c r="T263" s="79" t="s">
        <v>32</v>
      </c>
    </row>
    <row r="264" spans="1:20" s="68" customFormat="1" ht="31.5" x14ac:dyDescent="0.25">
      <c r="A264" s="75" t="s">
        <v>524</v>
      </c>
      <c r="B264" s="80" t="s">
        <v>295</v>
      </c>
      <c r="C264" s="77" t="s">
        <v>31</v>
      </c>
      <c r="D264" s="78">
        <v>0</v>
      </c>
      <c r="E264" s="78">
        <v>0</v>
      </c>
      <c r="F264" s="78">
        <v>0</v>
      </c>
      <c r="G264" s="78">
        <v>0</v>
      </c>
      <c r="H264" s="78">
        <v>0</v>
      </c>
      <c r="I264" s="78">
        <v>0</v>
      </c>
      <c r="J264" s="78">
        <v>0</v>
      </c>
      <c r="K264" s="78">
        <v>0</v>
      </c>
      <c r="L264" s="78">
        <v>0</v>
      </c>
      <c r="M264" s="78">
        <v>0</v>
      </c>
      <c r="N264" s="78">
        <v>0</v>
      </c>
      <c r="O264" s="78">
        <v>0</v>
      </c>
      <c r="P264" s="78">
        <v>0</v>
      </c>
      <c r="Q264" s="78">
        <v>0</v>
      </c>
      <c r="R264" s="78">
        <v>0</v>
      </c>
      <c r="S264" s="73">
        <v>0</v>
      </c>
      <c r="T264" s="79" t="s">
        <v>32</v>
      </c>
    </row>
    <row r="265" spans="1:20" s="68" customFormat="1" x14ac:dyDescent="0.25">
      <c r="A265" s="75" t="s">
        <v>525</v>
      </c>
      <c r="B265" s="80" t="s">
        <v>297</v>
      </c>
      <c r="C265" s="77" t="s">
        <v>31</v>
      </c>
      <c r="D265" s="78">
        <v>0</v>
      </c>
      <c r="E265" s="78">
        <v>0</v>
      </c>
      <c r="F265" s="78">
        <v>0</v>
      </c>
      <c r="G265" s="78">
        <v>0</v>
      </c>
      <c r="H265" s="78">
        <v>0</v>
      </c>
      <c r="I265" s="78">
        <v>0</v>
      </c>
      <c r="J265" s="78">
        <v>0</v>
      </c>
      <c r="K265" s="78">
        <v>0</v>
      </c>
      <c r="L265" s="78">
        <v>0</v>
      </c>
      <c r="M265" s="78">
        <v>0</v>
      </c>
      <c r="N265" s="78">
        <v>0</v>
      </c>
      <c r="O265" s="78">
        <v>0</v>
      </c>
      <c r="P265" s="78">
        <v>0</v>
      </c>
      <c r="Q265" s="78">
        <v>0</v>
      </c>
      <c r="R265" s="78">
        <v>0</v>
      </c>
      <c r="S265" s="73">
        <v>0</v>
      </c>
      <c r="T265" s="79" t="s">
        <v>32</v>
      </c>
    </row>
    <row r="266" spans="1:20" s="68" customFormat="1" x14ac:dyDescent="0.25">
      <c r="A266" s="75" t="s">
        <v>526</v>
      </c>
      <c r="B266" s="80" t="s">
        <v>301</v>
      </c>
      <c r="C266" s="77" t="s">
        <v>31</v>
      </c>
      <c r="D266" s="78">
        <v>0</v>
      </c>
      <c r="E266" s="78">
        <v>0</v>
      </c>
      <c r="F266" s="78">
        <v>0</v>
      </c>
      <c r="G266" s="78">
        <v>0</v>
      </c>
      <c r="H266" s="78">
        <v>0</v>
      </c>
      <c r="I266" s="78">
        <v>0</v>
      </c>
      <c r="J266" s="78">
        <v>0</v>
      </c>
      <c r="K266" s="78">
        <v>0</v>
      </c>
      <c r="L266" s="78">
        <v>0</v>
      </c>
      <c r="M266" s="78">
        <v>0</v>
      </c>
      <c r="N266" s="78">
        <v>0</v>
      </c>
      <c r="O266" s="78">
        <v>0</v>
      </c>
      <c r="P266" s="78">
        <v>0</v>
      </c>
      <c r="Q266" s="78">
        <v>0</v>
      </c>
      <c r="R266" s="78">
        <v>0</v>
      </c>
      <c r="S266" s="73">
        <v>0</v>
      </c>
      <c r="T266" s="79" t="s">
        <v>32</v>
      </c>
    </row>
    <row r="267" spans="1:20" s="68" customFormat="1" x14ac:dyDescent="0.25">
      <c r="A267" s="75" t="s">
        <v>527</v>
      </c>
      <c r="B267" s="80" t="s">
        <v>308</v>
      </c>
      <c r="C267" s="77" t="s">
        <v>31</v>
      </c>
      <c r="D267" s="78">
        <f>SUM(D268)</f>
        <v>6874.9361586303994</v>
      </c>
      <c r="E267" s="78">
        <f t="shared" ref="E267:R267" si="124">SUM(E268)</f>
        <v>170.80821317000002</v>
      </c>
      <c r="F267" s="78">
        <f t="shared" si="124"/>
        <v>6704.1279454603991</v>
      </c>
      <c r="G267" s="78">
        <f t="shared" si="124"/>
        <v>8.1000000000000003E-2</v>
      </c>
      <c r="H267" s="78">
        <f t="shared" si="124"/>
        <v>0.59128840000000005</v>
      </c>
      <c r="I267" s="78">
        <f t="shared" si="124"/>
        <v>0.02</v>
      </c>
      <c r="J267" s="78">
        <f t="shared" si="124"/>
        <v>0.59128840000000005</v>
      </c>
      <c r="K267" s="78">
        <f t="shared" si="124"/>
        <v>0.02</v>
      </c>
      <c r="L267" s="78">
        <f t="shared" si="124"/>
        <v>0</v>
      </c>
      <c r="M267" s="78">
        <f t="shared" si="124"/>
        <v>0.02</v>
      </c>
      <c r="N267" s="78">
        <f t="shared" si="124"/>
        <v>0</v>
      </c>
      <c r="O267" s="78">
        <f t="shared" si="124"/>
        <v>2.1000000000000001E-2</v>
      </c>
      <c r="P267" s="78">
        <f t="shared" si="124"/>
        <v>0</v>
      </c>
      <c r="Q267" s="78">
        <f t="shared" si="124"/>
        <v>6703.5366570603992</v>
      </c>
      <c r="R267" s="78">
        <f t="shared" si="124"/>
        <v>0.57128840000000003</v>
      </c>
      <c r="S267" s="73">
        <f t="shared" si="123"/>
        <v>28.564420000000002</v>
      </c>
      <c r="T267" s="79" t="s">
        <v>32</v>
      </c>
    </row>
    <row r="268" spans="1:20" s="68" customFormat="1" ht="31.5" x14ac:dyDescent="0.25">
      <c r="A268" s="85" t="s">
        <v>527</v>
      </c>
      <c r="B268" s="95" t="s">
        <v>528</v>
      </c>
      <c r="C268" s="87" t="s">
        <v>529</v>
      </c>
      <c r="D268" s="89">
        <v>6874.9361586303994</v>
      </c>
      <c r="E268" s="88">
        <v>170.80821317000002</v>
      </c>
      <c r="F268" s="89">
        <f>D268-E268</f>
        <v>6704.1279454603991</v>
      </c>
      <c r="G268" s="90">
        <v>8.1000000000000003E-2</v>
      </c>
      <c r="H268" s="89">
        <f>J268+L268+N268+P268</f>
        <v>0.59128840000000005</v>
      </c>
      <c r="I268" s="89">
        <v>0.02</v>
      </c>
      <c r="J268" s="89">
        <v>0.59128840000000005</v>
      </c>
      <c r="K268" s="89">
        <v>0.02</v>
      </c>
      <c r="L268" s="89">
        <v>0</v>
      </c>
      <c r="M268" s="89">
        <v>0.02</v>
      </c>
      <c r="N268" s="89">
        <v>0</v>
      </c>
      <c r="O268" s="89">
        <v>2.1000000000000001E-2</v>
      </c>
      <c r="P268" s="89">
        <v>0</v>
      </c>
      <c r="Q268" s="89">
        <f>F268-H268</f>
        <v>6703.5366570603992</v>
      </c>
      <c r="R268" s="89">
        <f>H268-(I268)</f>
        <v>0.57128840000000003</v>
      </c>
      <c r="S268" s="91">
        <f t="shared" si="123"/>
        <v>28.564420000000002</v>
      </c>
      <c r="T268" s="92" t="s">
        <v>530</v>
      </c>
    </row>
    <row r="269" spans="1:20" s="68" customFormat="1" ht="31.5" x14ac:dyDescent="0.25">
      <c r="A269" s="75" t="s">
        <v>531</v>
      </c>
      <c r="B269" s="80" t="s">
        <v>323</v>
      </c>
      <c r="C269" s="77" t="s">
        <v>31</v>
      </c>
      <c r="D269" s="78">
        <v>0</v>
      </c>
      <c r="E269" s="78">
        <v>0</v>
      </c>
      <c r="F269" s="78">
        <v>0</v>
      </c>
      <c r="G269" s="78">
        <v>0</v>
      </c>
      <c r="H269" s="78">
        <v>0</v>
      </c>
      <c r="I269" s="78">
        <v>0</v>
      </c>
      <c r="J269" s="78">
        <v>0</v>
      </c>
      <c r="K269" s="78">
        <v>0</v>
      </c>
      <c r="L269" s="78">
        <v>0</v>
      </c>
      <c r="M269" s="78">
        <v>0</v>
      </c>
      <c r="N269" s="78">
        <v>0</v>
      </c>
      <c r="O269" s="78">
        <v>0</v>
      </c>
      <c r="P269" s="78">
        <v>0</v>
      </c>
      <c r="Q269" s="78">
        <v>0</v>
      </c>
      <c r="R269" s="78">
        <v>0</v>
      </c>
      <c r="S269" s="73">
        <v>0</v>
      </c>
      <c r="T269" s="79" t="s">
        <v>32</v>
      </c>
    </row>
    <row r="270" spans="1:20" s="68" customFormat="1" x14ac:dyDescent="0.25">
      <c r="A270" s="75" t="s">
        <v>532</v>
      </c>
      <c r="B270" s="80" t="s">
        <v>325</v>
      </c>
      <c r="C270" s="77" t="s">
        <v>31</v>
      </c>
      <c r="D270" s="78">
        <f>SUM(D271:D286)</f>
        <v>136.9572</v>
      </c>
      <c r="E270" s="78">
        <f t="shared" ref="E270:R270" si="125">SUM(E271:E286)</f>
        <v>0</v>
      </c>
      <c r="F270" s="78">
        <f t="shared" si="125"/>
        <v>136.9572</v>
      </c>
      <c r="G270" s="78">
        <f t="shared" si="125"/>
        <v>64.518000000000001</v>
      </c>
      <c r="H270" s="78">
        <f t="shared" si="125"/>
        <v>2.4599953599999997</v>
      </c>
      <c r="I270" s="78">
        <f t="shared" si="125"/>
        <v>0.32159999999999994</v>
      </c>
      <c r="J270" s="78">
        <f t="shared" si="125"/>
        <v>2.4599953599999997</v>
      </c>
      <c r="K270" s="78">
        <f t="shared" si="125"/>
        <v>0.66599999999999993</v>
      </c>
      <c r="L270" s="78">
        <f t="shared" si="125"/>
        <v>0</v>
      </c>
      <c r="M270" s="78">
        <f t="shared" si="125"/>
        <v>5.4672000000000001</v>
      </c>
      <c r="N270" s="78">
        <f t="shared" si="125"/>
        <v>0</v>
      </c>
      <c r="O270" s="78">
        <f t="shared" si="125"/>
        <v>58.063199999999995</v>
      </c>
      <c r="P270" s="78">
        <f t="shared" si="125"/>
        <v>0</v>
      </c>
      <c r="Q270" s="78">
        <f t="shared" si="125"/>
        <v>134.49720464000001</v>
      </c>
      <c r="R270" s="78">
        <f t="shared" si="125"/>
        <v>2.1383953599999996</v>
      </c>
      <c r="S270" s="73">
        <f t="shared" si="123"/>
        <v>6.6492393034825872</v>
      </c>
      <c r="T270" s="79" t="s">
        <v>32</v>
      </c>
    </row>
    <row r="271" spans="1:20" s="68" customFormat="1" ht="31.5" x14ac:dyDescent="0.25">
      <c r="A271" s="85" t="s">
        <v>532</v>
      </c>
      <c r="B271" s="95" t="s">
        <v>533</v>
      </c>
      <c r="C271" s="87" t="s">
        <v>534</v>
      </c>
      <c r="D271" s="89">
        <v>39.662400000000005</v>
      </c>
      <c r="E271" s="88">
        <v>0</v>
      </c>
      <c r="F271" s="89">
        <f t="shared" ref="F271:F286" si="126">D271-E271</f>
        <v>39.662400000000005</v>
      </c>
      <c r="G271" s="90">
        <v>12.486000000000001</v>
      </c>
      <c r="H271" s="89">
        <f t="shared" ref="H271:H286" si="127">J271+L271+N271+P271</f>
        <v>6.1704889999999998E-2</v>
      </c>
      <c r="I271" s="89">
        <v>0</v>
      </c>
      <c r="J271" s="89">
        <v>6.1704889999999998E-2</v>
      </c>
      <c r="K271" s="89">
        <v>0</v>
      </c>
      <c r="L271" s="89">
        <v>0</v>
      </c>
      <c r="M271" s="89">
        <v>0</v>
      </c>
      <c r="N271" s="89">
        <v>0</v>
      </c>
      <c r="O271" s="89">
        <v>12.486000000000001</v>
      </c>
      <c r="P271" s="89">
        <v>0</v>
      </c>
      <c r="Q271" s="89">
        <f t="shared" ref="Q271:Q286" si="128">F271-H271</f>
        <v>39.600695110000004</v>
      </c>
      <c r="R271" s="89">
        <f t="shared" ref="R271:R286" si="129">H271-(I271)</f>
        <v>6.1704889999999998E-2</v>
      </c>
      <c r="S271" s="91">
        <v>1</v>
      </c>
      <c r="T271" s="92" t="s">
        <v>535</v>
      </c>
    </row>
    <row r="272" spans="1:20" s="68" customFormat="1" ht="31.5" x14ac:dyDescent="0.25">
      <c r="A272" s="85" t="s">
        <v>532</v>
      </c>
      <c r="B272" s="95" t="s">
        <v>536</v>
      </c>
      <c r="C272" s="87" t="s">
        <v>537</v>
      </c>
      <c r="D272" s="89">
        <v>1.8731999999999998</v>
      </c>
      <c r="E272" s="88">
        <v>0</v>
      </c>
      <c r="F272" s="89">
        <f t="shared" si="126"/>
        <v>1.8731999999999998</v>
      </c>
      <c r="G272" s="90">
        <v>1.8731999999999998</v>
      </c>
      <c r="H272" s="89">
        <f t="shared" si="127"/>
        <v>1.8582000000000001</v>
      </c>
      <c r="I272" s="89">
        <v>0</v>
      </c>
      <c r="J272" s="89">
        <v>1.8582000000000001</v>
      </c>
      <c r="K272" s="89">
        <v>0</v>
      </c>
      <c r="L272" s="89">
        <v>0</v>
      </c>
      <c r="M272" s="89">
        <v>1.8732</v>
      </c>
      <c r="N272" s="89">
        <v>0</v>
      </c>
      <c r="O272" s="89">
        <v>0</v>
      </c>
      <c r="P272" s="89">
        <v>0</v>
      </c>
      <c r="Q272" s="89">
        <f t="shared" si="128"/>
        <v>1.499999999999968E-2</v>
      </c>
      <c r="R272" s="89">
        <f t="shared" si="129"/>
        <v>1.8582000000000001</v>
      </c>
      <c r="S272" s="91">
        <v>1</v>
      </c>
      <c r="T272" s="92" t="s">
        <v>398</v>
      </c>
    </row>
    <row r="273" spans="1:20" s="68" customFormat="1" ht="31.5" x14ac:dyDescent="0.25">
      <c r="A273" s="85" t="s">
        <v>532</v>
      </c>
      <c r="B273" s="95" t="s">
        <v>538</v>
      </c>
      <c r="C273" s="87" t="s">
        <v>539</v>
      </c>
      <c r="D273" s="89">
        <v>6.6456</v>
      </c>
      <c r="E273" s="88">
        <v>0</v>
      </c>
      <c r="F273" s="89">
        <f t="shared" si="126"/>
        <v>6.6456</v>
      </c>
      <c r="G273" s="90">
        <v>3.0815999999999999</v>
      </c>
      <c r="H273" s="89">
        <f t="shared" si="127"/>
        <v>0</v>
      </c>
      <c r="I273" s="89">
        <v>0</v>
      </c>
      <c r="J273" s="89">
        <v>0</v>
      </c>
      <c r="K273" s="89">
        <v>0</v>
      </c>
      <c r="L273" s="89">
        <v>0</v>
      </c>
      <c r="M273" s="89">
        <v>0</v>
      </c>
      <c r="N273" s="89">
        <v>0</v>
      </c>
      <c r="O273" s="89">
        <v>3.0815999999999999</v>
      </c>
      <c r="P273" s="89">
        <v>0</v>
      </c>
      <c r="Q273" s="89">
        <f t="shared" si="128"/>
        <v>6.6456</v>
      </c>
      <c r="R273" s="89">
        <f t="shared" si="129"/>
        <v>0</v>
      </c>
      <c r="S273" s="91">
        <v>0</v>
      </c>
      <c r="T273" s="92" t="s">
        <v>32</v>
      </c>
    </row>
    <row r="274" spans="1:20" s="68" customFormat="1" ht="31.5" x14ac:dyDescent="0.25">
      <c r="A274" s="85" t="s">
        <v>532</v>
      </c>
      <c r="B274" s="95" t="s">
        <v>540</v>
      </c>
      <c r="C274" s="87" t="s">
        <v>541</v>
      </c>
      <c r="D274" s="89">
        <v>80.066399999999987</v>
      </c>
      <c r="E274" s="88">
        <v>0</v>
      </c>
      <c r="F274" s="89">
        <f t="shared" si="126"/>
        <v>80.066399999999987</v>
      </c>
      <c r="G274" s="90">
        <v>38.367599999999996</v>
      </c>
      <c r="H274" s="89">
        <f t="shared" si="127"/>
        <v>0.18963886999999999</v>
      </c>
      <c r="I274" s="89">
        <v>0</v>
      </c>
      <c r="J274" s="89">
        <v>0.18963886999999999</v>
      </c>
      <c r="K274" s="89">
        <v>0</v>
      </c>
      <c r="L274" s="89">
        <v>0</v>
      </c>
      <c r="M274" s="89">
        <v>0</v>
      </c>
      <c r="N274" s="89">
        <v>0</v>
      </c>
      <c r="O274" s="89">
        <v>38.367599999999996</v>
      </c>
      <c r="P274" s="89">
        <v>0</v>
      </c>
      <c r="Q274" s="89">
        <f t="shared" si="128"/>
        <v>79.876761129999991</v>
      </c>
      <c r="R274" s="89">
        <f t="shared" si="129"/>
        <v>0.18963886999999999</v>
      </c>
      <c r="S274" s="91">
        <v>1</v>
      </c>
      <c r="T274" s="122" t="s">
        <v>458</v>
      </c>
    </row>
    <row r="275" spans="1:20" s="68" customFormat="1" x14ac:dyDescent="0.25">
      <c r="A275" s="85" t="s">
        <v>532</v>
      </c>
      <c r="B275" s="95" t="s">
        <v>542</v>
      </c>
      <c r="C275" s="87" t="s">
        <v>543</v>
      </c>
      <c r="D275" s="89">
        <v>1.3715999999999999</v>
      </c>
      <c r="E275" s="88">
        <v>0</v>
      </c>
      <c r="F275" s="89">
        <f t="shared" si="126"/>
        <v>1.3715999999999999</v>
      </c>
      <c r="G275" s="90">
        <v>1.3715999999999999</v>
      </c>
      <c r="H275" s="89">
        <f t="shared" si="127"/>
        <v>0</v>
      </c>
      <c r="I275" s="89">
        <v>0</v>
      </c>
      <c r="J275" s="89">
        <v>0</v>
      </c>
      <c r="K275" s="89">
        <v>0</v>
      </c>
      <c r="L275" s="89">
        <v>0</v>
      </c>
      <c r="M275" s="89">
        <v>1.3715999999999999</v>
      </c>
      <c r="N275" s="89">
        <v>0</v>
      </c>
      <c r="O275" s="89">
        <v>0</v>
      </c>
      <c r="P275" s="89">
        <v>0</v>
      </c>
      <c r="Q275" s="89">
        <f t="shared" si="128"/>
        <v>1.3715999999999999</v>
      </c>
      <c r="R275" s="89">
        <f t="shared" si="129"/>
        <v>0</v>
      </c>
      <c r="S275" s="91">
        <v>0</v>
      </c>
      <c r="T275" s="135" t="s">
        <v>32</v>
      </c>
    </row>
    <row r="276" spans="1:20" s="68" customFormat="1" ht="31.5" x14ac:dyDescent="0.25">
      <c r="A276" s="85" t="s">
        <v>532</v>
      </c>
      <c r="B276" s="95" t="s">
        <v>544</v>
      </c>
      <c r="C276" s="87" t="s">
        <v>545</v>
      </c>
      <c r="D276" s="89">
        <v>0.26159999999999994</v>
      </c>
      <c r="E276" s="88">
        <v>0</v>
      </c>
      <c r="F276" s="89">
        <f t="shared" si="126"/>
        <v>0.26159999999999994</v>
      </c>
      <c r="G276" s="90">
        <v>0.26159999999999994</v>
      </c>
      <c r="H276" s="89">
        <f t="shared" si="127"/>
        <v>0</v>
      </c>
      <c r="I276" s="89">
        <v>0.26159999999999994</v>
      </c>
      <c r="J276" s="89">
        <v>0</v>
      </c>
      <c r="K276" s="89">
        <v>0</v>
      </c>
      <c r="L276" s="89">
        <v>0</v>
      </c>
      <c r="M276" s="89">
        <v>0</v>
      </c>
      <c r="N276" s="89">
        <v>0</v>
      </c>
      <c r="O276" s="89">
        <v>0</v>
      </c>
      <c r="P276" s="89">
        <v>0</v>
      </c>
      <c r="Q276" s="89">
        <f t="shared" si="128"/>
        <v>0.26159999999999994</v>
      </c>
      <c r="R276" s="89">
        <f t="shared" si="129"/>
        <v>-0.26159999999999994</v>
      </c>
      <c r="S276" s="91">
        <f t="shared" si="123"/>
        <v>-1</v>
      </c>
      <c r="T276" s="122" t="s">
        <v>546</v>
      </c>
    </row>
    <row r="277" spans="1:20" s="68" customFormat="1" x14ac:dyDescent="0.25">
      <c r="A277" s="85" t="s">
        <v>532</v>
      </c>
      <c r="B277" s="95" t="s">
        <v>547</v>
      </c>
      <c r="C277" s="87" t="s">
        <v>548</v>
      </c>
      <c r="D277" s="89">
        <v>0.312</v>
      </c>
      <c r="E277" s="88">
        <v>0</v>
      </c>
      <c r="F277" s="89">
        <f t="shared" si="126"/>
        <v>0.312</v>
      </c>
      <c r="G277" s="90">
        <v>0.312</v>
      </c>
      <c r="H277" s="89">
        <f t="shared" si="127"/>
        <v>0</v>
      </c>
      <c r="I277" s="89">
        <v>0</v>
      </c>
      <c r="J277" s="89">
        <v>0</v>
      </c>
      <c r="K277" s="89">
        <v>0.312</v>
      </c>
      <c r="L277" s="89">
        <v>0</v>
      </c>
      <c r="M277" s="89">
        <v>0</v>
      </c>
      <c r="N277" s="89">
        <v>0</v>
      </c>
      <c r="O277" s="89">
        <v>0</v>
      </c>
      <c r="P277" s="89">
        <v>0</v>
      </c>
      <c r="Q277" s="89">
        <f t="shared" si="128"/>
        <v>0.312</v>
      </c>
      <c r="R277" s="89">
        <f t="shared" si="129"/>
        <v>0</v>
      </c>
      <c r="S277" s="91">
        <v>0</v>
      </c>
      <c r="T277" s="92" t="s">
        <v>32</v>
      </c>
    </row>
    <row r="278" spans="1:20" s="68" customFormat="1" x14ac:dyDescent="0.25">
      <c r="A278" s="85" t="s">
        <v>532</v>
      </c>
      <c r="B278" s="95" t="s">
        <v>549</v>
      </c>
      <c r="C278" s="87" t="s">
        <v>550</v>
      </c>
      <c r="D278" s="89">
        <v>2.5571999999999999</v>
      </c>
      <c r="E278" s="88">
        <v>0</v>
      </c>
      <c r="F278" s="89">
        <f t="shared" si="126"/>
        <v>2.5571999999999999</v>
      </c>
      <c r="G278" s="90">
        <v>2.5571999999999999</v>
      </c>
      <c r="H278" s="89">
        <f t="shared" si="127"/>
        <v>0</v>
      </c>
      <c r="I278" s="89">
        <v>0</v>
      </c>
      <c r="J278" s="89">
        <v>0</v>
      </c>
      <c r="K278" s="89">
        <v>0</v>
      </c>
      <c r="L278" s="89">
        <v>0</v>
      </c>
      <c r="M278" s="89">
        <v>0</v>
      </c>
      <c r="N278" s="89">
        <v>0</v>
      </c>
      <c r="O278" s="89">
        <v>2.5571999999999999</v>
      </c>
      <c r="P278" s="89">
        <v>0</v>
      </c>
      <c r="Q278" s="89">
        <f t="shared" si="128"/>
        <v>2.5571999999999999</v>
      </c>
      <c r="R278" s="89">
        <f t="shared" si="129"/>
        <v>0</v>
      </c>
      <c r="S278" s="91">
        <v>0</v>
      </c>
      <c r="T278" s="135" t="s">
        <v>32</v>
      </c>
    </row>
    <row r="279" spans="1:20" s="68" customFormat="1" x14ac:dyDescent="0.25">
      <c r="A279" s="85" t="s">
        <v>532</v>
      </c>
      <c r="B279" s="95" t="s">
        <v>551</v>
      </c>
      <c r="C279" s="87" t="s">
        <v>552</v>
      </c>
      <c r="D279" s="89">
        <v>0.14399999999999999</v>
      </c>
      <c r="E279" s="88">
        <v>0</v>
      </c>
      <c r="F279" s="89">
        <f t="shared" si="126"/>
        <v>0.14399999999999999</v>
      </c>
      <c r="G279" s="90">
        <v>0.14399999999999999</v>
      </c>
      <c r="H279" s="89">
        <f t="shared" si="127"/>
        <v>0</v>
      </c>
      <c r="I279" s="89">
        <v>0</v>
      </c>
      <c r="J279" s="89">
        <v>0</v>
      </c>
      <c r="K279" s="89">
        <v>0</v>
      </c>
      <c r="L279" s="89">
        <v>0</v>
      </c>
      <c r="M279" s="89">
        <v>0</v>
      </c>
      <c r="N279" s="89">
        <v>0</v>
      </c>
      <c r="O279" s="89">
        <v>0.14399999999999999</v>
      </c>
      <c r="P279" s="89">
        <v>0</v>
      </c>
      <c r="Q279" s="89">
        <f t="shared" si="128"/>
        <v>0.14399999999999999</v>
      </c>
      <c r="R279" s="89">
        <f t="shared" si="129"/>
        <v>0</v>
      </c>
      <c r="S279" s="91">
        <v>0</v>
      </c>
      <c r="T279" s="92" t="s">
        <v>32</v>
      </c>
    </row>
    <row r="280" spans="1:20" s="68" customFormat="1" x14ac:dyDescent="0.25">
      <c r="A280" s="85" t="s">
        <v>532</v>
      </c>
      <c r="B280" s="95" t="s">
        <v>553</v>
      </c>
      <c r="C280" s="87" t="s">
        <v>554</v>
      </c>
      <c r="D280" s="89">
        <v>0.44759999999999994</v>
      </c>
      <c r="E280" s="88">
        <v>0</v>
      </c>
      <c r="F280" s="89">
        <f t="shared" si="126"/>
        <v>0.44759999999999994</v>
      </c>
      <c r="G280" s="90">
        <v>0.44759999999999994</v>
      </c>
      <c r="H280" s="89">
        <f t="shared" si="127"/>
        <v>0</v>
      </c>
      <c r="I280" s="89">
        <v>0</v>
      </c>
      <c r="J280" s="89">
        <v>0</v>
      </c>
      <c r="K280" s="89">
        <v>0</v>
      </c>
      <c r="L280" s="89">
        <v>0</v>
      </c>
      <c r="M280" s="89">
        <v>0</v>
      </c>
      <c r="N280" s="89">
        <v>0</v>
      </c>
      <c r="O280" s="89">
        <v>0.4476</v>
      </c>
      <c r="P280" s="89">
        <v>0</v>
      </c>
      <c r="Q280" s="89">
        <f t="shared" si="128"/>
        <v>0.44759999999999994</v>
      </c>
      <c r="R280" s="89">
        <f t="shared" si="129"/>
        <v>0</v>
      </c>
      <c r="S280" s="91">
        <v>0</v>
      </c>
      <c r="T280" s="92" t="s">
        <v>32</v>
      </c>
    </row>
    <row r="281" spans="1:20" s="68" customFormat="1" x14ac:dyDescent="0.25">
      <c r="A281" s="85" t="s">
        <v>532</v>
      </c>
      <c r="B281" s="95" t="s">
        <v>555</v>
      </c>
      <c r="C281" s="87" t="s">
        <v>556</v>
      </c>
      <c r="D281" s="89">
        <v>0.97919999999999996</v>
      </c>
      <c r="E281" s="88">
        <v>0</v>
      </c>
      <c r="F281" s="89">
        <f t="shared" si="126"/>
        <v>0.97919999999999996</v>
      </c>
      <c r="G281" s="90">
        <v>0.97919999999999996</v>
      </c>
      <c r="H281" s="89">
        <f t="shared" si="127"/>
        <v>0</v>
      </c>
      <c r="I281" s="89">
        <v>0</v>
      </c>
      <c r="J281" s="89">
        <v>0</v>
      </c>
      <c r="K281" s="89">
        <v>0</v>
      </c>
      <c r="L281" s="89">
        <v>0</v>
      </c>
      <c r="M281" s="89">
        <v>0</v>
      </c>
      <c r="N281" s="89">
        <v>0</v>
      </c>
      <c r="O281" s="89">
        <v>0.97920000000000007</v>
      </c>
      <c r="P281" s="89">
        <v>0</v>
      </c>
      <c r="Q281" s="89">
        <f t="shared" si="128"/>
        <v>0.97919999999999996</v>
      </c>
      <c r="R281" s="89">
        <f t="shared" si="129"/>
        <v>0</v>
      </c>
      <c r="S281" s="91">
        <v>0</v>
      </c>
      <c r="T281" s="92" t="s">
        <v>32</v>
      </c>
    </row>
    <row r="282" spans="1:20" s="68" customFormat="1" x14ac:dyDescent="0.25">
      <c r="A282" s="85" t="s">
        <v>532</v>
      </c>
      <c r="B282" s="95" t="s">
        <v>557</v>
      </c>
      <c r="C282" s="87" t="s">
        <v>558</v>
      </c>
      <c r="D282" s="89">
        <v>0.38639999999999997</v>
      </c>
      <c r="E282" s="88">
        <v>0</v>
      </c>
      <c r="F282" s="89">
        <f t="shared" si="126"/>
        <v>0.38639999999999997</v>
      </c>
      <c r="G282" s="90">
        <v>0.38639999999999997</v>
      </c>
      <c r="H282" s="89">
        <f t="shared" si="127"/>
        <v>0</v>
      </c>
      <c r="I282" s="89">
        <v>0</v>
      </c>
      <c r="J282" s="89">
        <v>0</v>
      </c>
      <c r="K282" s="89">
        <v>0</v>
      </c>
      <c r="L282" s="89">
        <v>0</v>
      </c>
      <c r="M282" s="89">
        <v>0.38639999999999997</v>
      </c>
      <c r="N282" s="89">
        <v>0</v>
      </c>
      <c r="O282" s="89">
        <v>0</v>
      </c>
      <c r="P282" s="89">
        <v>0</v>
      </c>
      <c r="Q282" s="89">
        <f t="shared" si="128"/>
        <v>0.38639999999999997</v>
      </c>
      <c r="R282" s="89">
        <f t="shared" si="129"/>
        <v>0</v>
      </c>
      <c r="S282" s="91">
        <v>0</v>
      </c>
      <c r="T282" s="135" t="s">
        <v>32</v>
      </c>
    </row>
    <row r="283" spans="1:20" s="68" customFormat="1" x14ac:dyDescent="0.25">
      <c r="A283" s="85" t="s">
        <v>532</v>
      </c>
      <c r="B283" s="95" t="s">
        <v>559</v>
      </c>
      <c r="C283" s="87" t="s">
        <v>560</v>
      </c>
      <c r="D283" s="89">
        <v>0.72</v>
      </c>
      <c r="E283" s="88">
        <v>0</v>
      </c>
      <c r="F283" s="89">
        <f t="shared" si="126"/>
        <v>0.72</v>
      </c>
      <c r="G283" s="90">
        <v>0.72</v>
      </c>
      <c r="H283" s="89">
        <f t="shared" si="127"/>
        <v>0</v>
      </c>
      <c r="I283" s="89">
        <v>0</v>
      </c>
      <c r="J283" s="89">
        <v>0</v>
      </c>
      <c r="K283" s="89">
        <v>0</v>
      </c>
      <c r="L283" s="89">
        <v>0</v>
      </c>
      <c r="M283" s="89">
        <v>0.72</v>
      </c>
      <c r="N283" s="89">
        <v>0</v>
      </c>
      <c r="O283" s="89">
        <v>0</v>
      </c>
      <c r="P283" s="89">
        <v>0</v>
      </c>
      <c r="Q283" s="89">
        <f t="shared" si="128"/>
        <v>0.72</v>
      </c>
      <c r="R283" s="89">
        <f t="shared" si="129"/>
        <v>0</v>
      </c>
      <c r="S283" s="91">
        <v>0</v>
      </c>
      <c r="T283" s="92" t="s">
        <v>32</v>
      </c>
    </row>
    <row r="284" spans="1:20" s="68" customFormat="1" ht="31.5" x14ac:dyDescent="0.25">
      <c r="A284" s="85" t="s">
        <v>532</v>
      </c>
      <c r="B284" s="95" t="s">
        <v>561</v>
      </c>
      <c r="C284" s="87" t="s">
        <v>562</v>
      </c>
      <c r="D284" s="89">
        <v>0.35399999999999998</v>
      </c>
      <c r="E284" s="88">
        <v>0</v>
      </c>
      <c r="F284" s="89">
        <f t="shared" si="126"/>
        <v>0.35399999999999998</v>
      </c>
      <c r="G284" s="90">
        <v>0.35399999999999998</v>
      </c>
      <c r="H284" s="89">
        <f t="shared" si="127"/>
        <v>0.35045159999999997</v>
      </c>
      <c r="I284" s="89">
        <v>0</v>
      </c>
      <c r="J284" s="89">
        <v>0.35045159999999997</v>
      </c>
      <c r="K284" s="89">
        <v>0.35399999999999998</v>
      </c>
      <c r="L284" s="89">
        <v>0</v>
      </c>
      <c r="M284" s="89">
        <v>0</v>
      </c>
      <c r="N284" s="89">
        <v>0</v>
      </c>
      <c r="O284" s="89">
        <v>0</v>
      </c>
      <c r="P284" s="89">
        <v>0</v>
      </c>
      <c r="Q284" s="89">
        <f t="shared" si="128"/>
        <v>3.5484000000000071E-3</v>
      </c>
      <c r="R284" s="89">
        <f t="shared" si="129"/>
        <v>0.35045159999999997</v>
      </c>
      <c r="S284" s="91">
        <v>1</v>
      </c>
      <c r="T284" s="122" t="s">
        <v>398</v>
      </c>
    </row>
    <row r="285" spans="1:20" s="68" customFormat="1" ht="31.5" x14ac:dyDescent="0.25">
      <c r="A285" s="85" t="s">
        <v>532</v>
      </c>
      <c r="B285" s="95" t="s">
        <v>563</v>
      </c>
      <c r="C285" s="87" t="s">
        <v>564</v>
      </c>
      <c r="D285" s="89">
        <v>0.06</v>
      </c>
      <c r="E285" s="88">
        <v>0</v>
      </c>
      <c r="F285" s="89">
        <f t="shared" si="126"/>
        <v>0.06</v>
      </c>
      <c r="G285" s="90">
        <v>0.06</v>
      </c>
      <c r="H285" s="89">
        <f t="shared" si="127"/>
        <v>0</v>
      </c>
      <c r="I285" s="89">
        <v>0.06</v>
      </c>
      <c r="J285" s="89">
        <v>0</v>
      </c>
      <c r="K285" s="89">
        <v>0</v>
      </c>
      <c r="L285" s="89">
        <v>0</v>
      </c>
      <c r="M285" s="89">
        <v>0</v>
      </c>
      <c r="N285" s="89">
        <v>0</v>
      </c>
      <c r="O285" s="89">
        <v>0</v>
      </c>
      <c r="P285" s="89">
        <v>0</v>
      </c>
      <c r="Q285" s="89">
        <f t="shared" si="128"/>
        <v>0.06</v>
      </c>
      <c r="R285" s="89">
        <f t="shared" si="129"/>
        <v>-0.06</v>
      </c>
      <c r="S285" s="91">
        <f t="shared" si="123"/>
        <v>-1</v>
      </c>
      <c r="T285" s="122" t="s">
        <v>546</v>
      </c>
    </row>
    <row r="286" spans="1:20" s="68" customFormat="1" ht="31.5" x14ac:dyDescent="0.25">
      <c r="A286" s="85" t="s">
        <v>532</v>
      </c>
      <c r="B286" s="95" t="s">
        <v>565</v>
      </c>
      <c r="C286" s="87" t="s">
        <v>566</v>
      </c>
      <c r="D286" s="89">
        <v>1.1160000000000001</v>
      </c>
      <c r="E286" s="88">
        <v>0</v>
      </c>
      <c r="F286" s="89">
        <f t="shared" si="126"/>
        <v>1.1160000000000001</v>
      </c>
      <c r="G286" s="90">
        <v>1.1160000000000001</v>
      </c>
      <c r="H286" s="89">
        <f t="shared" si="127"/>
        <v>0</v>
      </c>
      <c r="I286" s="89">
        <v>0</v>
      </c>
      <c r="J286" s="89">
        <v>0</v>
      </c>
      <c r="K286" s="89">
        <v>0</v>
      </c>
      <c r="L286" s="89">
        <v>0</v>
      </c>
      <c r="M286" s="89">
        <v>1.1160000000000001</v>
      </c>
      <c r="N286" s="89">
        <v>0</v>
      </c>
      <c r="O286" s="89">
        <v>0</v>
      </c>
      <c r="P286" s="89">
        <v>0</v>
      </c>
      <c r="Q286" s="89">
        <f t="shared" si="128"/>
        <v>1.1160000000000001</v>
      </c>
      <c r="R286" s="89">
        <f t="shared" si="129"/>
        <v>0</v>
      </c>
      <c r="S286" s="91">
        <v>0</v>
      </c>
      <c r="T286" s="92" t="s">
        <v>32</v>
      </c>
    </row>
    <row r="287" spans="1:20" s="68" customFormat="1" x14ac:dyDescent="0.25">
      <c r="A287" s="75" t="s">
        <v>567</v>
      </c>
      <c r="B287" s="80" t="s">
        <v>568</v>
      </c>
      <c r="C287" s="77" t="s">
        <v>31</v>
      </c>
      <c r="D287" s="78">
        <f t="shared" ref="D287:R287" si="130">SUM(D288,D315,D328,D403,D410,D417,D418)</f>
        <v>11777.399713921934</v>
      </c>
      <c r="E287" s="78">
        <f t="shared" si="130"/>
        <v>4169.1929636899995</v>
      </c>
      <c r="F287" s="78">
        <f t="shared" si="130"/>
        <v>7608.2067502319351</v>
      </c>
      <c r="G287" s="78">
        <f t="shared" si="130"/>
        <v>1843.6682095527442</v>
      </c>
      <c r="H287" s="78">
        <f t="shared" si="130"/>
        <v>180.60710170000002</v>
      </c>
      <c r="I287" s="78">
        <f t="shared" si="130"/>
        <v>114.63540201277979</v>
      </c>
      <c r="J287" s="78">
        <f t="shared" si="130"/>
        <v>180.60710170000002</v>
      </c>
      <c r="K287" s="78">
        <f t="shared" si="130"/>
        <v>98.377401689199999</v>
      </c>
      <c r="L287" s="78">
        <f t="shared" si="130"/>
        <v>0</v>
      </c>
      <c r="M287" s="78">
        <f t="shared" si="130"/>
        <v>421.31147581805999</v>
      </c>
      <c r="N287" s="78">
        <f t="shared" si="130"/>
        <v>0</v>
      </c>
      <c r="O287" s="78">
        <f t="shared" si="130"/>
        <v>1209.3439300327</v>
      </c>
      <c r="P287" s="78">
        <f t="shared" si="130"/>
        <v>0</v>
      </c>
      <c r="Q287" s="78">
        <f t="shared" si="130"/>
        <v>7441.1810301619353</v>
      </c>
      <c r="R287" s="78">
        <f t="shared" si="130"/>
        <v>52.390318057220227</v>
      </c>
      <c r="S287" s="73">
        <f t="shared" si="123"/>
        <v>0.45701691743864298</v>
      </c>
      <c r="T287" s="79" t="s">
        <v>32</v>
      </c>
    </row>
    <row r="288" spans="1:20" s="68" customFormat="1" ht="31.5" x14ac:dyDescent="0.25">
      <c r="A288" s="75" t="s">
        <v>569</v>
      </c>
      <c r="B288" s="80" t="s">
        <v>50</v>
      </c>
      <c r="C288" s="77" t="s">
        <v>31</v>
      </c>
      <c r="D288" s="78">
        <f t="shared" ref="D288:R288" si="131">D289+D292+D295+D314</f>
        <v>1047.7625875221493</v>
      </c>
      <c r="E288" s="78">
        <f t="shared" si="131"/>
        <v>344.94766999999996</v>
      </c>
      <c r="F288" s="78">
        <f t="shared" si="131"/>
        <v>702.81491752214924</v>
      </c>
      <c r="G288" s="78">
        <f t="shared" si="131"/>
        <v>97.574641514149121</v>
      </c>
      <c r="H288" s="78">
        <f t="shared" si="131"/>
        <v>17.700126820000001</v>
      </c>
      <c r="I288" s="78">
        <f t="shared" si="131"/>
        <v>14.093978874149137</v>
      </c>
      <c r="J288" s="78">
        <f t="shared" si="131"/>
        <v>17.700126820000001</v>
      </c>
      <c r="K288" s="78">
        <f t="shared" si="131"/>
        <v>0</v>
      </c>
      <c r="L288" s="78">
        <f t="shared" si="131"/>
        <v>0</v>
      </c>
      <c r="M288" s="78">
        <f t="shared" si="131"/>
        <v>27.692799999999998</v>
      </c>
      <c r="N288" s="78">
        <f t="shared" si="131"/>
        <v>0</v>
      </c>
      <c r="O288" s="78">
        <f t="shared" si="131"/>
        <v>55.78786264</v>
      </c>
      <c r="P288" s="78">
        <f t="shared" si="131"/>
        <v>0</v>
      </c>
      <c r="Q288" s="78">
        <f t="shared" si="131"/>
        <v>685.11479070214921</v>
      </c>
      <c r="R288" s="78">
        <f t="shared" si="131"/>
        <v>3.6061479458508643</v>
      </c>
      <c r="S288" s="73">
        <f t="shared" si="123"/>
        <v>0.255864435306142</v>
      </c>
      <c r="T288" s="79" t="s">
        <v>32</v>
      </c>
    </row>
    <row r="289" spans="1:20" s="68" customFormat="1" ht="63" x14ac:dyDescent="0.25">
      <c r="A289" s="75" t="s">
        <v>570</v>
      </c>
      <c r="B289" s="80" t="s">
        <v>52</v>
      </c>
      <c r="C289" s="77" t="s">
        <v>31</v>
      </c>
      <c r="D289" s="78">
        <v>0</v>
      </c>
      <c r="E289" s="78">
        <v>0</v>
      </c>
      <c r="F289" s="78">
        <v>0</v>
      </c>
      <c r="G289" s="78">
        <v>0</v>
      </c>
      <c r="H289" s="78">
        <v>0</v>
      </c>
      <c r="I289" s="78">
        <v>0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3">
        <v>0</v>
      </c>
      <c r="T289" s="79" t="s">
        <v>32</v>
      </c>
    </row>
    <row r="290" spans="1:20" s="68" customFormat="1" ht="31.5" x14ac:dyDescent="0.25">
      <c r="A290" s="75" t="s">
        <v>571</v>
      </c>
      <c r="B290" s="80" t="s">
        <v>56</v>
      </c>
      <c r="C290" s="77" t="s">
        <v>31</v>
      </c>
      <c r="D290" s="78">
        <v>0</v>
      </c>
      <c r="E290" s="78">
        <v>0</v>
      </c>
      <c r="F290" s="78">
        <v>0</v>
      </c>
      <c r="G290" s="78">
        <v>0</v>
      </c>
      <c r="H290" s="78">
        <v>0</v>
      </c>
      <c r="I290" s="78">
        <v>0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3">
        <v>0</v>
      </c>
      <c r="T290" s="79" t="s">
        <v>32</v>
      </c>
    </row>
    <row r="291" spans="1:20" s="68" customFormat="1" ht="31.5" x14ac:dyDescent="0.25">
      <c r="A291" s="75" t="s">
        <v>572</v>
      </c>
      <c r="B291" s="80" t="s">
        <v>56</v>
      </c>
      <c r="C291" s="77" t="s">
        <v>31</v>
      </c>
      <c r="D291" s="78">
        <v>0</v>
      </c>
      <c r="E291" s="78">
        <v>0</v>
      </c>
      <c r="F291" s="78">
        <v>0</v>
      </c>
      <c r="G291" s="78">
        <v>0</v>
      </c>
      <c r="H291" s="78">
        <v>0</v>
      </c>
      <c r="I291" s="78">
        <v>0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3">
        <v>0</v>
      </c>
      <c r="T291" s="79" t="s">
        <v>32</v>
      </c>
    </row>
    <row r="292" spans="1:20" s="68" customFormat="1" ht="47.25" x14ac:dyDescent="0.25">
      <c r="A292" s="75" t="s">
        <v>573</v>
      </c>
      <c r="B292" s="80" t="s">
        <v>58</v>
      </c>
      <c r="C292" s="77" t="s">
        <v>31</v>
      </c>
      <c r="D292" s="78">
        <v>0</v>
      </c>
      <c r="E292" s="78">
        <v>0</v>
      </c>
      <c r="F292" s="78">
        <v>0</v>
      </c>
      <c r="G292" s="78">
        <v>0</v>
      </c>
      <c r="H292" s="78">
        <v>0</v>
      </c>
      <c r="I292" s="78">
        <v>0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3">
        <v>0</v>
      </c>
      <c r="T292" s="79" t="s">
        <v>32</v>
      </c>
    </row>
    <row r="293" spans="1:20" s="68" customFormat="1" ht="31.5" x14ac:dyDescent="0.25">
      <c r="A293" s="75" t="s">
        <v>574</v>
      </c>
      <c r="B293" s="80" t="s">
        <v>56</v>
      </c>
      <c r="C293" s="77" t="s">
        <v>31</v>
      </c>
      <c r="D293" s="78">
        <v>0</v>
      </c>
      <c r="E293" s="78">
        <v>0</v>
      </c>
      <c r="F293" s="78">
        <v>0</v>
      </c>
      <c r="G293" s="78">
        <v>0</v>
      </c>
      <c r="H293" s="78">
        <v>0</v>
      </c>
      <c r="I293" s="78">
        <v>0</v>
      </c>
      <c r="J293" s="78">
        <v>0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3">
        <v>0</v>
      </c>
      <c r="T293" s="79" t="s">
        <v>32</v>
      </c>
    </row>
    <row r="294" spans="1:20" s="68" customFormat="1" ht="31.5" x14ac:dyDescent="0.25">
      <c r="A294" s="75" t="s">
        <v>575</v>
      </c>
      <c r="B294" s="80" t="s">
        <v>56</v>
      </c>
      <c r="C294" s="77" t="s">
        <v>31</v>
      </c>
      <c r="D294" s="78">
        <v>0</v>
      </c>
      <c r="E294" s="78">
        <v>0</v>
      </c>
      <c r="F294" s="78">
        <v>0</v>
      </c>
      <c r="G294" s="78">
        <v>0</v>
      </c>
      <c r="H294" s="78">
        <v>0</v>
      </c>
      <c r="I294" s="78">
        <v>0</v>
      </c>
      <c r="J294" s="78">
        <v>0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3">
        <v>0</v>
      </c>
      <c r="T294" s="79" t="s">
        <v>32</v>
      </c>
    </row>
    <row r="295" spans="1:20" s="68" customFormat="1" ht="47.25" x14ac:dyDescent="0.25">
      <c r="A295" s="75" t="s">
        <v>576</v>
      </c>
      <c r="B295" s="80" t="s">
        <v>62</v>
      </c>
      <c r="C295" s="77" t="s">
        <v>31</v>
      </c>
      <c r="D295" s="78">
        <f>SUM(D296,D297,D299,D300,D302)</f>
        <v>1047.7625875221493</v>
      </c>
      <c r="E295" s="78">
        <f t="shared" ref="E295:R295" si="132">E296+E297+E299+E300+E302</f>
        <v>344.94766999999996</v>
      </c>
      <c r="F295" s="78">
        <f t="shared" si="132"/>
        <v>702.81491752214924</v>
      </c>
      <c r="G295" s="78">
        <f t="shared" si="132"/>
        <v>97.574641514149121</v>
      </c>
      <c r="H295" s="78">
        <f t="shared" si="132"/>
        <v>17.700126820000001</v>
      </c>
      <c r="I295" s="78">
        <f t="shared" si="132"/>
        <v>14.093978874149137</v>
      </c>
      <c r="J295" s="78">
        <f t="shared" si="132"/>
        <v>17.700126820000001</v>
      </c>
      <c r="K295" s="78">
        <f t="shared" si="132"/>
        <v>0</v>
      </c>
      <c r="L295" s="78">
        <f t="shared" si="132"/>
        <v>0</v>
      </c>
      <c r="M295" s="78">
        <f t="shared" si="132"/>
        <v>27.692799999999998</v>
      </c>
      <c r="N295" s="78">
        <f t="shared" si="132"/>
        <v>0</v>
      </c>
      <c r="O295" s="78">
        <f t="shared" si="132"/>
        <v>55.78786264</v>
      </c>
      <c r="P295" s="78">
        <f t="shared" si="132"/>
        <v>0</v>
      </c>
      <c r="Q295" s="78">
        <f t="shared" si="132"/>
        <v>685.11479070214921</v>
      </c>
      <c r="R295" s="78">
        <f t="shared" si="132"/>
        <v>3.6061479458508643</v>
      </c>
      <c r="S295" s="73">
        <f t="shared" si="123"/>
        <v>0.255864435306142</v>
      </c>
      <c r="T295" s="79" t="s">
        <v>32</v>
      </c>
    </row>
    <row r="296" spans="1:20" s="68" customFormat="1" ht="63" x14ac:dyDescent="0.25">
      <c r="A296" s="75" t="s">
        <v>577</v>
      </c>
      <c r="B296" s="80" t="s">
        <v>64</v>
      </c>
      <c r="C296" s="77" t="s">
        <v>31</v>
      </c>
      <c r="D296" s="78">
        <v>0</v>
      </c>
      <c r="E296" s="78">
        <v>0</v>
      </c>
      <c r="F296" s="78">
        <v>0</v>
      </c>
      <c r="G296" s="78">
        <v>0</v>
      </c>
      <c r="H296" s="78">
        <v>0</v>
      </c>
      <c r="I296" s="78">
        <v>0</v>
      </c>
      <c r="J296" s="78">
        <v>0</v>
      </c>
      <c r="K296" s="78">
        <v>0</v>
      </c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3">
        <v>0</v>
      </c>
      <c r="T296" s="79" t="s">
        <v>32</v>
      </c>
    </row>
    <row r="297" spans="1:20" s="68" customFormat="1" ht="63" x14ac:dyDescent="0.25">
      <c r="A297" s="75" t="s">
        <v>578</v>
      </c>
      <c r="B297" s="80" t="s">
        <v>66</v>
      </c>
      <c r="C297" s="77" t="s">
        <v>31</v>
      </c>
      <c r="D297" s="78">
        <f>D298</f>
        <v>0.75892320000000002</v>
      </c>
      <c r="E297" s="78">
        <f>E298</f>
        <v>6.0407200000000003E-3</v>
      </c>
      <c r="F297" s="78">
        <f>F298</f>
        <v>0.75288248000000002</v>
      </c>
      <c r="G297" s="78">
        <f>G298</f>
        <v>3.794620000000009E-2</v>
      </c>
      <c r="H297" s="78">
        <f t="shared" ref="H297:P297" si="133">H298</f>
        <v>0.515208</v>
      </c>
      <c r="I297" s="78">
        <f t="shared" si="133"/>
        <v>3.794620000000009E-2</v>
      </c>
      <c r="J297" s="78">
        <f t="shared" si="133"/>
        <v>0.515208</v>
      </c>
      <c r="K297" s="78">
        <f t="shared" si="133"/>
        <v>0</v>
      </c>
      <c r="L297" s="78">
        <f t="shared" si="133"/>
        <v>0</v>
      </c>
      <c r="M297" s="78">
        <f t="shared" si="133"/>
        <v>0</v>
      </c>
      <c r="N297" s="78">
        <f t="shared" si="133"/>
        <v>0</v>
      </c>
      <c r="O297" s="78">
        <f t="shared" si="133"/>
        <v>0</v>
      </c>
      <c r="P297" s="78">
        <f t="shared" si="133"/>
        <v>0</v>
      </c>
      <c r="Q297" s="78">
        <f>Q298</f>
        <v>0.23767448000000002</v>
      </c>
      <c r="R297" s="78">
        <f>R298</f>
        <v>0.4772617999999999</v>
      </c>
      <c r="S297" s="73">
        <f t="shared" si="123"/>
        <v>12.577327901080972</v>
      </c>
      <c r="T297" s="79" t="s">
        <v>32</v>
      </c>
    </row>
    <row r="298" spans="1:20" s="68" customFormat="1" ht="47.25" x14ac:dyDescent="0.25">
      <c r="A298" s="85" t="s">
        <v>578</v>
      </c>
      <c r="B298" s="95" t="s">
        <v>579</v>
      </c>
      <c r="C298" s="87" t="s">
        <v>580</v>
      </c>
      <c r="D298" s="89">
        <v>0.75892320000000002</v>
      </c>
      <c r="E298" s="88">
        <v>6.0407200000000003E-3</v>
      </c>
      <c r="F298" s="89">
        <f>D298-E298</f>
        <v>0.75288248000000002</v>
      </c>
      <c r="G298" s="90">
        <v>3.794620000000009E-2</v>
      </c>
      <c r="H298" s="89">
        <f>J298+L298+N298+P298</f>
        <v>0.515208</v>
      </c>
      <c r="I298" s="89">
        <v>3.794620000000009E-2</v>
      </c>
      <c r="J298" s="89">
        <v>0.515208</v>
      </c>
      <c r="K298" s="89">
        <v>0</v>
      </c>
      <c r="L298" s="89">
        <v>0</v>
      </c>
      <c r="M298" s="89">
        <v>0</v>
      </c>
      <c r="N298" s="89">
        <v>0</v>
      </c>
      <c r="O298" s="89">
        <v>0</v>
      </c>
      <c r="P298" s="89">
        <v>0</v>
      </c>
      <c r="Q298" s="89">
        <f>F298-H298</f>
        <v>0.23767448000000002</v>
      </c>
      <c r="R298" s="89">
        <f>H298-(I298)</f>
        <v>0.4772617999999999</v>
      </c>
      <c r="S298" s="91">
        <f t="shared" si="123"/>
        <v>12.577327901080972</v>
      </c>
      <c r="T298" s="102" t="s">
        <v>139</v>
      </c>
    </row>
    <row r="299" spans="1:20" s="68" customFormat="1" ht="63" x14ac:dyDescent="0.25">
      <c r="A299" s="75" t="s">
        <v>581</v>
      </c>
      <c r="B299" s="80" t="s">
        <v>68</v>
      </c>
      <c r="C299" s="77" t="s">
        <v>31</v>
      </c>
      <c r="D299" s="78">
        <v>0</v>
      </c>
      <c r="E299" s="78">
        <v>0</v>
      </c>
      <c r="F299" s="78">
        <v>0</v>
      </c>
      <c r="G299" s="78">
        <v>0</v>
      </c>
      <c r="H299" s="78">
        <v>0</v>
      </c>
      <c r="I299" s="78">
        <v>0</v>
      </c>
      <c r="J299" s="78">
        <v>0</v>
      </c>
      <c r="K299" s="78">
        <v>0</v>
      </c>
      <c r="L299" s="78">
        <v>0</v>
      </c>
      <c r="M299" s="78">
        <v>0</v>
      </c>
      <c r="N299" s="78">
        <v>0</v>
      </c>
      <c r="O299" s="78">
        <v>0</v>
      </c>
      <c r="P299" s="78">
        <v>0</v>
      </c>
      <c r="Q299" s="78">
        <v>0</v>
      </c>
      <c r="R299" s="78">
        <v>0</v>
      </c>
      <c r="S299" s="73">
        <v>0</v>
      </c>
      <c r="T299" s="79" t="s">
        <v>32</v>
      </c>
    </row>
    <row r="300" spans="1:20" s="68" customFormat="1" ht="78.75" x14ac:dyDescent="0.25">
      <c r="A300" s="75" t="s">
        <v>582</v>
      </c>
      <c r="B300" s="80" t="s">
        <v>75</v>
      </c>
      <c r="C300" s="77" t="s">
        <v>31</v>
      </c>
      <c r="D300" s="78">
        <f t="shared" ref="D300:R300" si="134">SUM(D301:D301)</f>
        <v>747.51740885800007</v>
      </c>
      <c r="E300" s="78">
        <f t="shared" si="134"/>
        <v>170.17690969</v>
      </c>
      <c r="F300" s="78">
        <f t="shared" si="134"/>
        <v>577.34049916800006</v>
      </c>
      <c r="G300" s="78">
        <f t="shared" si="134"/>
        <v>23.941462640000001</v>
      </c>
      <c r="H300" s="78">
        <f t="shared" si="134"/>
        <v>0</v>
      </c>
      <c r="I300" s="78">
        <f t="shared" si="134"/>
        <v>0</v>
      </c>
      <c r="J300" s="78">
        <f t="shared" si="134"/>
        <v>0</v>
      </c>
      <c r="K300" s="78">
        <f t="shared" si="134"/>
        <v>0</v>
      </c>
      <c r="L300" s="78">
        <f t="shared" si="134"/>
        <v>0</v>
      </c>
      <c r="M300" s="78">
        <f t="shared" si="134"/>
        <v>8</v>
      </c>
      <c r="N300" s="78">
        <f t="shared" si="134"/>
        <v>0</v>
      </c>
      <c r="O300" s="78">
        <f t="shared" si="134"/>
        <v>15.941462639999999</v>
      </c>
      <c r="P300" s="78">
        <f t="shared" si="134"/>
        <v>0</v>
      </c>
      <c r="Q300" s="78">
        <f t="shared" si="134"/>
        <v>577.34049916800006</v>
      </c>
      <c r="R300" s="78">
        <f t="shared" si="134"/>
        <v>0</v>
      </c>
      <c r="S300" s="73">
        <v>0</v>
      </c>
      <c r="T300" s="79" t="s">
        <v>32</v>
      </c>
    </row>
    <row r="301" spans="1:20" s="68" customFormat="1" ht="31.5" x14ac:dyDescent="0.25">
      <c r="A301" s="85" t="s">
        <v>582</v>
      </c>
      <c r="B301" s="95" t="s">
        <v>583</v>
      </c>
      <c r="C301" s="87" t="s">
        <v>584</v>
      </c>
      <c r="D301" s="89">
        <v>747.51740885800007</v>
      </c>
      <c r="E301" s="88">
        <v>170.17690969</v>
      </c>
      <c r="F301" s="89">
        <f t="shared" ref="F301" si="135">D301-E301</f>
        <v>577.34049916800006</v>
      </c>
      <c r="G301" s="90">
        <v>23.941462640000001</v>
      </c>
      <c r="H301" s="89">
        <f>J301+L301+N301+P301</f>
        <v>0</v>
      </c>
      <c r="I301" s="89">
        <v>0</v>
      </c>
      <c r="J301" s="89">
        <v>0</v>
      </c>
      <c r="K301" s="89">
        <v>0</v>
      </c>
      <c r="L301" s="89">
        <v>0</v>
      </c>
      <c r="M301" s="89">
        <v>8</v>
      </c>
      <c r="N301" s="89">
        <v>0</v>
      </c>
      <c r="O301" s="89">
        <v>15.941462639999999</v>
      </c>
      <c r="P301" s="89">
        <v>0</v>
      </c>
      <c r="Q301" s="89">
        <f t="shared" ref="Q301" si="136">F301-H301</f>
        <v>577.34049916800006</v>
      </c>
      <c r="R301" s="89">
        <f>H301-(I301)</f>
        <v>0</v>
      </c>
      <c r="S301" s="91">
        <v>0</v>
      </c>
      <c r="T301" s="92" t="s">
        <v>32</v>
      </c>
    </row>
    <row r="302" spans="1:20" s="68" customFormat="1" ht="78.75" x14ac:dyDescent="0.25">
      <c r="A302" s="75" t="s">
        <v>585</v>
      </c>
      <c r="B302" s="80" t="s">
        <v>80</v>
      </c>
      <c r="C302" s="77" t="s">
        <v>31</v>
      </c>
      <c r="D302" s="78">
        <f t="shared" ref="D302:R302" si="137">SUM(D303:D313)</f>
        <v>299.48625546414911</v>
      </c>
      <c r="E302" s="78">
        <f t="shared" si="137"/>
        <v>174.76471958999997</v>
      </c>
      <c r="F302" s="78">
        <f t="shared" si="137"/>
        <v>124.72153587414914</v>
      </c>
      <c r="G302" s="78">
        <f t="shared" si="137"/>
        <v>73.595232674149116</v>
      </c>
      <c r="H302" s="78">
        <f t="shared" si="137"/>
        <v>17.18491882</v>
      </c>
      <c r="I302" s="78">
        <f t="shared" si="137"/>
        <v>14.056032674149137</v>
      </c>
      <c r="J302" s="78">
        <f t="shared" si="137"/>
        <v>17.18491882</v>
      </c>
      <c r="K302" s="78">
        <f t="shared" si="137"/>
        <v>0</v>
      </c>
      <c r="L302" s="78">
        <f t="shared" si="137"/>
        <v>0</v>
      </c>
      <c r="M302" s="78">
        <f t="shared" si="137"/>
        <v>19.692799999999998</v>
      </c>
      <c r="N302" s="78">
        <f t="shared" si="137"/>
        <v>0</v>
      </c>
      <c r="O302" s="78">
        <f t="shared" si="137"/>
        <v>39.846400000000003</v>
      </c>
      <c r="P302" s="78">
        <f t="shared" si="137"/>
        <v>0</v>
      </c>
      <c r="Q302" s="78">
        <f t="shared" si="137"/>
        <v>107.53661705414916</v>
      </c>
      <c r="R302" s="78">
        <f t="shared" si="137"/>
        <v>3.1288861458508643</v>
      </c>
      <c r="S302" s="73">
        <f>R302/I302</f>
        <v>0.22260094426255075</v>
      </c>
      <c r="T302" s="79" t="s">
        <v>32</v>
      </c>
    </row>
    <row r="303" spans="1:20" s="68" customFormat="1" ht="47.25" x14ac:dyDescent="0.25">
      <c r="A303" s="85" t="s">
        <v>585</v>
      </c>
      <c r="B303" s="95" t="s">
        <v>586</v>
      </c>
      <c r="C303" s="87" t="s">
        <v>587</v>
      </c>
      <c r="D303" s="89">
        <v>63.606765599999996</v>
      </c>
      <c r="E303" s="88">
        <v>1.8580901599999999</v>
      </c>
      <c r="F303" s="89">
        <f t="shared" ref="F303:F313" si="138">D303-E303</f>
        <v>61.748675439999992</v>
      </c>
      <c r="G303" s="90">
        <v>59.539199999999994</v>
      </c>
      <c r="H303" s="89">
        <f>J303+L303+N303+P303</f>
        <v>2.4860544199999999</v>
      </c>
      <c r="I303" s="89">
        <v>0</v>
      </c>
      <c r="J303" s="89">
        <v>2.4860544199999999</v>
      </c>
      <c r="K303" s="89">
        <v>0</v>
      </c>
      <c r="L303" s="89">
        <v>0</v>
      </c>
      <c r="M303" s="89">
        <v>19.692799999999998</v>
      </c>
      <c r="N303" s="89">
        <v>0</v>
      </c>
      <c r="O303" s="89">
        <v>39.846400000000003</v>
      </c>
      <c r="P303" s="89">
        <v>0</v>
      </c>
      <c r="Q303" s="89">
        <f t="shared" ref="Q303:Q313" si="139">F303-H303</f>
        <v>59.26262101999999</v>
      </c>
      <c r="R303" s="89">
        <f>H303-(I303)</f>
        <v>2.4860544199999999</v>
      </c>
      <c r="S303" s="91">
        <v>1</v>
      </c>
      <c r="T303" s="92" t="s">
        <v>139</v>
      </c>
    </row>
    <row r="304" spans="1:20" s="68" customFormat="1" ht="31.5" x14ac:dyDescent="0.25">
      <c r="A304" s="136" t="s">
        <v>585</v>
      </c>
      <c r="B304" s="105" t="s">
        <v>588</v>
      </c>
      <c r="C304" s="94" t="s">
        <v>589</v>
      </c>
      <c r="D304" s="107">
        <v>41.718107759999995</v>
      </c>
      <c r="E304" s="88">
        <v>38.750957409999998</v>
      </c>
      <c r="F304" s="89">
        <f t="shared" si="138"/>
        <v>2.9671503499999972</v>
      </c>
      <c r="G304" s="90">
        <v>1.5950065299999951</v>
      </c>
      <c r="H304" s="89">
        <f>J304+L304+N304+P304</f>
        <v>1.50300474</v>
      </c>
      <c r="I304" s="89">
        <v>1.5950065299999951</v>
      </c>
      <c r="J304" s="89">
        <v>1.50300474</v>
      </c>
      <c r="K304" s="88">
        <v>0</v>
      </c>
      <c r="L304" s="88">
        <v>0</v>
      </c>
      <c r="M304" s="89">
        <v>0</v>
      </c>
      <c r="N304" s="89">
        <v>0</v>
      </c>
      <c r="O304" s="89">
        <v>0</v>
      </c>
      <c r="P304" s="89">
        <v>0</v>
      </c>
      <c r="Q304" s="89">
        <f t="shared" si="139"/>
        <v>1.4641456099999972</v>
      </c>
      <c r="R304" s="89">
        <f>H304-(I304)</f>
        <v>-9.2001789999995198E-2</v>
      </c>
      <c r="S304" s="91">
        <f>R304/I304</f>
        <v>-5.7681136891643621E-2</v>
      </c>
      <c r="T304" s="92" t="s">
        <v>32</v>
      </c>
    </row>
    <row r="305" spans="1:20" s="68" customFormat="1" ht="31.5" x14ac:dyDescent="0.25">
      <c r="A305" s="136" t="s">
        <v>585</v>
      </c>
      <c r="B305" s="105" t="s">
        <v>590</v>
      </c>
      <c r="C305" s="94" t="s">
        <v>591</v>
      </c>
      <c r="D305" s="107">
        <v>10.838476006</v>
      </c>
      <c r="E305" s="88">
        <v>9.1747869299999998</v>
      </c>
      <c r="F305" s="89">
        <f t="shared" si="138"/>
        <v>1.6636890760000007</v>
      </c>
      <c r="G305" s="90">
        <v>0.61812271599999935</v>
      </c>
      <c r="H305" s="89">
        <f t="shared" ref="H305:H313" si="140">J305+L305+N305+P305</f>
        <v>0.35058967000000002</v>
      </c>
      <c r="I305" s="89">
        <v>0.61812271599999935</v>
      </c>
      <c r="J305" s="89">
        <v>0.35058967000000002</v>
      </c>
      <c r="K305" s="88">
        <v>0</v>
      </c>
      <c r="L305" s="89">
        <v>0</v>
      </c>
      <c r="M305" s="89">
        <v>0</v>
      </c>
      <c r="N305" s="89">
        <v>0</v>
      </c>
      <c r="O305" s="89">
        <v>0</v>
      </c>
      <c r="P305" s="89">
        <v>0</v>
      </c>
      <c r="Q305" s="89">
        <f t="shared" si="139"/>
        <v>1.3130994060000007</v>
      </c>
      <c r="R305" s="89">
        <f t="shared" ref="R305:R313" si="141">H305-(I305)</f>
        <v>-0.26753304599999933</v>
      </c>
      <c r="S305" s="91">
        <f t="shared" ref="S305:S317" si="142">R305/I305</f>
        <v>-0.43281542495519548</v>
      </c>
      <c r="T305" s="92" t="s">
        <v>139</v>
      </c>
    </row>
    <row r="306" spans="1:20" s="68" customFormat="1" ht="31.5" x14ac:dyDescent="0.25">
      <c r="A306" s="136" t="s">
        <v>585</v>
      </c>
      <c r="B306" s="105" t="s">
        <v>592</v>
      </c>
      <c r="C306" s="94" t="s">
        <v>593</v>
      </c>
      <c r="D306" s="107">
        <v>26.641469241599992</v>
      </c>
      <c r="E306" s="88">
        <v>25.443785729999998</v>
      </c>
      <c r="F306" s="89">
        <f t="shared" si="138"/>
        <v>1.197683511599994</v>
      </c>
      <c r="G306" s="90">
        <v>0.94719337159999484</v>
      </c>
      <c r="H306" s="89">
        <f t="shared" si="140"/>
        <v>0.98428302999999995</v>
      </c>
      <c r="I306" s="89">
        <v>0.94719337159999484</v>
      </c>
      <c r="J306" s="89">
        <v>0.98428302999999995</v>
      </c>
      <c r="K306" s="88">
        <v>0</v>
      </c>
      <c r="L306" s="89">
        <v>0</v>
      </c>
      <c r="M306" s="89">
        <v>0</v>
      </c>
      <c r="N306" s="89">
        <v>0</v>
      </c>
      <c r="O306" s="89">
        <v>0</v>
      </c>
      <c r="P306" s="89">
        <v>0</v>
      </c>
      <c r="Q306" s="89">
        <f t="shared" si="139"/>
        <v>0.21340048159999403</v>
      </c>
      <c r="R306" s="89">
        <f t="shared" si="141"/>
        <v>3.708965840000511E-2</v>
      </c>
      <c r="S306" s="91">
        <f t="shared" si="142"/>
        <v>3.9157430269337108E-2</v>
      </c>
      <c r="T306" s="92" t="s">
        <v>32</v>
      </c>
    </row>
    <row r="307" spans="1:20" s="68" customFormat="1" ht="47.25" x14ac:dyDescent="0.25">
      <c r="A307" s="85" t="s">
        <v>585</v>
      </c>
      <c r="B307" s="95" t="s">
        <v>594</v>
      </c>
      <c r="C307" s="87" t="s">
        <v>595</v>
      </c>
      <c r="D307" s="89">
        <v>13.407502367999999</v>
      </c>
      <c r="E307" s="88">
        <v>9.8810857500000004</v>
      </c>
      <c r="F307" s="89">
        <f t="shared" si="138"/>
        <v>3.5264166179999989</v>
      </c>
      <c r="G307" s="90">
        <v>0.93722236800000069</v>
      </c>
      <c r="H307" s="89">
        <f t="shared" si="140"/>
        <v>2.3388532199999998</v>
      </c>
      <c r="I307" s="89">
        <v>0.93722236800000069</v>
      </c>
      <c r="J307" s="89">
        <v>2.3388532199999998</v>
      </c>
      <c r="K307" s="89">
        <v>0</v>
      </c>
      <c r="L307" s="89">
        <v>0</v>
      </c>
      <c r="M307" s="89">
        <v>0</v>
      </c>
      <c r="N307" s="89">
        <v>0</v>
      </c>
      <c r="O307" s="89">
        <v>0</v>
      </c>
      <c r="P307" s="89">
        <v>0</v>
      </c>
      <c r="Q307" s="89">
        <f t="shared" si="139"/>
        <v>1.1875633979999991</v>
      </c>
      <c r="R307" s="89">
        <f t="shared" si="141"/>
        <v>1.4016308519999991</v>
      </c>
      <c r="S307" s="91">
        <f t="shared" si="142"/>
        <v>1.4955157920430662</v>
      </c>
      <c r="T307" s="92" t="s">
        <v>139</v>
      </c>
    </row>
    <row r="308" spans="1:20" s="68" customFormat="1" ht="47.25" x14ac:dyDescent="0.25">
      <c r="A308" s="85" t="s">
        <v>585</v>
      </c>
      <c r="B308" s="95" t="s">
        <v>596</v>
      </c>
      <c r="C308" s="87" t="s">
        <v>597</v>
      </c>
      <c r="D308" s="89">
        <v>15.98560638</v>
      </c>
      <c r="E308" s="88">
        <v>10.8335487</v>
      </c>
      <c r="F308" s="89">
        <f t="shared" si="138"/>
        <v>5.1520576800000004</v>
      </c>
      <c r="G308" s="90">
        <v>1.0459763799999982</v>
      </c>
      <c r="H308" s="89">
        <f t="shared" si="140"/>
        <v>2.3766508800000001</v>
      </c>
      <c r="I308" s="89">
        <v>1.0459763799999982</v>
      </c>
      <c r="J308" s="89">
        <v>2.3766508800000001</v>
      </c>
      <c r="K308" s="89">
        <v>0</v>
      </c>
      <c r="L308" s="89">
        <v>0</v>
      </c>
      <c r="M308" s="89">
        <v>0</v>
      </c>
      <c r="N308" s="89">
        <v>0</v>
      </c>
      <c r="O308" s="89">
        <v>0</v>
      </c>
      <c r="P308" s="89">
        <v>0</v>
      </c>
      <c r="Q308" s="89">
        <f t="shared" si="139"/>
        <v>2.7754068000000003</v>
      </c>
      <c r="R308" s="89">
        <f t="shared" si="141"/>
        <v>1.330674500000002</v>
      </c>
      <c r="S308" s="91">
        <f t="shared" si="142"/>
        <v>1.2721840812504814</v>
      </c>
      <c r="T308" s="102" t="s">
        <v>139</v>
      </c>
    </row>
    <row r="309" spans="1:20" s="68" customFormat="1" ht="31.5" x14ac:dyDescent="0.25">
      <c r="A309" s="85" t="s">
        <v>585</v>
      </c>
      <c r="B309" s="105" t="s">
        <v>598</v>
      </c>
      <c r="C309" s="96" t="s">
        <v>599</v>
      </c>
      <c r="D309" s="89">
        <v>21.412753200000001</v>
      </c>
      <c r="E309" s="88">
        <v>8.3962181700000009</v>
      </c>
      <c r="F309" s="89">
        <f t="shared" si="138"/>
        <v>13.01653503</v>
      </c>
      <c r="G309" s="90">
        <v>2.1412763999999989</v>
      </c>
      <c r="H309" s="89">
        <f t="shared" si="140"/>
        <v>2.3245023599999999</v>
      </c>
      <c r="I309" s="89">
        <v>2.1412763999999989</v>
      </c>
      <c r="J309" s="89">
        <v>2.3245023599999999</v>
      </c>
      <c r="K309" s="89">
        <v>0</v>
      </c>
      <c r="L309" s="89">
        <v>0</v>
      </c>
      <c r="M309" s="89">
        <v>0</v>
      </c>
      <c r="N309" s="89">
        <v>0</v>
      </c>
      <c r="O309" s="89">
        <v>0</v>
      </c>
      <c r="P309" s="89">
        <v>0</v>
      </c>
      <c r="Q309" s="89">
        <f t="shared" si="139"/>
        <v>10.69203267</v>
      </c>
      <c r="R309" s="89">
        <f t="shared" si="141"/>
        <v>0.18322596000000102</v>
      </c>
      <c r="S309" s="91">
        <f t="shared" si="142"/>
        <v>8.5568570222882542E-2</v>
      </c>
      <c r="T309" s="135" t="s">
        <v>32</v>
      </c>
    </row>
    <row r="310" spans="1:20" s="68" customFormat="1" ht="47.25" x14ac:dyDescent="0.25">
      <c r="A310" s="85" t="s">
        <v>585</v>
      </c>
      <c r="B310" s="105" t="s">
        <v>600</v>
      </c>
      <c r="C310" s="96" t="s">
        <v>601</v>
      </c>
      <c r="D310" s="89">
        <v>15.044202887599997</v>
      </c>
      <c r="E310" s="88">
        <v>11.32431227</v>
      </c>
      <c r="F310" s="89">
        <f t="shared" si="138"/>
        <v>3.7198906175999973</v>
      </c>
      <c r="G310" s="90">
        <v>0.53489288759999543</v>
      </c>
      <c r="H310" s="89">
        <f t="shared" si="140"/>
        <v>1.30470642</v>
      </c>
      <c r="I310" s="89">
        <v>0.53489288759999543</v>
      </c>
      <c r="J310" s="89">
        <v>1.30470642</v>
      </c>
      <c r="K310" s="89">
        <v>0</v>
      </c>
      <c r="L310" s="89">
        <v>0</v>
      </c>
      <c r="M310" s="89">
        <v>0</v>
      </c>
      <c r="N310" s="89">
        <v>0</v>
      </c>
      <c r="O310" s="89">
        <v>0</v>
      </c>
      <c r="P310" s="89">
        <v>0</v>
      </c>
      <c r="Q310" s="89">
        <f t="shared" si="139"/>
        <v>2.4151841975999973</v>
      </c>
      <c r="R310" s="89">
        <f t="shared" si="141"/>
        <v>0.76981353240000461</v>
      </c>
      <c r="S310" s="91">
        <f t="shared" si="142"/>
        <v>1.4391919396312631</v>
      </c>
      <c r="T310" s="135" t="s">
        <v>139</v>
      </c>
    </row>
    <row r="311" spans="1:20" s="68" customFormat="1" ht="31.5" x14ac:dyDescent="0.25">
      <c r="A311" s="85" t="s">
        <v>585</v>
      </c>
      <c r="B311" s="105" t="s">
        <v>602</v>
      </c>
      <c r="C311" s="96" t="s">
        <v>603</v>
      </c>
      <c r="D311" s="89">
        <v>23.399652442372883</v>
      </c>
      <c r="E311" s="88">
        <v>21.048644359999997</v>
      </c>
      <c r="F311" s="89">
        <f t="shared" si="138"/>
        <v>2.3510080823728856</v>
      </c>
      <c r="G311" s="90">
        <v>1.4782724423728797</v>
      </c>
      <c r="H311" s="89">
        <f t="shared" si="140"/>
        <v>1.4840065200000001</v>
      </c>
      <c r="I311" s="89">
        <v>1.4782724423728797</v>
      </c>
      <c r="J311" s="89">
        <v>1.4840065200000001</v>
      </c>
      <c r="K311" s="89">
        <v>0</v>
      </c>
      <c r="L311" s="89">
        <v>0</v>
      </c>
      <c r="M311" s="89">
        <v>0</v>
      </c>
      <c r="N311" s="89">
        <v>0</v>
      </c>
      <c r="O311" s="89">
        <v>0</v>
      </c>
      <c r="P311" s="89">
        <v>0</v>
      </c>
      <c r="Q311" s="89">
        <f t="shared" si="139"/>
        <v>0.8670015623728855</v>
      </c>
      <c r="R311" s="89">
        <f t="shared" si="141"/>
        <v>5.7340776271204152E-3</v>
      </c>
      <c r="S311" s="91">
        <f t="shared" si="142"/>
        <v>3.8789044987649515E-3</v>
      </c>
      <c r="T311" s="135" t="s">
        <v>32</v>
      </c>
    </row>
    <row r="312" spans="1:20" s="68" customFormat="1" ht="31.5" x14ac:dyDescent="0.25">
      <c r="A312" s="85" t="s">
        <v>585</v>
      </c>
      <c r="B312" s="105" t="s">
        <v>604</v>
      </c>
      <c r="C312" s="96" t="s">
        <v>605</v>
      </c>
      <c r="D312" s="89">
        <v>29.795359235593221</v>
      </c>
      <c r="E312" s="88">
        <v>23.838402130000002</v>
      </c>
      <c r="F312" s="89">
        <f t="shared" si="138"/>
        <v>5.9569571055932187</v>
      </c>
      <c r="G312" s="90">
        <v>2.4636292355932237</v>
      </c>
      <c r="H312" s="89">
        <f t="shared" si="140"/>
        <v>2.0322675600000002</v>
      </c>
      <c r="I312" s="89">
        <v>2.4636292355932237</v>
      </c>
      <c r="J312" s="89">
        <v>2.0322675600000002</v>
      </c>
      <c r="K312" s="89">
        <v>0</v>
      </c>
      <c r="L312" s="89">
        <v>0</v>
      </c>
      <c r="M312" s="89">
        <v>0</v>
      </c>
      <c r="N312" s="89">
        <v>0</v>
      </c>
      <c r="O312" s="89">
        <v>0</v>
      </c>
      <c r="P312" s="89">
        <v>0</v>
      </c>
      <c r="Q312" s="89">
        <f t="shared" si="139"/>
        <v>3.9246895455932185</v>
      </c>
      <c r="R312" s="89">
        <f t="shared" si="141"/>
        <v>-0.43136167559322347</v>
      </c>
      <c r="S312" s="91">
        <f t="shared" si="142"/>
        <v>-0.17509196163170015</v>
      </c>
      <c r="T312" s="135" t="s">
        <v>139</v>
      </c>
    </row>
    <row r="313" spans="1:20" s="68" customFormat="1" ht="47.25" x14ac:dyDescent="0.25">
      <c r="A313" s="85" t="s">
        <v>585</v>
      </c>
      <c r="B313" s="105" t="s">
        <v>606</v>
      </c>
      <c r="C313" s="96" t="s">
        <v>607</v>
      </c>
      <c r="D313" s="89">
        <v>37.636360342983053</v>
      </c>
      <c r="E313" s="88">
        <v>14.21488798</v>
      </c>
      <c r="F313" s="89">
        <f t="shared" si="138"/>
        <v>23.421472362983053</v>
      </c>
      <c r="G313" s="90">
        <v>2.2944403429830489</v>
      </c>
      <c r="H313" s="89">
        <f t="shared" si="140"/>
        <v>0</v>
      </c>
      <c r="I313" s="89">
        <v>2.2944403429830489</v>
      </c>
      <c r="J313" s="89">
        <v>0</v>
      </c>
      <c r="K313" s="89">
        <v>0</v>
      </c>
      <c r="L313" s="89">
        <v>0</v>
      </c>
      <c r="M313" s="89">
        <v>0</v>
      </c>
      <c r="N313" s="89">
        <v>0</v>
      </c>
      <c r="O313" s="89">
        <v>0</v>
      </c>
      <c r="P313" s="89">
        <v>0</v>
      </c>
      <c r="Q313" s="89">
        <f t="shared" si="139"/>
        <v>23.421472362983053</v>
      </c>
      <c r="R313" s="89">
        <f t="shared" si="141"/>
        <v>-2.2944403429830489</v>
      </c>
      <c r="S313" s="91">
        <f t="shared" si="142"/>
        <v>-1</v>
      </c>
      <c r="T313" s="135" t="s">
        <v>608</v>
      </c>
    </row>
    <row r="314" spans="1:20" s="68" customFormat="1" ht="31.5" x14ac:dyDescent="0.25">
      <c r="A314" s="75" t="s">
        <v>609</v>
      </c>
      <c r="B314" s="80" t="s">
        <v>99</v>
      </c>
      <c r="C314" s="77" t="s">
        <v>31</v>
      </c>
      <c r="D314" s="78">
        <v>0</v>
      </c>
      <c r="E314" s="78">
        <v>0</v>
      </c>
      <c r="F314" s="78">
        <v>0</v>
      </c>
      <c r="G314" s="78">
        <v>0</v>
      </c>
      <c r="H314" s="78">
        <v>0</v>
      </c>
      <c r="I314" s="78">
        <v>0</v>
      </c>
      <c r="J314" s="78">
        <v>0</v>
      </c>
      <c r="K314" s="78">
        <v>0</v>
      </c>
      <c r="L314" s="78">
        <v>0</v>
      </c>
      <c r="M314" s="78">
        <v>0</v>
      </c>
      <c r="N314" s="78">
        <v>0</v>
      </c>
      <c r="O314" s="78">
        <v>0</v>
      </c>
      <c r="P314" s="78">
        <v>0</v>
      </c>
      <c r="Q314" s="78">
        <v>0</v>
      </c>
      <c r="R314" s="78">
        <v>0</v>
      </c>
      <c r="S314" s="73">
        <v>0</v>
      </c>
      <c r="T314" s="79" t="s">
        <v>32</v>
      </c>
    </row>
    <row r="315" spans="1:20" s="68" customFormat="1" ht="47.25" x14ac:dyDescent="0.25">
      <c r="A315" s="75" t="s">
        <v>610</v>
      </c>
      <c r="B315" s="80" t="s">
        <v>101</v>
      </c>
      <c r="C315" s="77" t="s">
        <v>31</v>
      </c>
      <c r="D315" s="78">
        <f t="shared" ref="D315:R315" si="143">D316+D321+D319+D320</f>
        <v>1143.0855035505115</v>
      </c>
      <c r="E315" s="78">
        <f t="shared" si="143"/>
        <v>265.20316452999998</v>
      </c>
      <c r="F315" s="78">
        <f t="shared" si="143"/>
        <v>877.88233902051161</v>
      </c>
      <c r="G315" s="78">
        <f t="shared" si="143"/>
        <v>322.18793170200001</v>
      </c>
      <c r="H315" s="78">
        <f t="shared" si="143"/>
        <v>18.196772729999999</v>
      </c>
      <c r="I315" s="78">
        <f t="shared" si="143"/>
        <v>4.1087849999999975</v>
      </c>
      <c r="J315" s="78">
        <f t="shared" si="143"/>
        <v>18.196772729999999</v>
      </c>
      <c r="K315" s="78">
        <f t="shared" si="143"/>
        <v>13.09054143</v>
      </c>
      <c r="L315" s="78">
        <f t="shared" si="143"/>
        <v>0</v>
      </c>
      <c r="M315" s="78">
        <f t="shared" si="143"/>
        <v>155.52408499999999</v>
      </c>
      <c r="N315" s="78">
        <f t="shared" si="143"/>
        <v>0</v>
      </c>
      <c r="O315" s="78">
        <f t="shared" si="143"/>
        <v>149.46452027200002</v>
      </c>
      <c r="P315" s="78">
        <f t="shared" si="143"/>
        <v>0</v>
      </c>
      <c r="Q315" s="78">
        <f t="shared" si="143"/>
        <v>863.15830629051175</v>
      </c>
      <c r="R315" s="78">
        <f t="shared" si="143"/>
        <v>10.615247730000004</v>
      </c>
      <c r="S315" s="73">
        <f t="shared" si="142"/>
        <v>2.5835490856786154</v>
      </c>
      <c r="T315" s="79" t="s">
        <v>32</v>
      </c>
    </row>
    <row r="316" spans="1:20" s="68" customFormat="1" ht="31.5" x14ac:dyDescent="0.25">
      <c r="A316" s="75" t="s">
        <v>611</v>
      </c>
      <c r="B316" s="80" t="s">
        <v>103</v>
      </c>
      <c r="C316" s="77" t="s">
        <v>31</v>
      </c>
      <c r="D316" s="78">
        <f t="shared" ref="D316:R316" si="144">SUM(D317:D318)</f>
        <v>531.38386212851162</v>
      </c>
      <c r="E316" s="78">
        <f t="shared" si="144"/>
        <v>129.18401621000001</v>
      </c>
      <c r="F316" s="78">
        <f t="shared" si="144"/>
        <v>402.19984591851164</v>
      </c>
      <c r="G316" s="78">
        <f t="shared" si="144"/>
        <v>2.6326999999999972</v>
      </c>
      <c r="H316" s="78">
        <f t="shared" si="144"/>
        <v>10.279385040000001</v>
      </c>
      <c r="I316" s="78">
        <f t="shared" si="144"/>
        <v>2.6326999999999972</v>
      </c>
      <c r="J316" s="78">
        <f t="shared" si="144"/>
        <v>10.279385040000001</v>
      </c>
      <c r="K316" s="78">
        <f t="shared" si="144"/>
        <v>0</v>
      </c>
      <c r="L316" s="78">
        <f t="shared" si="144"/>
        <v>0</v>
      </c>
      <c r="M316" s="78">
        <f t="shared" si="144"/>
        <v>0</v>
      </c>
      <c r="N316" s="78">
        <f t="shared" si="144"/>
        <v>0</v>
      </c>
      <c r="O316" s="78">
        <f t="shared" si="144"/>
        <v>0</v>
      </c>
      <c r="P316" s="78">
        <f t="shared" si="144"/>
        <v>0</v>
      </c>
      <c r="Q316" s="78">
        <f t="shared" si="144"/>
        <v>395.39320087851166</v>
      </c>
      <c r="R316" s="78">
        <f t="shared" si="144"/>
        <v>4.1739450400000031</v>
      </c>
      <c r="S316" s="73">
        <f t="shared" si="142"/>
        <v>1.5854237246932836</v>
      </c>
      <c r="T316" s="79" t="s">
        <v>32</v>
      </c>
    </row>
    <row r="317" spans="1:20" s="68" customFormat="1" ht="31.5" x14ac:dyDescent="0.25">
      <c r="A317" s="85" t="s">
        <v>611</v>
      </c>
      <c r="B317" s="105" t="s">
        <v>612</v>
      </c>
      <c r="C317" s="94" t="s">
        <v>613</v>
      </c>
      <c r="D317" s="89">
        <v>531.38386212851162</v>
      </c>
      <c r="E317" s="88">
        <v>129.18401621000001</v>
      </c>
      <c r="F317" s="89">
        <f t="shared" ref="F317" si="145">D317-E317</f>
        <v>402.19984591851164</v>
      </c>
      <c r="G317" s="90">
        <v>2.6326999999999972</v>
      </c>
      <c r="H317" s="89">
        <f>J317+L317+N317+P317</f>
        <v>6.8066450400000003</v>
      </c>
      <c r="I317" s="89">
        <v>2.6326999999999972</v>
      </c>
      <c r="J317" s="89">
        <v>6.8066450400000003</v>
      </c>
      <c r="K317" s="88">
        <v>0</v>
      </c>
      <c r="L317" s="88">
        <v>0</v>
      </c>
      <c r="M317" s="89">
        <v>0</v>
      </c>
      <c r="N317" s="89">
        <v>0</v>
      </c>
      <c r="O317" s="89">
        <v>0</v>
      </c>
      <c r="P317" s="89">
        <v>0</v>
      </c>
      <c r="Q317" s="89">
        <f t="shared" ref="Q317" si="146">F317-H317</f>
        <v>395.39320087851166</v>
      </c>
      <c r="R317" s="89">
        <f>H317-(I317)</f>
        <v>4.1739450400000031</v>
      </c>
      <c r="S317" s="91">
        <f t="shared" si="142"/>
        <v>1.5854237246932836</v>
      </c>
      <c r="T317" s="92" t="s">
        <v>139</v>
      </c>
    </row>
    <row r="318" spans="1:20" s="68" customFormat="1" ht="31.5" x14ac:dyDescent="0.25">
      <c r="A318" s="85" t="s">
        <v>611</v>
      </c>
      <c r="B318" s="137" t="s">
        <v>614</v>
      </c>
      <c r="C318" s="94" t="s">
        <v>615</v>
      </c>
      <c r="D318" s="89" t="s">
        <v>32</v>
      </c>
      <c r="E318" s="88" t="s">
        <v>32</v>
      </c>
      <c r="F318" s="89" t="s">
        <v>32</v>
      </c>
      <c r="G318" s="89" t="s">
        <v>32</v>
      </c>
      <c r="H318" s="89">
        <f t="shared" ref="H318" si="147">J318+L318+N318+P318</f>
        <v>3.4727399999999999</v>
      </c>
      <c r="I318" s="89" t="s">
        <v>32</v>
      </c>
      <c r="J318" s="89">
        <v>3.4727399999999999</v>
      </c>
      <c r="K318" s="89" t="s">
        <v>32</v>
      </c>
      <c r="L318" s="89">
        <v>0</v>
      </c>
      <c r="M318" s="89" t="s">
        <v>32</v>
      </c>
      <c r="N318" s="89">
        <v>0</v>
      </c>
      <c r="O318" s="89" t="s">
        <v>32</v>
      </c>
      <c r="P318" s="89">
        <v>0</v>
      </c>
      <c r="Q318" s="89" t="s">
        <v>32</v>
      </c>
      <c r="R318" s="89" t="s">
        <v>32</v>
      </c>
      <c r="S318" s="97" t="s">
        <v>32</v>
      </c>
      <c r="T318" s="138" t="s">
        <v>139</v>
      </c>
    </row>
    <row r="319" spans="1:20" s="68" customFormat="1" x14ac:dyDescent="0.25">
      <c r="A319" s="75" t="s">
        <v>616</v>
      </c>
      <c r="B319" s="80" t="s">
        <v>115</v>
      </c>
      <c r="C319" s="77" t="s">
        <v>31</v>
      </c>
      <c r="D319" s="78">
        <v>0</v>
      </c>
      <c r="E319" s="78">
        <v>0</v>
      </c>
      <c r="F319" s="78">
        <v>0</v>
      </c>
      <c r="G319" s="78">
        <v>0</v>
      </c>
      <c r="H319" s="78">
        <v>0</v>
      </c>
      <c r="I319" s="78">
        <v>0</v>
      </c>
      <c r="J319" s="78">
        <v>0</v>
      </c>
      <c r="K319" s="78">
        <v>0</v>
      </c>
      <c r="L319" s="78">
        <v>0</v>
      </c>
      <c r="M319" s="78">
        <v>0</v>
      </c>
      <c r="N319" s="78">
        <v>0</v>
      </c>
      <c r="O319" s="78">
        <v>0</v>
      </c>
      <c r="P319" s="78">
        <v>0</v>
      </c>
      <c r="Q319" s="78">
        <v>0</v>
      </c>
      <c r="R319" s="78">
        <v>0</v>
      </c>
      <c r="S319" s="73">
        <v>0</v>
      </c>
      <c r="T319" s="79" t="s">
        <v>32</v>
      </c>
    </row>
    <row r="320" spans="1:20" s="68" customFormat="1" x14ac:dyDescent="0.25">
      <c r="A320" s="75" t="s">
        <v>617</v>
      </c>
      <c r="B320" s="80" t="s">
        <v>125</v>
      </c>
      <c r="C320" s="77" t="s">
        <v>31</v>
      </c>
      <c r="D320" s="78">
        <v>0</v>
      </c>
      <c r="E320" s="78">
        <v>0</v>
      </c>
      <c r="F320" s="78">
        <v>0</v>
      </c>
      <c r="G320" s="78">
        <v>0</v>
      </c>
      <c r="H320" s="78">
        <v>0</v>
      </c>
      <c r="I320" s="78">
        <v>0</v>
      </c>
      <c r="J320" s="78">
        <v>0</v>
      </c>
      <c r="K320" s="78">
        <v>0</v>
      </c>
      <c r="L320" s="78">
        <v>0</v>
      </c>
      <c r="M320" s="78">
        <v>0</v>
      </c>
      <c r="N320" s="78">
        <v>0</v>
      </c>
      <c r="O320" s="78">
        <v>0</v>
      </c>
      <c r="P320" s="78">
        <v>0</v>
      </c>
      <c r="Q320" s="78">
        <v>0</v>
      </c>
      <c r="R320" s="78">
        <v>0</v>
      </c>
      <c r="S320" s="73">
        <v>0</v>
      </c>
      <c r="T320" s="79" t="s">
        <v>32</v>
      </c>
    </row>
    <row r="321" spans="1:20" s="68" customFormat="1" ht="31.5" x14ac:dyDescent="0.25">
      <c r="A321" s="75" t="s">
        <v>618</v>
      </c>
      <c r="B321" s="80" t="s">
        <v>130</v>
      </c>
      <c r="C321" s="77" t="s">
        <v>31</v>
      </c>
      <c r="D321" s="78">
        <f t="shared" ref="D321:R321" si="148">SUM(D322:D327)</f>
        <v>611.70164142199997</v>
      </c>
      <c r="E321" s="78">
        <f t="shared" si="148"/>
        <v>136.01914832</v>
      </c>
      <c r="F321" s="78">
        <f t="shared" si="148"/>
        <v>475.68249310199997</v>
      </c>
      <c r="G321" s="78">
        <f t="shared" si="148"/>
        <v>319.55523170200001</v>
      </c>
      <c r="H321" s="78">
        <f t="shared" si="148"/>
        <v>7.91738769</v>
      </c>
      <c r="I321" s="78">
        <f t="shared" si="148"/>
        <v>1.4760850000000001</v>
      </c>
      <c r="J321" s="78">
        <f t="shared" si="148"/>
        <v>7.91738769</v>
      </c>
      <c r="K321" s="78">
        <f t="shared" si="148"/>
        <v>13.09054143</v>
      </c>
      <c r="L321" s="78">
        <f t="shared" si="148"/>
        <v>0</v>
      </c>
      <c r="M321" s="78">
        <f t="shared" si="148"/>
        <v>155.52408499999999</v>
      </c>
      <c r="N321" s="78">
        <f t="shared" si="148"/>
        <v>0</v>
      </c>
      <c r="O321" s="78">
        <f t="shared" si="148"/>
        <v>149.46452027200002</v>
      </c>
      <c r="P321" s="78">
        <f t="shared" si="148"/>
        <v>0</v>
      </c>
      <c r="Q321" s="78">
        <f t="shared" si="148"/>
        <v>467.76510541200003</v>
      </c>
      <c r="R321" s="78">
        <f t="shared" si="148"/>
        <v>6.4413026899999997</v>
      </c>
      <c r="S321" s="73">
        <f t="shared" ref="S321:S330" si="149">R321/I321</f>
        <v>4.3637749113364066</v>
      </c>
      <c r="T321" s="79" t="s">
        <v>32</v>
      </c>
    </row>
    <row r="322" spans="1:20" s="68" customFormat="1" ht="31.5" x14ac:dyDescent="0.25">
      <c r="A322" s="85" t="s">
        <v>618</v>
      </c>
      <c r="B322" s="137" t="s">
        <v>619</v>
      </c>
      <c r="C322" s="94" t="s">
        <v>620</v>
      </c>
      <c r="D322" s="89">
        <v>379.88497462999999</v>
      </c>
      <c r="E322" s="88">
        <v>136.01914832</v>
      </c>
      <c r="F322" s="89">
        <f t="shared" ref="F322:F327" si="150">D322-E322</f>
        <v>243.86582630999999</v>
      </c>
      <c r="G322" s="90">
        <v>91.338564779999984</v>
      </c>
      <c r="H322" s="89">
        <f t="shared" ref="H322:H327" si="151">J322+L322+N322+P322</f>
        <v>7.91738769</v>
      </c>
      <c r="I322" s="89">
        <v>1.4760850000000001</v>
      </c>
      <c r="J322" s="89">
        <v>7.91738769</v>
      </c>
      <c r="K322" s="88">
        <v>13.09054143</v>
      </c>
      <c r="L322" s="89">
        <v>0</v>
      </c>
      <c r="M322" s="89">
        <v>35.506084999999999</v>
      </c>
      <c r="N322" s="89">
        <v>0</v>
      </c>
      <c r="O322" s="89">
        <v>41.26585335</v>
      </c>
      <c r="P322" s="89">
        <v>0</v>
      </c>
      <c r="Q322" s="89">
        <f t="shared" ref="Q322:Q327" si="152">F322-H322</f>
        <v>235.94843861999999</v>
      </c>
      <c r="R322" s="89">
        <f t="shared" ref="R322:R327" si="153">H322-(I322)</f>
        <v>6.4413026899999997</v>
      </c>
      <c r="S322" s="91">
        <f t="shared" si="149"/>
        <v>4.3637749113364066</v>
      </c>
      <c r="T322" s="92" t="s">
        <v>139</v>
      </c>
    </row>
    <row r="323" spans="1:20" s="68" customFormat="1" x14ac:dyDescent="0.25">
      <c r="A323" s="85" t="s">
        <v>618</v>
      </c>
      <c r="B323" s="137" t="s">
        <v>621</v>
      </c>
      <c r="C323" s="94" t="s">
        <v>622</v>
      </c>
      <c r="D323" s="89">
        <v>231.40626679200003</v>
      </c>
      <c r="E323" s="88">
        <v>0</v>
      </c>
      <c r="F323" s="89">
        <f t="shared" si="150"/>
        <v>231.40626679200003</v>
      </c>
      <c r="G323" s="90">
        <v>227.80626692200002</v>
      </c>
      <c r="H323" s="89">
        <f t="shared" si="151"/>
        <v>0</v>
      </c>
      <c r="I323" s="89">
        <v>0</v>
      </c>
      <c r="J323" s="89">
        <v>0</v>
      </c>
      <c r="K323" s="89">
        <v>0</v>
      </c>
      <c r="L323" s="89">
        <v>0</v>
      </c>
      <c r="M323" s="89">
        <v>120</v>
      </c>
      <c r="N323" s="89">
        <v>0</v>
      </c>
      <c r="O323" s="89">
        <v>107.80626692199999</v>
      </c>
      <c r="P323" s="89">
        <v>0</v>
      </c>
      <c r="Q323" s="89">
        <f t="shared" si="152"/>
        <v>231.40626679200003</v>
      </c>
      <c r="R323" s="89">
        <f t="shared" si="153"/>
        <v>0</v>
      </c>
      <c r="S323" s="91">
        <v>0</v>
      </c>
      <c r="T323" s="92" t="s">
        <v>32</v>
      </c>
    </row>
    <row r="324" spans="1:20" s="68" customFormat="1" ht="31.5" x14ac:dyDescent="0.25">
      <c r="A324" s="85" t="s">
        <v>618</v>
      </c>
      <c r="B324" s="137" t="s">
        <v>623</v>
      </c>
      <c r="C324" s="94" t="s">
        <v>624</v>
      </c>
      <c r="D324" s="89">
        <v>0.12840000000000001</v>
      </c>
      <c r="E324" s="88">
        <v>0</v>
      </c>
      <c r="F324" s="89">
        <f t="shared" si="150"/>
        <v>0.12840000000000001</v>
      </c>
      <c r="G324" s="90">
        <v>0.12840000000000001</v>
      </c>
      <c r="H324" s="89">
        <f t="shared" si="151"/>
        <v>0</v>
      </c>
      <c r="I324" s="89">
        <v>0</v>
      </c>
      <c r="J324" s="89">
        <v>0</v>
      </c>
      <c r="K324" s="89">
        <v>0</v>
      </c>
      <c r="L324" s="89">
        <v>0</v>
      </c>
      <c r="M324" s="89">
        <v>0</v>
      </c>
      <c r="N324" s="89">
        <v>0</v>
      </c>
      <c r="O324" s="89">
        <v>0.12840000000000001</v>
      </c>
      <c r="P324" s="89">
        <v>0</v>
      </c>
      <c r="Q324" s="89">
        <f t="shared" si="152"/>
        <v>0.12840000000000001</v>
      </c>
      <c r="R324" s="89">
        <f t="shared" si="153"/>
        <v>0</v>
      </c>
      <c r="S324" s="91">
        <v>0</v>
      </c>
      <c r="T324" s="92" t="s">
        <v>32</v>
      </c>
    </row>
    <row r="325" spans="1:20" s="68" customFormat="1" ht="31.5" x14ac:dyDescent="0.25">
      <c r="A325" s="85" t="s">
        <v>618</v>
      </c>
      <c r="B325" s="137" t="s">
        <v>625</v>
      </c>
      <c r="C325" s="94" t="s">
        <v>626</v>
      </c>
      <c r="D325" s="89">
        <v>0.13200000000000001</v>
      </c>
      <c r="E325" s="88">
        <v>0</v>
      </c>
      <c r="F325" s="89">
        <f t="shared" si="150"/>
        <v>0.13200000000000001</v>
      </c>
      <c r="G325" s="90">
        <v>0.13200000000000001</v>
      </c>
      <c r="H325" s="89">
        <f t="shared" si="151"/>
        <v>0</v>
      </c>
      <c r="I325" s="89">
        <v>0</v>
      </c>
      <c r="J325" s="89">
        <v>0</v>
      </c>
      <c r="K325" s="89">
        <v>0</v>
      </c>
      <c r="L325" s="89">
        <v>0</v>
      </c>
      <c r="M325" s="89">
        <v>0</v>
      </c>
      <c r="N325" s="89">
        <v>0</v>
      </c>
      <c r="O325" s="89">
        <v>0.13200000000000001</v>
      </c>
      <c r="P325" s="89">
        <v>0</v>
      </c>
      <c r="Q325" s="89">
        <f t="shared" si="152"/>
        <v>0.13200000000000001</v>
      </c>
      <c r="R325" s="89">
        <f t="shared" si="153"/>
        <v>0</v>
      </c>
      <c r="S325" s="91">
        <v>0</v>
      </c>
      <c r="T325" s="92" t="s">
        <v>32</v>
      </c>
    </row>
    <row r="326" spans="1:20" s="68" customFormat="1" ht="31.5" x14ac:dyDescent="0.25">
      <c r="A326" s="85" t="s">
        <v>618</v>
      </c>
      <c r="B326" s="137" t="s">
        <v>627</v>
      </c>
      <c r="C326" s="94" t="s">
        <v>628</v>
      </c>
      <c r="D326" s="89">
        <v>0.1128</v>
      </c>
      <c r="E326" s="88">
        <v>0</v>
      </c>
      <c r="F326" s="89">
        <f t="shared" si="150"/>
        <v>0.1128</v>
      </c>
      <c r="G326" s="90">
        <v>0.1128</v>
      </c>
      <c r="H326" s="89">
        <f t="shared" si="151"/>
        <v>0</v>
      </c>
      <c r="I326" s="89">
        <v>0</v>
      </c>
      <c r="J326" s="89">
        <v>0</v>
      </c>
      <c r="K326" s="89">
        <v>0</v>
      </c>
      <c r="L326" s="89">
        <v>0</v>
      </c>
      <c r="M326" s="89">
        <v>0</v>
      </c>
      <c r="N326" s="89">
        <v>0</v>
      </c>
      <c r="O326" s="89">
        <v>0.1128</v>
      </c>
      <c r="P326" s="89">
        <v>0</v>
      </c>
      <c r="Q326" s="89">
        <f t="shared" si="152"/>
        <v>0.1128</v>
      </c>
      <c r="R326" s="89">
        <f t="shared" si="153"/>
        <v>0</v>
      </c>
      <c r="S326" s="91">
        <v>0</v>
      </c>
      <c r="T326" s="92" t="s">
        <v>32</v>
      </c>
    </row>
    <row r="327" spans="1:20" s="68" customFormat="1" ht="31.5" x14ac:dyDescent="0.25">
      <c r="A327" s="85" t="s">
        <v>618</v>
      </c>
      <c r="B327" s="137" t="s">
        <v>629</v>
      </c>
      <c r="C327" s="94" t="s">
        <v>630</v>
      </c>
      <c r="D327" s="89">
        <v>3.7199999999999997E-2</v>
      </c>
      <c r="E327" s="88">
        <v>0</v>
      </c>
      <c r="F327" s="89">
        <f t="shared" si="150"/>
        <v>3.7199999999999997E-2</v>
      </c>
      <c r="G327" s="90">
        <v>3.7199999999999997E-2</v>
      </c>
      <c r="H327" s="89">
        <f t="shared" si="151"/>
        <v>0</v>
      </c>
      <c r="I327" s="89">
        <v>0</v>
      </c>
      <c r="J327" s="89">
        <v>0</v>
      </c>
      <c r="K327" s="89">
        <v>0</v>
      </c>
      <c r="L327" s="89">
        <v>0</v>
      </c>
      <c r="M327" s="89">
        <v>1.7999999999999999E-2</v>
      </c>
      <c r="N327" s="89">
        <v>0</v>
      </c>
      <c r="O327" s="89">
        <v>1.9199999999999998E-2</v>
      </c>
      <c r="P327" s="89">
        <v>0</v>
      </c>
      <c r="Q327" s="89">
        <f t="shared" si="152"/>
        <v>3.7199999999999997E-2</v>
      </c>
      <c r="R327" s="89">
        <f t="shared" si="153"/>
        <v>0</v>
      </c>
      <c r="S327" s="91">
        <v>0</v>
      </c>
      <c r="T327" s="92" t="s">
        <v>32</v>
      </c>
    </row>
    <row r="328" spans="1:20" s="68" customFormat="1" ht="31.5" x14ac:dyDescent="0.25">
      <c r="A328" s="75" t="s">
        <v>631</v>
      </c>
      <c r="B328" s="80" t="s">
        <v>155</v>
      </c>
      <c r="C328" s="77" t="s">
        <v>31</v>
      </c>
      <c r="D328" s="78">
        <f t="shared" ref="D328:R328" si="154">D329+D346+D348+D369</f>
        <v>6237.334625867562</v>
      </c>
      <c r="E328" s="78">
        <f t="shared" si="154"/>
        <v>1565.2710957199999</v>
      </c>
      <c r="F328" s="78">
        <f t="shared" si="154"/>
        <v>4672.0635301475631</v>
      </c>
      <c r="G328" s="78">
        <f t="shared" si="154"/>
        <v>932.64767813561252</v>
      </c>
      <c r="H328" s="78">
        <f t="shared" si="154"/>
        <v>128.51434872000002</v>
      </c>
      <c r="I328" s="78">
        <f t="shared" si="154"/>
        <v>81.290791215830652</v>
      </c>
      <c r="J328" s="78">
        <f t="shared" si="154"/>
        <v>128.51434872000002</v>
      </c>
      <c r="K328" s="78">
        <f t="shared" si="154"/>
        <v>17.583476775999998</v>
      </c>
      <c r="L328" s="78">
        <f t="shared" si="154"/>
        <v>0</v>
      </c>
      <c r="M328" s="78">
        <f t="shared" si="154"/>
        <v>166.71147767799999</v>
      </c>
      <c r="N328" s="78">
        <f t="shared" si="154"/>
        <v>0</v>
      </c>
      <c r="O328" s="78">
        <f t="shared" si="154"/>
        <v>667.06193246577993</v>
      </c>
      <c r="P328" s="78">
        <f t="shared" si="154"/>
        <v>0</v>
      </c>
      <c r="Q328" s="78">
        <f t="shared" si="154"/>
        <v>4553.6578230575624</v>
      </c>
      <c r="R328" s="78">
        <f t="shared" si="154"/>
        <v>37.114915874169355</v>
      </c>
      <c r="S328" s="73">
        <f t="shared" si="149"/>
        <v>0.45656974571237241</v>
      </c>
      <c r="T328" s="79" t="s">
        <v>32</v>
      </c>
    </row>
    <row r="329" spans="1:20" s="68" customFormat="1" ht="31.5" x14ac:dyDescent="0.25">
      <c r="A329" s="75" t="s">
        <v>632</v>
      </c>
      <c r="B329" s="80" t="s">
        <v>157</v>
      </c>
      <c r="C329" s="77" t="s">
        <v>31</v>
      </c>
      <c r="D329" s="78">
        <f t="shared" ref="D329:R329" si="155">SUM(D330:D345)</f>
        <v>2585.946341588</v>
      </c>
      <c r="E329" s="78">
        <f t="shared" si="155"/>
        <v>1233.2586186399999</v>
      </c>
      <c r="F329" s="78">
        <f t="shared" si="155"/>
        <v>1352.6877229480001</v>
      </c>
      <c r="G329" s="78">
        <f t="shared" si="155"/>
        <v>362.55208858999998</v>
      </c>
      <c r="H329" s="78">
        <f t="shared" si="155"/>
        <v>84.306088250000002</v>
      </c>
      <c r="I329" s="78">
        <f t="shared" si="155"/>
        <v>62.108943894000006</v>
      </c>
      <c r="J329" s="78">
        <f t="shared" si="155"/>
        <v>84.306088250000002</v>
      </c>
      <c r="K329" s="78">
        <f t="shared" si="155"/>
        <v>0</v>
      </c>
      <c r="L329" s="78">
        <f t="shared" si="155"/>
        <v>0</v>
      </c>
      <c r="M329" s="78">
        <f t="shared" si="155"/>
        <v>0</v>
      </c>
      <c r="N329" s="78">
        <f t="shared" si="155"/>
        <v>0</v>
      </c>
      <c r="O329" s="78">
        <f t="shared" si="155"/>
        <v>300.44314469599993</v>
      </c>
      <c r="P329" s="78">
        <f t="shared" si="155"/>
        <v>0</v>
      </c>
      <c r="Q329" s="78">
        <f t="shared" si="155"/>
        <v>1275.4986478579999</v>
      </c>
      <c r="R329" s="78">
        <f t="shared" si="155"/>
        <v>15.080131195999998</v>
      </c>
      <c r="S329" s="73">
        <f t="shared" si="149"/>
        <v>0.24280128191741487</v>
      </c>
      <c r="T329" s="79" t="s">
        <v>32</v>
      </c>
    </row>
    <row r="330" spans="1:20" s="68" customFormat="1" ht="47.25" x14ac:dyDescent="0.25">
      <c r="A330" s="85" t="s">
        <v>632</v>
      </c>
      <c r="B330" s="137" t="s">
        <v>633</v>
      </c>
      <c r="C330" s="94" t="s">
        <v>634</v>
      </c>
      <c r="D330" s="89">
        <v>91.864371449999993</v>
      </c>
      <c r="E330" s="88">
        <v>89.651823069999992</v>
      </c>
      <c r="F330" s="89">
        <f t="shared" ref="F330:F344" si="156">D330-E330</f>
        <v>2.2125483800000012</v>
      </c>
      <c r="G330" s="90">
        <v>1.1739464699999971</v>
      </c>
      <c r="H330" s="89">
        <f>J330+L330+N330+P330</f>
        <v>4.1711950800000004</v>
      </c>
      <c r="I330" s="89">
        <v>1.1739464699999971</v>
      </c>
      <c r="J330" s="89">
        <v>4.1711950800000004</v>
      </c>
      <c r="K330" s="88">
        <v>0</v>
      </c>
      <c r="L330" s="89">
        <v>0</v>
      </c>
      <c r="M330" s="89">
        <v>0</v>
      </c>
      <c r="N330" s="89">
        <v>0</v>
      </c>
      <c r="O330" s="89">
        <v>0</v>
      </c>
      <c r="P330" s="89">
        <v>0</v>
      </c>
      <c r="Q330" s="89">
        <f t="shared" ref="Q330:Q344" si="157">F330-H330</f>
        <v>-1.9586466999999992</v>
      </c>
      <c r="R330" s="89">
        <f>H330-(I330)</f>
        <v>2.9972486100000033</v>
      </c>
      <c r="S330" s="91">
        <f t="shared" si="149"/>
        <v>2.553139079672015</v>
      </c>
      <c r="T330" s="92" t="s">
        <v>139</v>
      </c>
    </row>
    <row r="331" spans="1:20" s="68" customFormat="1" ht="31.5" x14ac:dyDescent="0.25">
      <c r="A331" s="85" t="s">
        <v>632</v>
      </c>
      <c r="B331" s="137" t="s">
        <v>635</v>
      </c>
      <c r="C331" s="94" t="s">
        <v>636</v>
      </c>
      <c r="D331" s="89">
        <v>99.3</v>
      </c>
      <c r="E331" s="88">
        <v>0</v>
      </c>
      <c r="F331" s="89">
        <f t="shared" si="156"/>
        <v>99.3</v>
      </c>
      <c r="G331" s="90">
        <v>9.6</v>
      </c>
      <c r="H331" s="89">
        <f t="shared" ref="H331:H340" si="158">J331+L331+N331+P331</f>
        <v>0</v>
      </c>
      <c r="I331" s="89">
        <v>0</v>
      </c>
      <c r="J331" s="89">
        <v>0</v>
      </c>
      <c r="K331" s="89">
        <v>0</v>
      </c>
      <c r="L331" s="89">
        <v>0</v>
      </c>
      <c r="M331" s="89">
        <v>0</v>
      </c>
      <c r="N331" s="89">
        <v>0</v>
      </c>
      <c r="O331" s="89">
        <v>9.6</v>
      </c>
      <c r="P331" s="89">
        <v>0</v>
      </c>
      <c r="Q331" s="89">
        <f t="shared" si="157"/>
        <v>99.3</v>
      </c>
      <c r="R331" s="89">
        <f t="shared" ref="R331:R335" si="159">H331-(I331)</f>
        <v>0</v>
      </c>
      <c r="S331" s="91">
        <v>0</v>
      </c>
      <c r="T331" s="92" t="s">
        <v>32</v>
      </c>
    </row>
    <row r="332" spans="1:20" s="68" customFormat="1" ht="31.5" x14ac:dyDescent="0.25">
      <c r="A332" s="85" t="s">
        <v>632</v>
      </c>
      <c r="B332" s="137" t="s">
        <v>637</v>
      </c>
      <c r="C332" s="94" t="s">
        <v>638</v>
      </c>
      <c r="D332" s="89">
        <v>14.35</v>
      </c>
      <c r="E332" s="88">
        <v>0</v>
      </c>
      <c r="F332" s="89">
        <f t="shared" si="156"/>
        <v>14.35</v>
      </c>
      <c r="G332" s="90">
        <v>1.2</v>
      </c>
      <c r="H332" s="89">
        <f t="shared" si="158"/>
        <v>0</v>
      </c>
      <c r="I332" s="89">
        <v>0</v>
      </c>
      <c r="J332" s="89">
        <v>0</v>
      </c>
      <c r="K332" s="89">
        <v>0</v>
      </c>
      <c r="L332" s="89">
        <v>0</v>
      </c>
      <c r="M332" s="89">
        <v>0</v>
      </c>
      <c r="N332" s="89">
        <v>0</v>
      </c>
      <c r="O332" s="89">
        <v>1.2</v>
      </c>
      <c r="P332" s="89">
        <v>0</v>
      </c>
      <c r="Q332" s="89">
        <f t="shared" si="157"/>
        <v>14.35</v>
      </c>
      <c r="R332" s="89">
        <f t="shared" si="159"/>
        <v>0</v>
      </c>
      <c r="S332" s="91">
        <v>0</v>
      </c>
      <c r="T332" s="92" t="s">
        <v>32</v>
      </c>
    </row>
    <row r="333" spans="1:20" s="68" customFormat="1" ht="31.5" x14ac:dyDescent="0.25">
      <c r="A333" s="85" t="s">
        <v>632</v>
      </c>
      <c r="B333" s="137" t="s">
        <v>639</v>
      </c>
      <c r="C333" s="94" t="s">
        <v>640</v>
      </c>
      <c r="D333" s="89">
        <v>179.26</v>
      </c>
      <c r="E333" s="88">
        <v>0</v>
      </c>
      <c r="F333" s="89">
        <f t="shared" si="156"/>
        <v>179.26</v>
      </c>
      <c r="G333" s="90">
        <v>18</v>
      </c>
      <c r="H333" s="89">
        <f t="shared" si="158"/>
        <v>0</v>
      </c>
      <c r="I333" s="89">
        <v>0</v>
      </c>
      <c r="J333" s="89">
        <v>0</v>
      </c>
      <c r="K333" s="89">
        <v>0</v>
      </c>
      <c r="L333" s="89">
        <v>0</v>
      </c>
      <c r="M333" s="89">
        <v>0</v>
      </c>
      <c r="N333" s="89">
        <v>0</v>
      </c>
      <c r="O333" s="89">
        <v>18</v>
      </c>
      <c r="P333" s="89">
        <v>0</v>
      </c>
      <c r="Q333" s="89">
        <f t="shared" si="157"/>
        <v>179.26</v>
      </c>
      <c r="R333" s="89">
        <f t="shared" si="159"/>
        <v>0</v>
      </c>
      <c r="S333" s="91">
        <v>0</v>
      </c>
      <c r="T333" s="92" t="s">
        <v>32</v>
      </c>
    </row>
    <row r="334" spans="1:20" s="68" customFormat="1" ht="47.25" x14ac:dyDescent="0.25">
      <c r="A334" s="85" t="s">
        <v>632</v>
      </c>
      <c r="B334" s="137" t="s">
        <v>641</v>
      </c>
      <c r="C334" s="94" t="s">
        <v>642</v>
      </c>
      <c r="D334" s="89">
        <v>1670.8609419940001</v>
      </c>
      <c r="E334" s="88">
        <v>857.51221389</v>
      </c>
      <c r="F334" s="89">
        <f t="shared" si="156"/>
        <v>813.34872810400009</v>
      </c>
      <c r="G334" s="90">
        <v>217.53301485199998</v>
      </c>
      <c r="H334" s="89">
        <f t="shared" si="158"/>
        <v>52.556599949999999</v>
      </c>
      <c r="I334" s="89">
        <v>41.641015992</v>
      </c>
      <c r="J334" s="89">
        <v>52.556599949999999</v>
      </c>
      <c r="K334" s="88">
        <v>0</v>
      </c>
      <c r="L334" s="88">
        <v>0</v>
      </c>
      <c r="M334" s="89">
        <v>0</v>
      </c>
      <c r="N334" s="89">
        <v>0</v>
      </c>
      <c r="O334" s="89">
        <v>175.89199885999997</v>
      </c>
      <c r="P334" s="89">
        <v>0</v>
      </c>
      <c r="Q334" s="89">
        <f t="shared" si="157"/>
        <v>760.79212815400012</v>
      </c>
      <c r="R334" s="89">
        <f t="shared" si="159"/>
        <v>10.915583957999999</v>
      </c>
      <c r="S334" s="91">
        <f t="shared" ref="S334" si="160">R334/I334</f>
        <v>0.26213538978244627</v>
      </c>
      <c r="T334" s="92" t="s">
        <v>643</v>
      </c>
    </row>
    <row r="335" spans="1:20" s="68" customFormat="1" ht="24.75" customHeight="1" x14ac:dyDescent="0.25">
      <c r="A335" s="85" t="s">
        <v>632</v>
      </c>
      <c r="B335" s="137" t="s">
        <v>644</v>
      </c>
      <c r="C335" s="94" t="s">
        <v>645</v>
      </c>
      <c r="D335" s="89">
        <v>45.526791119999999</v>
      </c>
      <c r="E335" s="88">
        <v>3.4791120000000002E-2</v>
      </c>
      <c r="F335" s="89">
        <f t="shared" si="156"/>
        <v>45.491999999999997</v>
      </c>
      <c r="G335" s="90">
        <v>41.005200000000002</v>
      </c>
      <c r="H335" s="89">
        <f t="shared" si="158"/>
        <v>3.5216192899999998</v>
      </c>
      <c r="I335" s="89">
        <v>0</v>
      </c>
      <c r="J335" s="89">
        <v>3.5216192899999998</v>
      </c>
      <c r="K335" s="88">
        <v>0</v>
      </c>
      <c r="L335" s="88">
        <v>0</v>
      </c>
      <c r="M335" s="89">
        <v>0</v>
      </c>
      <c r="N335" s="89">
        <v>0</v>
      </c>
      <c r="O335" s="89">
        <v>41.005200000000002</v>
      </c>
      <c r="P335" s="89">
        <v>0</v>
      </c>
      <c r="Q335" s="89">
        <f t="shared" si="157"/>
        <v>41.970380710000001</v>
      </c>
      <c r="R335" s="89">
        <f t="shared" si="159"/>
        <v>3.5216192899999998</v>
      </c>
      <c r="S335" s="91">
        <v>1</v>
      </c>
      <c r="T335" s="131" t="s">
        <v>162</v>
      </c>
    </row>
    <row r="336" spans="1:20" s="68" customFormat="1" ht="31.5" x14ac:dyDescent="0.25">
      <c r="A336" s="85" t="s">
        <v>632</v>
      </c>
      <c r="B336" s="137" t="s">
        <v>646</v>
      </c>
      <c r="C336" s="94" t="s">
        <v>647</v>
      </c>
      <c r="D336" s="89" t="s">
        <v>32</v>
      </c>
      <c r="E336" s="88" t="s">
        <v>32</v>
      </c>
      <c r="F336" s="89" t="s">
        <v>32</v>
      </c>
      <c r="G336" s="89" t="s">
        <v>32</v>
      </c>
      <c r="H336" s="89">
        <f t="shared" si="158"/>
        <v>2.43607152</v>
      </c>
      <c r="I336" s="89" t="s">
        <v>32</v>
      </c>
      <c r="J336" s="89">
        <v>2.43607152</v>
      </c>
      <c r="K336" s="88" t="s">
        <v>32</v>
      </c>
      <c r="L336" s="88">
        <v>0</v>
      </c>
      <c r="M336" s="89" t="s">
        <v>32</v>
      </c>
      <c r="N336" s="89">
        <v>0</v>
      </c>
      <c r="O336" s="89" t="s">
        <v>32</v>
      </c>
      <c r="P336" s="89">
        <v>0</v>
      </c>
      <c r="Q336" s="89" t="s">
        <v>32</v>
      </c>
      <c r="R336" s="89" t="s">
        <v>32</v>
      </c>
      <c r="S336" s="97" t="s">
        <v>32</v>
      </c>
      <c r="T336" s="92" t="s">
        <v>139</v>
      </c>
    </row>
    <row r="337" spans="1:20" s="68" customFormat="1" ht="31.5" x14ac:dyDescent="0.25">
      <c r="A337" s="85" t="s">
        <v>632</v>
      </c>
      <c r="B337" s="137" t="s">
        <v>648</v>
      </c>
      <c r="C337" s="94" t="s">
        <v>649</v>
      </c>
      <c r="D337" s="89">
        <v>182.52458665399999</v>
      </c>
      <c r="E337" s="88">
        <v>76.545432259999998</v>
      </c>
      <c r="F337" s="89">
        <f t="shared" si="156"/>
        <v>105.97915439399999</v>
      </c>
      <c r="G337" s="90">
        <v>41.376350403999993</v>
      </c>
      <c r="H337" s="89">
        <f t="shared" si="158"/>
        <v>0.56513325000000003</v>
      </c>
      <c r="I337" s="89">
        <v>6.443541432</v>
      </c>
      <c r="J337" s="89">
        <v>0.56513325000000003</v>
      </c>
      <c r="K337" s="89">
        <v>0</v>
      </c>
      <c r="L337" s="89">
        <v>0</v>
      </c>
      <c r="M337" s="89">
        <v>0</v>
      </c>
      <c r="N337" s="89">
        <v>0</v>
      </c>
      <c r="O337" s="89">
        <v>34.932808971999989</v>
      </c>
      <c r="P337" s="89">
        <v>0</v>
      </c>
      <c r="Q337" s="89">
        <f t="shared" si="157"/>
        <v>105.41402114399999</v>
      </c>
      <c r="R337" s="89">
        <f t="shared" ref="R337:R338" si="161">H337-(I337)</f>
        <v>-5.8784081820000003</v>
      </c>
      <c r="S337" s="91">
        <f t="shared" ref="S337" si="162">R337/I337</f>
        <v>-0.91229461997506101</v>
      </c>
      <c r="T337" s="92" t="s">
        <v>139</v>
      </c>
    </row>
    <row r="338" spans="1:20" s="68" customFormat="1" ht="31.5" x14ac:dyDescent="0.25">
      <c r="A338" s="85" t="s">
        <v>632</v>
      </c>
      <c r="B338" s="137" t="s">
        <v>650</v>
      </c>
      <c r="C338" s="94" t="s">
        <v>651</v>
      </c>
      <c r="D338" s="89">
        <v>39.856633290000005</v>
      </c>
      <c r="E338" s="88">
        <v>4.6193843299999999</v>
      </c>
      <c r="F338" s="89">
        <f t="shared" si="156"/>
        <v>35.237248960000002</v>
      </c>
      <c r="G338" s="90">
        <v>17.682124064</v>
      </c>
      <c r="H338" s="89">
        <f t="shared" si="158"/>
        <v>0</v>
      </c>
      <c r="I338" s="89">
        <v>0</v>
      </c>
      <c r="J338" s="89">
        <v>0</v>
      </c>
      <c r="K338" s="88">
        <v>0</v>
      </c>
      <c r="L338" s="88">
        <v>0</v>
      </c>
      <c r="M338" s="89">
        <v>0</v>
      </c>
      <c r="N338" s="89">
        <v>0</v>
      </c>
      <c r="O338" s="89">
        <v>17.682124064</v>
      </c>
      <c r="P338" s="89">
        <v>0</v>
      </c>
      <c r="Q338" s="89">
        <f t="shared" si="157"/>
        <v>35.237248960000002</v>
      </c>
      <c r="R338" s="89">
        <f t="shared" si="161"/>
        <v>0</v>
      </c>
      <c r="S338" s="91">
        <v>0</v>
      </c>
      <c r="T338" s="139" t="s">
        <v>32</v>
      </c>
    </row>
    <row r="339" spans="1:20" s="68" customFormat="1" ht="31.5" x14ac:dyDescent="0.25">
      <c r="A339" s="85" t="s">
        <v>632</v>
      </c>
      <c r="B339" s="137" t="s">
        <v>652</v>
      </c>
      <c r="C339" s="94" t="s">
        <v>653</v>
      </c>
      <c r="D339" s="89" t="s">
        <v>32</v>
      </c>
      <c r="E339" s="88" t="s">
        <v>32</v>
      </c>
      <c r="F339" s="89" t="s">
        <v>32</v>
      </c>
      <c r="G339" s="89" t="s">
        <v>32</v>
      </c>
      <c r="H339" s="89">
        <f t="shared" si="158"/>
        <v>1.4719043999999999</v>
      </c>
      <c r="I339" s="89" t="s">
        <v>32</v>
      </c>
      <c r="J339" s="89">
        <v>1.4719043999999999</v>
      </c>
      <c r="K339" s="88" t="s">
        <v>32</v>
      </c>
      <c r="L339" s="88">
        <v>0</v>
      </c>
      <c r="M339" s="89" t="s">
        <v>32</v>
      </c>
      <c r="N339" s="89">
        <v>0</v>
      </c>
      <c r="O339" s="89" t="s">
        <v>32</v>
      </c>
      <c r="P339" s="89">
        <v>0</v>
      </c>
      <c r="Q339" s="89" t="s">
        <v>32</v>
      </c>
      <c r="R339" s="89" t="s">
        <v>32</v>
      </c>
      <c r="S339" s="97" t="s">
        <v>32</v>
      </c>
      <c r="T339" s="92" t="s">
        <v>139</v>
      </c>
    </row>
    <row r="340" spans="1:20" s="68" customFormat="1" ht="31.5" x14ac:dyDescent="0.25">
      <c r="A340" s="85" t="s">
        <v>632</v>
      </c>
      <c r="B340" s="137" t="s">
        <v>654</v>
      </c>
      <c r="C340" s="94" t="s">
        <v>655</v>
      </c>
      <c r="D340" s="89" t="s">
        <v>32</v>
      </c>
      <c r="E340" s="88" t="s">
        <v>32</v>
      </c>
      <c r="F340" s="89" t="s">
        <v>32</v>
      </c>
      <c r="G340" s="89" t="s">
        <v>32</v>
      </c>
      <c r="H340" s="89">
        <f t="shared" si="158"/>
        <v>0.46111187999999997</v>
      </c>
      <c r="I340" s="89" t="s">
        <v>32</v>
      </c>
      <c r="J340" s="89">
        <v>0.46111187999999997</v>
      </c>
      <c r="K340" s="88" t="s">
        <v>32</v>
      </c>
      <c r="L340" s="88">
        <v>0</v>
      </c>
      <c r="M340" s="89" t="s">
        <v>32</v>
      </c>
      <c r="N340" s="89">
        <v>0</v>
      </c>
      <c r="O340" s="89" t="s">
        <v>32</v>
      </c>
      <c r="P340" s="89">
        <v>0</v>
      </c>
      <c r="Q340" s="89" t="s">
        <v>32</v>
      </c>
      <c r="R340" s="89" t="s">
        <v>32</v>
      </c>
      <c r="S340" s="97" t="s">
        <v>32</v>
      </c>
      <c r="T340" s="92" t="s">
        <v>139</v>
      </c>
    </row>
    <row r="341" spans="1:20" s="68" customFormat="1" ht="29.25" customHeight="1" x14ac:dyDescent="0.25">
      <c r="A341" s="85" t="s">
        <v>632</v>
      </c>
      <c r="B341" s="137" t="s">
        <v>656</v>
      </c>
      <c r="C341" s="94" t="s">
        <v>657</v>
      </c>
      <c r="D341" s="89">
        <v>134.714946</v>
      </c>
      <c r="E341" s="88">
        <v>126.35636319000001</v>
      </c>
      <c r="F341" s="89">
        <f t="shared" si="156"/>
        <v>8.3585828099999873</v>
      </c>
      <c r="G341" s="90">
        <v>8.1504400000000015</v>
      </c>
      <c r="H341" s="89">
        <f>J341+L341+N341+P341</f>
        <v>8.1161820000000002</v>
      </c>
      <c r="I341" s="89">
        <v>8.1504400000000015</v>
      </c>
      <c r="J341" s="89">
        <v>8.1161820000000002</v>
      </c>
      <c r="K341" s="88">
        <v>0</v>
      </c>
      <c r="L341" s="88">
        <v>0</v>
      </c>
      <c r="M341" s="89">
        <v>0</v>
      </c>
      <c r="N341" s="89">
        <v>0</v>
      </c>
      <c r="O341" s="89">
        <v>0</v>
      </c>
      <c r="P341" s="89">
        <v>0</v>
      </c>
      <c r="Q341" s="89">
        <f t="shared" si="157"/>
        <v>0.24240080999998703</v>
      </c>
      <c r="R341" s="89">
        <f>H341-(I341)</f>
        <v>-3.4258000000001232E-2</v>
      </c>
      <c r="S341" s="91">
        <f>R341/I341</f>
        <v>-4.2032086611276482E-3</v>
      </c>
      <c r="T341" s="92" t="s">
        <v>32</v>
      </c>
    </row>
    <row r="342" spans="1:20" s="68" customFormat="1" ht="31.5" x14ac:dyDescent="0.25">
      <c r="A342" s="85" t="s">
        <v>632</v>
      </c>
      <c r="B342" s="137" t="s">
        <v>658</v>
      </c>
      <c r="C342" s="94" t="s">
        <v>659</v>
      </c>
      <c r="D342" s="89" t="s">
        <v>32</v>
      </c>
      <c r="E342" s="88" t="s">
        <v>32</v>
      </c>
      <c r="F342" s="89" t="s">
        <v>32</v>
      </c>
      <c r="G342" s="89" t="s">
        <v>32</v>
      </c>
      <c r="H342" s="89">
        <f t="shared" ref="H342:H344" si="163">J342+L342+N342+P342</f>
        <v>1.3686889200000001</v>
      </c>
      <c r="I342" s="89" t="s">
        <v>32</v>
      </c>
      <c r="J342" s="89">
        <v>1.3686889200000001</v>
      </c>
      <c r="K342" s="88" t="s">
        <v>32</v>
      </c>
      <c r="L342" s="88">
        <v>0</v>
      </c>
      <c r="M342" s="89" t="s">
        <v>32</v>
      </c>
      <c r="N342" s="89">
        <v>0</v>
      </c>
      <c r="O342" s="89" t="s">
        <v>32</v>
      </c>
      <c r="P342" s="89">
        <v>0</v>
      </c>
      <c r="Q342" s="89" t="s">
        <v>32</v>
      </c>
      <c r="R342" s="89" t="s">
        <v>32</v>
      </c>
      <c r="S342" s="97" t="s">
        <v>32</v>
      </c>
      <c r="T342" s="92" t="s">
        <v>139</v>
      </c>
    </row>
    <row r="343" spans="1:20" s="68" customFormat="1" ht="31.5" x14ac:dyDescent="0.25">
      <c r="A343" s="85" t="s">
        <v>632</v>
      </c>
      <c r="B343" s="137" t="s">
        <v>660</v>
      </c>
      <c r="C343" s="94" t="s">
        <v>661</v>
      </c>
      <c r="D343" s="89">
        <v>82.143664399999992</v>
      </c>
      <c r="E343" s="88">
        <v>78.538610779999999</v>
      </c>
      <c r="F343" s="89">
        <f t="shared" si="156"/>
        <v>3.6050536199999925</v>
      </c>
      <c r="G343" s="90">
        <v>4.7</v>
      </c>
      <c r="H343" s="89">
        <f t="shared" si="163"/>
        <v>8.0668759199999993</v>
      </c>
      <c r="I343" s="89">
        <v>4.7</v>
      </c>
      <c r="J343" s="89">
        <v>8.0668759199999993</v>
      </c>
      <c r="K343" s="88">
        <v>0</v>
      </c>
      <c r="L343" s="88">
        <v>0</v>
      </c>
      <c r="M343" s="89">
        <v>0</v>
      </c>
      <c r="N343" s="89">
        <v>0</v>
      </c>
      <c r="O343" s="89">
        <v>0</v>
      </c>
      <c r="P343" s="89">
        <v>0</v>
      </c>
      <c r="Q343" s="89">
        <f t="shared" si="157"/>
        <v>-4.4618223000000068</v>
      </c>
      <c r="R343" s="89">
        <f t="shared" ref="R343:R344" si="164">H343-(I343)</f>
        <v>3.3668759199999991</v>
      </c>
      <c r="S343" s="91">
        <f t="shared" ref="S343" si="165">R343/I343</f>
        <v>0.71635657872340408</v>
      </c>
      <c r="T343" s="92" t="s">
        <v>139</v>
      </c>
    </row>
    <row r="344" spans="1:20" s="68" customFormat="1" ht="31.5" x14ac:dyDescent="0.25">
      <c r="A344" s="85" t="s">
        <v>632</v>
      </c>
      <c r="B344" s="137" t="s">
        <v>662</v>
      </c>
      <c r="C344" s="94" t="s">
        <v>663</v>
      </c>
      <c r="D344" s="89">
        <v>45.544406679999994</v>
      </c>
      <c r="E344" s="88">
        <v>0</v>
      </c>
      <c r="F344" s="89">
        <f t="shared" si="156"/>
        <v>45.544406679999994</v>
      </c>
      <c r="G344" s="90">
        <v>2.1310128000000002</v>
      </c>
      <c r="H344" s="89">
        <f t="shared" si="163"/>
        <v>0.19146959999999999</v>
      </c>
      <c r="I344" s="89">
        <v>0</v>
      </c>
      <c r="J344" s="89">
        <v>0.19146959999999999</v>
      </c>
      <c r="K344" s="88">
        <v>0</v>
      </c>
      <c r="L344" s="88">
        <v>0</v>
      </c>
      <c r="M344" s="89">
        <v>0</v>
      </c>
      <c r="N344" s="89">
        <v>0</v>
      </c>
      <c r="O344" s="89">
        <v>2.1310128000000002</v>
      </c>
      <c r="P344" s="89">
        <v>0</v>
      </c>
      <c r="Q344" s="89">
        <f t="shared" si="157"/>
        <v>45.352937079999997</v>
      </c>
      <c r="R344" s="89">
        <f t="shared" si="164"/>
        <v>0.19146959999999999</v>
      </c>
      <c r="S344" s="91">
        <v>1</v>
      </c>
      <c r="T344" s="92" t="s">
        <v>162</v>
      </c>
    </row>
    <row r="345" spans="1:20" s="68" customFormat="1" ht="31.5" x14ac:dyDescent="0.25">
      <c r="A345" s="85" t="s">
        <v>632</v>
      </c>
      <c r="B345" s="137" t="s">
        <v>664</v>
      </c>
      <c r="C345" s="94" t="s">
        <v>665</v>
      </c>
      <c r="D345" s="89" t="s">
        <v>32</v>
      </c>
      <c r="E345" s="88" t="s">
        <v>32</v>
      </c>
      <c r="F345" s="89" t="s">
        <v>32</v>
      </c>
      <c r="G345" s="89" t="s">
        <v>32</v>
      </c>
      <c r="H345" s="89">
        <f>J345+L345+N345+P345</f>
        <v>1.3792364399999999</v>
      </c>
      <c r="I345" s="89" t="s">
        <v>32</v>
      </c>
      <c r="J345" s="89">
        <v>1.3792364399999999</v>
      </c>
      <c r="K345" s="88" t="s">
        <v>32</v>
      </c>
      <c r="L345" s="88">
        <v>0</v>
      </c>
      <c r="M345" s="89" t="s">
        <v>32</v>
      </c>
      <c r="N345" s="89">
        <v>0</v>
      </c>
      <c r="O345" s="89" t="s">
        <v>32</v>
      </c>
      <c r="P345" s="89">
        <v>0</v>
      </c>
      <c r="Q345" s="89" t="s">
        <v>32</v>
      </c>
      <c r="R345" s="89" t="s">
        <v>32</v>
      </c>
      <c r="S345" s="97" t="s">
        <v>32</v>
      </c>
      <c r="T345" s="92" t="s">
        <v>139</v>
      </c>
    </row>
    <row r="346" spans="1:20" s="68" customFormat="1" ht="52.5" customHeight="1" x14ac:dyDescent="0.25">
      <c r="A346" s="75" t="s">
        <v>666</v>
      </c>
      <c r="B346" s="80" t="s">
        <v>187</v>
      </c>
      <c r="C346" s="77" t="s">
        <v>31</v>
      </c>
      <c r="D346" s="78">
        <f>SUM(D347)</f>
        <v>57.226824620000002</v>
      </c>
      <c r="E346" s="78">
        <f t="shared" ref="E346:R346" si="166">SUM(E347)</f>
        <v>0</v>
      </c>
      <c r="F346" s="78">
        <f t="shared" si="166"/>
        <v>57.226824620000002</v>
      </c>
      <c r="G346" s="78">
        <f t="shared" si="166"/>
        <v>6</v>
      </c>
      <c r="H346" s="78">
        <f t="shared" si="166"/>
        <v>0</v>
      </c>
      <c r="I346" s="78">
        <f t="shared" si="166"/>
        <v>0</v>
      </c>
      <c r="J346" s="78">
        <f t="shared" si="166"/>
        <v>0</v>
      </c>
      <c r="K346" s="78">
        <f t="shared" si="166"/>
        <v>0</v>
      </c>
      <c r="L346" s="78">
        <f t="shared" si="166"/>
        <v>0</v>
      </c>
      <c r="M346" s="78">
        <f t="shared" si="166"/>
        <v>0</v>
      </c>
      <c r="N346" s="78">
        <f t="shared" si="166"/>
        <v>0</v>
      </c>
      <c r="O346" s="78">
        <f t="shared" si="166"/>
        <v>6</v>
      </c>
      <c r="P346" s="78">
        <f t="shared" si="166"/>
        <v>0</v>
      </c>
      <c r="Q346" s="78">
        <f t="shared" si="166"/>
        <v>57.226824620000002</v>
      </c>
      <c r="R346" s="78">
        <f t="shared" si="166"/>
        <v>0</v>
      </c>
      <c r="S346" s="73">
        <v>0</v>
      </c>
      <c r="T346" s="79" t="s">
        <v>32</v>
      </c>
    </row>
    <row r="347" spans="1:20" s="68" customFormat="1" ht="42" customHeight="1" x14ac:dyDescent="0.25">
      <c r="A347" s="85" t="s">
        <v>666</v>
      </c>
      <c r="B347" s="93" t="s">
        <v>667</v>
      </c>
      <c r="C347" s="94" t="s">
        <v>668</v>
      </c>
      <c r="D347" s="89">
        <v>57.226824620000002</v>
      </c>
      <c r="E347" s="89">
        <v>0</v>
      </c>
      <c r="F347" s="89">
        <f>D347-E347</f>
        <v>57.226824620000002</v>
      </c>
      <c r="G347" s="90">
        <v>6</v>
      </c>
      <c r="H347" s="89">
        <f>J347+L347+N347+P347</f>
        <v>0</v>
      </c>
      <c r="I347" s="89">
        <v>0</v>
      </c>
      <c r="J347" s="89">
        <v>0</v>
      </c>
      <c r="K347" s="89">
        <v>0</v>
      </c>
      <c r="L347" s="89">
        <v>0</v>
      </c>
      <c r="M347" s="89">
        <v>0</v>
      </c>
      <c r="N347" s="89">
        <v>0</v>
      </c>
      <c r="O347" s="89">
        <v>6</v>
      </c>
      <c r="P347" s="89">
        <v>0</v>
      </c>
      <c r="Q347" s="89">
        <f>F347-H347</f>
        <v>57.226824620000002</v>
      </c>
      <c r="R347" s="89">
        <f>H347-(I347)</f>
        <v>0</v>
      </c>
      <c r="S347" s="91">
        <v>0</v>
      </c>
      <c r="T347" s="92" t="s">
        <v>32</v>
      </c>
    </row>
    <row r="348" spans="1:20" s="68" customFormat="1" ht="31.5" x14ac:dyDescent="0.25">
      <c r="A348" s="75" t="s">
        <v>669</v>
      </c>
      <c r="B348" s="80" t="s">
        <v>189</v>
      </c>
      <c r="C348" s="77" t="s">
        <v>31</v>
      </c>
      <c r="D348" s="78">
        <f t="shared" ref="D348:R348" si="167">SUM(D349:D368)</f>
        <v>495.81190050743038</v>
      </c>
      <c r="E348" s="78">
        <f t="shared" si="167"/>
        <v>157.44156134999997</v>
      </c>
      <c r="F348" s="78">
        <f t="shared" si="167"/>
        <v>338.37033915743052</v>
      </c>
      <c r="G348" s="78">
        <f t="shared" si="167"/>
        <v>182.4905233374306</v>
      </c>
      <c r="H348" s="78">
        <f t="shared" si="167"/>
        <v>18.921374150000002</v>
      </c>
      <c r="I348" s="78">
        <f t="shared" si="167"/>
        <v>10.147817145830642</v>
      </c>
      <c r="J348" s="78">
        <f t="shared" si="167"/>
        <v>18.921374150000002</v>
      </c>
      <c r="K348" s="78">
        <f t="shared" si="167"/>
        <v>4.308739396</v>
      </c>
      <c r="L348" s="78">
        <f t="shared" si="167"/>
        <v>0</v>
      </c>
      <c r="M348" s="78">
        <f t="shared" si="167"/>
        <v>69.427580137999996</v>
      </c>
      <c r="N348" s="78">
        <f t="shared" si="167"/>
        <v>0</v>
      </c>
      <c r="O348" s="78">
        <f t="shared" si="167"/>
        <v>98.606386657599998</v>
      </c>
      <c r="P348" s="78">
        <f t="shared" si="167"/>
        <v>0</v>
      </c>
      <c r="Q348" s="78">
        <f t="shared" si="167"/>
        <v>319.44896500743044</v>
      </c>
      <c r="R348" s="78">
        <f t="shared" si="167"/>
        <v>8.7735570041693567</v>
      </c>
      <c r="S348" s="73">
        <f t="shared" ref="S348:S368" si="168">R348/I348</f>
        <v>0.8645757878849919</v>
      </c>
      <c r="T348" s="79" t="s">
        <v>32</v>
      </c>
    </row>
    <row r="349" spans="1:20" s="68" customFormat="1" ht="31.5" x14ac:dyDescent="0.25">
      <c r="A349" s="85" t="s">
        <v>669</v>
      </c>
      <c r="B349" s="105" t="s">
        <v>670</v>
      </c>
      <c r="C349" s="94" t="s">
        <v>671</v>
      </c>
      <c r="D349" s="107">
        <v>9.3847093840000007</v>
      </c>
      <c r="E349" s="88">
        <v>9.0453568499999975</v>
      </c>
      <c r="F349" s="89">
        <f t="shared" ref="F349:F368" si="169">D349-E349</f>
        <v>0.3393525340000032</v>
      </c>
      <c r="G349" s="90">
        <v>0.25871038399999996</v>
      </c>
      <c r="H349" s="89">
        <f t="shared" ref="H349:H368" si="170">J349+L349+N349+P349</f>
        <v>0.69406920000000005</v>
      </c>
      <c r="I349" s="89">
        <v>0.25871038399999996</v>
      </c>
      <c r="J349" s="89">
        <v>0.69406920000000005</v>
      </c>
      <c r="K349" s="88">
        <v>0</v>
      </c>
      <c r="L349" s="89">
        <v>0</v>
      </c>
      <c r="M349" s="89">
        <v>0</v>
      </c>
      <c r="N349" s="89">
        <v>0</v>
      </c>
      <c r="O349" s="89">
        <v>0</v>
      </c>
      <c r="P349" s="89">
        <v>0</v>
      </c>
      <c r="Q349" s="89">
        <f t="shared" ref="Q349:Q368" si="171">F349-H349</f>
        <v>-0.35471666599999685</v>
      </c>
      <c r="R349" s="89">
        <f t="shared" ref="R349:R368" si="172">H349-(I349)</f>
        <v>0.43535881600000009</v>
      </c>
      <c r="S349" s="91">
        <f t="shared" si="168"/>
        <v>1.6828037949957206</v>
      </c>
      <c r="T349" s="92" t="s">
        <v>139</v>
      </c>
    </row>
    <row r="350" spans="1:20" s="68" customFormat="1" ht="31.5" x14ac:dyDescent="0.25">
      <c r="A350" s="85" t="s">
        <v>669</v>
      </c>
      <c r="B350" s="105" t="s">
        <v>672</v>
      </c>
      <c r="C350" s="94" t="s">
        <v>673</v>
      </c>
      <c r="D350" s="107">
        <v>27.019910823999993</v>
      </c>
      <c r="E350" s="88">
        <v>11.80936406</v>
      </c>
      <c r="F350" s="89">
        <f t="shared" si="169"/>
        <v>15.210546763999993</v>
      </c>
      <c r="G350" s="90">
        <v>1.0195120740001475</v>
      </c>
      <c r="H350" s="89">
        <f t="shared" si="170"/>
        <v>0.50930724000000005</v>
      </c>
      <c r="I350" s="89">
        <v>1.0195120740001475</v>
      </c>
      <c r="J350" s="89">
        <v>0.50930724000000005</v>
      </c>
      <c r="K350" s="88">
        <v>0</v>
      </c>
      <c r="L350" s="89">
        <v>0</v>
      </c>
      <c r="M350" s="89">
        <v>0</v>
      </c>
      <c r="N350" s="89">
        <v>0</v>
      </c>
      <c r="O350" s="89">
        <v>0</v>
      </c>
      <c r="P350" s="89">
        <v>0</v>
      </c>
      <c r="Q350" s="89">
        <f t="shared" si="171"/>
        <v>14.701239523999993</v>
      </c>
      <c r="R350" s="89">
        <f t="shared" si="172"/>
        <v>-0.51020483400014749</v>
      </c>
      <c r="S350" s="91">
        <f t="shared" si="168"/>
        <v>-0.50044020763610264</v>
      </c>
      <c r="T350" s="92" t="s">
        <v>139</v>
      </c>
    </row>
    <row r="351" spans="1:20" s="68" customFormat="1" ht="47.25" x14ac:dyDescent="0.25">
      <c r="A351" s="85" t="s">
        <v>669</v>
      </c>
      <c r="B351" s="105" t="s">
        <v>674</v>
      </c>
      <c r="C351" s="94" t="s">
        <v>675</v>
      </c>
      <c r="D351" s="107">
        <v>7.0859041039999999</v>
      </c>
      <c r="E351" s="88">
        <v>6.3450153600000005</v>
      </c>
      <c r="F351" s="89">
        <f t="shared" si="169"/>
        <v>0.74088874399999938</v>
      </c>
      <c r="G351" s="90">
        <v>0.32662687400000051</v>
      </c>
      <c r="H351" s="89">
        <f t="shared" si="170"/>
        <v>0.34404936000000003</v>
      </c>
      <c r="I351" s="89">
        <v>0.32662687400000051</v>
      </c>
      <c r="J351" s="89">
        <v>0.34404936000000003</v>
      </c>
      <c r="K351" s="88">
        <v>0</v>
      </c>
      <c r="L351" s="89">
        <v>0</v>
      </c>
      <c r="M351" s="89">
        <v>0</v>
      </c>
      <c r="N351" s="89">
        <v>0</v>
      </c>
      <c r="O351" s="89">
        <v>0</v>
      </c>
      <c r="P351" s="89">
        <v>0</v>
      </c>
      <c r="Q351" s="89">
        <f t="shared" si="171"/>
        <v>0.39683938399999935</v>
      </c>
      <c r="R351" s="89">
        <f t="shared" si="172"/>
        <v>1.7422485999999515E-2</v>
      </c>
      <c r="S351" s="91">
        <f t="shared" si="168"/>
        <v>5.3340638468099499E-2</v>
      </c>
      <c r="T351" s="92" t="s">
        <v>32</v>
      </c>
    </row>
    <row r="352" spans="1:20" s="68" customFormat="1" ht="31.5" x14ac:dyDescent="0.25">
      <c r="A352" s="85" t="s">
        <v>669</v>
      </c>
      <c r="B352" s="105" t="s">
        <v>676</v>
      </c>
      <c r="C352" s="94" t="s">
        <v>677</v>
      </c>
      <c r="D352" s="107">
        <v>18.317158184</v>
      </c>
      <c r="E352" s="88">
        <v>14.112549389999998</v>
      </c>
      <c r="F352" s="89">
        <f t="shared" si="169"/>
        <v>4.2046087940000021</v>
      </c>
      <c r="G352" s="90">
        <v>0.60489000400000081</v>
      </c>
      <c r="H352" s="89">
        <f t="shared" si="170"/>
        <v>0.96160091999999997</v>
      </c>
      <c r="I352" s="89">
        <v>0.60489000400000081</v>
      </c>
      <c r="J352" s="89">
        <v>0.96160091999999997</v>
      </c>
      <c r="K352" s="88">
        <v>0</v>
      </c>
      <c r="L352" s="89">
        <v>0</v>
      </c>
      <c r="M352" s="89">
        <v>0</v>
      </c>
      <c r="N352" s="89">
        <v>0</v>
      </c>
      <c r="O352" s="89">
        <v>0</v>
      </c>
      <c r="P352" s="89">
        <v>0</v>
      </c>
      <c r="Q352" s="89">
        <f t="shared" si="171"/>
        <v>3.2430078740000021</v>
      </c>
      <c r="R352" s="89">
        <f t="shared" si="172"/>
        <v>0.35671091599999916</v>
      </c>
      <c r="S352" s="91">
        <f t="shared" si="168"/>
        <v>0.58971203630602342</v>
      </c>
      <c r="T352" s="92" t="s">
        <v>139</v>
      </c>
    </row>
    <row r="353" spans="1:20" s="68" customFormat="1" ht="31.5" x14ac:dyDescent="0.25">
      <c r="A353" s="85" t="s">
        <v>669</v>
      </c>
      <c r="B353" s="105" t="s">
        <v>678</v>
      </c>
      <c r="C353" s="94" t="s">
        <v>679</v>
      </c>
      <c r="D353" s="107">
        <v>30.626632632</v>
      </c>
      <c r="E353" s="88">
        <v>29.52870021</v>
      </c>
      <c r="F353" s="89">
        <f t="shared" si="169"/>
        <v>1.0979324219999995</v>
      </c>
      <c r="G353" s="90">
        <v>0.53263263199999711</v>
      </c>
      <c r="H353" s="89">
        <f t="shared" si="170"/>
        <v>2.5008564</v>
      </c>
      <c r="I353" s="89">
        <v>0.53263263199999711</v>
      </c>
      <c r="J353" s="89">
        <v>2.5008564</v>
      </c>
      <c r="K353" s="88">
        <v>0</v>
      </c>
      <c r="L353" s="89">
        <v>0</v>
      </c>
      <c r="M353" s="89">
        <v>0</v>
      </c>
      <c r="N353" s="89">
        <v>0</v>
      </c>
      <c r="O353" s="89">
        <v>0</v>
      </c>
      <c r="P353" s="89">
        <v>0</v>
      </c>
      <c r="Q353" s="89">
        <f t="shared" si="171"/>
        <v>-1.4029239780000005</v>
      </c>
      <c r="R353" s="89">
        <f t="shared" si="172"/>
        <v>1.9682237680000028</v>
      </c>
      <c r="S353" s="91">
        <f t="shared" si="168"/>
        <v>3.695274472030496</v>
      </c>
      <c r="T353" s="92" t="s">
        <v>139</v>
      </c>
    </row>
    <row r="354" spans="1:20" s="68" customFormat="1" ht="31.5" x14ac:dyDescent="0.25">
      <c r="A354" s="85" t="s">
        <v>669</v>
      </c>
      <c r="B354" s="105" t="s">
        <v>680</v>
      </c>
      <c r="C354" s="94" t="s">
        <v>681</v>
      </c>
      <c r="D354" s="107">
        <v>25.900924251999999</v>
      </c>
      <c r="E354" s="88">
        <v>18.147407250000001</v>
      </c>
      <c r="F354" s="89">
        <f t="shared" si="169"/>
        <v>7.7535170019999988</v>
      </c>
      <c r="G354" s="90">
        <v>0.3873220619999993</v>
      </c>
      <c r="H354" s="89">
        <f t="shared" si="170"/>
        <v>1.36942776</v>
      </c>
      <c r="I354" s="89">
        <v>0.3873220619999993</v>
      </c>
      <c r="J354" s="89">
        <v>1.36942776</v>
      </c>
      <c r="K354" s="88">
        <v>0</v>
      </c>
      <c r="L354" s="89">
        <v>0</v>
      </c>
      <c r="M354" s="89">
        <v>0</v>
      </c>
      <c r="N354" s="89">
        <v>0</v>
      </c>
      <c r="O354" s="89">
        <v>0</v>
      </c>
      <c r="P354" s="89">
        <v>0</v>
      </c>
      <c r="Q354" s="89">
        <f t="shared" si="171"/>
        <v>6.3840892419999991</v>
      </c>
      <c r="R354" s="89">
        <f t="shared" si="172"/>
        <v>0.98210569800000069</v>
      </c>
      <c r="S354" s="91">
        <f t="shared" si="168"/>
        <v>2.5356306659340322</v>
      </c>
      <c r="T354" s="92" t="s">
        <v>139</v>
      </c>
    </row>
    <row r="355" spans="1:20" s="68" customFormat="1" ht="31.5" x14ac:dyDescent="0.25">
      <c r="A355" s="85" t="s">
        <v>669</v>
      </c>
      <c r="B355" s="105" t="s">
        <v>682</v>
      </c>
      <c r="C355" s="94" t="s">
        <v>683</v>
      </c>
      <c r="D355" s="107">
        <v>15.675683736</v>
      </c>
      <c r="E355" s="88">
        <v>9.4732238100000004</v>
      </c>
      <c r="F355" s="89">
        <f t="shared" si="169"/>
        <v>6.2024599259999995</v>
      </c>
      <c r="G355" s="90">
        <v>0.56351525599999874</v>
      </c>
      <c r="H355" s="89">
        <f t="shared" si="170"/>
        <v>0.69063803999999995</v>
      </c>
      <c r="I355" s="89">
        <v>0.56351525599999874</v>
      </c>
      <c r="J355" s="89">
        <v>0.69063803999999995</v>
      </c>
      <c r="K355" s="89">
        <v>0</v>
      </c>
      <c r="L355" s="89">
        <v>0</v>
      </c>
      <c r="M355" s="89">
        <v>0</v>
      </c>
      <c r="N355" s="89">
        <v>0</v>
      </c>
      <c r="O355" s="89">
        <v>0</v>
      </c>
      <c r="P355" s="89">
        <v>0</v>
      </c>
      <c r="Q355" s="89">
        <f t="shared" si="171"/>
        <v>5.5118218859999999</v>
      </c>
      <c r="R355" s="89">
        <f t="shared" si="172"/>
        <v>0.12712278400000121</v>
      </c>
      <c r="S355" s="91">
        <f t="shared" si="168"/>
        <v>0.22558889514785646</v>
      </c>
      <c r="T355" s="92" t="s">
        <v>139</v>
      </c>
    </row>
    <row r="356" spans="1:20" s="68" customFormat="1" ht="47.25" x14ac:dyDescent="0.25">
      <c r="A356" s="85" t="s">
        <v>669</v>
      </c>
      <c r="B356" s="105" t="s">
        <v>684</v>
      </c>
      <c r="C356" s="94" t="s">
        <v>685</v>
      </c>
      <c r="D356" s="107">
        <v>64.723408038000002</v>
      </c>
      <c r="E356" s="88">
        <v>26.843904690000002</v>
      </c>
      <c r="F356" s="89">
        <f t="shared" si="169"/>
        <v>37.879503348</v>
      </c>
      <c r="G356" s="90">
        <v>29.055264697999998</v>
      </c>
      <c r="H356" s="89">
        <f t="shared" si="170"/>
        <v>5.2257212099999997</v>
      </c>
      <c r="I356" s="89">
        <v>0.27520650000000002</v>
      </c>
      <c r="J356" s="89">
        <v>5.2257212099999997</v>
      </c>
      <c r="K356" s="88">
        <v>0.27520650000000002</v>
      </c>
      <c r="L356" s="89">
        <v>0</v>
      </c>
      <c r="M356" s="89">
        <v>12.2763805</v>
      </c>
      <c r="N356" s="89">
        <v>0</v>
      </c>
      <c r="O356" s="89">
        <v>16.228471197999998</v>
      </c>
      <c r="P356" s="89">
        <v>0</v>
      </c>
      <c r="Q356" s="89">
        <f t="shared" si="171"/>
        <v>32.653782137999997</v>
      </c>
      <c r="R356" s="89">
        <f t="shared" si="172"/>
        <v>4.9505147099999993</v>
      </c>
      <c r="S356" s="91">
        <f t="shared" si="168"/>
        <v>17.988364046634068</v>
      </c>
      <c r="T356" s="92" t="s">
        <v>686</v>
      </c>
    </row>
    <row r="357" spans="1:20" s="68" customFormat="1" ht="31.5" x14ac:dyDescent="0.25">
      <c r="A357" s="85" t="s">
        <v>669</v>
      </c>
      <c r="B357" s="105" t="s">
        <v>687</v>
      </c>
      <c r="C357" s="94" t="s">
        <v>688</v>
      </c>
      <c r="D357" s="107">
        <v>42.447915243600001</v>
      </c>
      <c r="E357" s="88">
        <v>0</v>
      </c>
      <c r="F357" s="89">
        <f t="shared" si="169"/>
        <v>42.447915243600001</v>
      </c>
      <c r="G357" s="90">
        <v>38.347915243599999</v>
      </c>
      <c r="H357" s="89">
        <f t="shared" si="170"/>
        <v>3.2539963300000001</v>
      </c>
      <c r="I357" s="89">
        <v>0.63741250000000005</v>
      </c>
      <c r="J357" s="89">
        <v>3.2539963300000001</v>
      </c>
      <c r="K357" s="88">
        <v>1.59838086</v>
      </c>
      <c r="L357" s="89">
        <v>0</v>
      </c>
      <c r="M357" s="89">
        <v>15.538331510000001</v>
      </c>
      <c r="N357" s="89">
        <v>0</v>
      </c>
      <c r="O357" s="89">
        <v>20.573790373600001</v>
      </c>
      <c r="P357" s="89">
        <v>0</v>
      </c>
      <c r="Q357" s="89">
        <f t="shared" si="171"/>
        <v>39.193918913600001</v>
      </c>
      <c r="R357" s="89">
        <f t="shared" si="172"/>
        <v>2.6165838300000002</v>
      </c>
      <c r="S357" s="91">
        <f t="shared" si="168"/>
        <v>4.1050086560900514</v>
      </c>
      <c r="T357" s="92" t="s">
        <v>162</v>
      </c>
    </row>
    <row r="358" spans="1:20" s="68" customFormat="1" ht="31.5" x14ac:dyDescent="0.25">
      <c r="A358" s="85" t="s">
        <v>669</v>
      </c>
      <c r="B358" s="105" t="s">
        <v>689</v>
      </c>
      <c r="C358" s="94" t="s">
        <v>690</v>
      </c>
      <c r="D358" s="107">
        <v>6.4683999999999999</v>
      </c>
      <c r="E358" s="88">
        <v>0</v>
      </c>
      <c r="F358" s="89">
        <f t="shared" si="169"/>
        <v>6.4683999999999999</v>
      </c>
      <c r="G358" s="90">
        <v>6.4683999999999999</v>
      </c>
      <c r="H358" s="89">
        <f t="shared" si="170"/>
        <v>6.0727419999999997E-2</v>
      </c>
      <c r="I358" s="89">
        <v>5.8000000000000003E-2</v>
      </c>
      <c r="J358" s="89">
        <v>6.0727419999999997E-2</v>
      </c>
      <c r="K358" s="88">
        <v>0.1889296</v>
      </c>
      <c r="L358" s="89">
        <v>0</v>
      </c>
      <c r="M358" s="89">
        <v>2.35501592</v>
      </c>
      <c r="N358" s="89">
        <v>0</v>
      </c>
      <c r="O358" s="89">
        <v>3.8664544799999998</v>
      </c>
      <c r="P358" s="89">
        <v>0</v>
      </c>
      <c r="Q358" s="89">
        <f t="shared" si="171"/>
        <v>6.4076725799999998</v>
      </c>
      <c r="R358" s="89">
        <f t="shared" si="172"/>
        <v>2.7274199999999943E-3</v>
      </c>
      <c r="S358" s="91">
        <f t="shared" si="168"/>
        <v>4.7024482758620589E-2</v>
      </c>
      <c r="T358" s="92" t="s">
        <v>32</v>
      </c>
    </row>
    <row r="359" spans="1:20" s="68" customFormat="1" ht="47.25" x14ac:dyDescent="0.25">
      <c r="A359" s="85" t="s">
        <v>669</v>
      </c>
      <c r="B359" s="105" t="s">
        <v>691</v>
      </c>
      <c r="C359" s="94" t="s">
        <v>692</v>
      </c>
      <c r="D359" s="107">
        <v>13.7822</v>
      </c>
      <c r="E359" s="88">
        <v>0</v>
      </c>
      <c r="F359" s="89">
        <f t="shared" si="169"/>
        <v>13.7822</v>
      </c>
      <c r="G359" s="90">
        <v>10.7822</v>
      </c>
      <c r="H359" s="89">
        <f t="shared" si="170"/>
        <v>0.10074123</v>
      </c>
      <c r="I359" s="89">
        <v>9.7201750000000003E-2</v>
      </c>
      <c r="J359" s="89">
        <v>0.10074123</v>
      </c>
      <c r="K359" s="88">
        <v>0.45041865000000003</v>
      </c>
      <c r="L359" s="89">
        <v>0</v>
      </c>
      <c r="M359" s="89">
        <v>5.15029424</v>
      </c>
      <c r="N359" s="89">
        <v>0</v>
      </c>
      <c r="O359" s="89">
        <v>5.08428536</v>
      </c>
      <c r="P359" s="89">
        <v>0</v>
      </c>
      <c r="Q359" s="89">
        <f t="shared" si="171"/>
        <v>13.681458769999999</v>
      </c>
      <c r="R359" s="89">
        <f t="shared" si="172"/>
        <v>3.5394799999999976E-3</v>
      </c>
      <c r="S359" s="91">
        <f t="shared" si="168"/>
        <v>3.6413747694871726E-2</v>
      </c>
      <c r="T359" s="92" t="s">
        <v>32</v>
      </c>
    </row>
    <row r="360" spans="1:20" s="68" customFormat="1" ht="31.5" x14ac:dyDescent="0.25">
      <c r="A360" s="85" t="s">
        <v>669</v>
      </c>
      <c r="B360" s="105" t="s">
        <v>693</v>
      </c>
      <c r="C360" s="94" t="s">
        <v>694</v>
      </c>
      <c r="D360" s="107">
        <v>17.221599999999999</v>
      </c>
      <c r="E360" s="88">
        <v>0</v>
      </c>
      <c r="F360" s="89">
        <f t="shared" si="169"/>
        <v>17.221599999999999</v>
      </c>
      <c r="G360" s="90">
        <v>15.221599999999999</v>
      </c>
      <c r="H360" s="89">
        <f t="shared" si="170"/>
        <v>0.10195777</v>
      </c>
      <c r="I360" s="89">
        <v>9.8155500000000007E-2</v>
      </c>
      <c r="J360" s="89">
        <v>0.10195777</v>
      </c>
      <c r="K360" s="88">
        <v>0.43970877600000002</v>
      </c>
      <c r="L360" s="89">
        <v>0</v>
      </c>
      <c r="M360" s="89">
        <v>6.2766109560000007</v>
      </c>
      <c r="N360" s="89">
        <v>0</v>
      </c>
      <c r="O360" s="89">
        <v>8.4071247679999992</v>
      </c>
      <c r="P360" s="89">
        <v>0</v>
      </c>
      <c r="Q360" s="89">
        <f t="shared" si="171"/>
        <v>17.11964223</v>
      </c>
      <c r="R360" s="89">
        <f t="shared" si="172"/>
        <v>3.8022699999999965E-3</v>
      </c>
      <c r="S360" s="91">
        <f t="shared" si="168"/>
        <v>3.8737207797830957E-2</v>
      </c>
      <c r="T360" s="92" t="s">
        <v>32</v>
      </c>
    </row>
    <row r="361" spans="1:20" s="68" customFormat="1" ht="31.5" x14ac:dyDescent="0.25">
      <c r="A361" s="85" t="s">
        <v>669</v>
      </c>
      <c r="B361" s="105" t="s">
        <v>695</v>
      </c>
      <c r="C361" s="94" t="s">
        <v>696</v>
      </c>
      <c r="D361" s="107">
        <v>19.860599999999998</v>
      </c>
      <c r="E361" s="88">
        <v>0</v>
      </c>
      <c r="F361" s="89">
        <f t="shared" si="169"/>
        <v>19.860599999999998</v>
      </c>
      <c r="G361" s="90">
        <v>17.860599999999998</v>
      </c>
      <c r="H361" s="89">
        <f t="shared" si="170"/>
        <v>0.12380975</v>
      </c>
      <c r="I361" s="89">
        <v>0.11898775</v>
      </c>
      <c r="J361" s="89">
        <v>0.12380975</v>
      </c>
      <c r="K361" s="88">
        <v>0.42115210999999997</v>
      </c>
      <c r="L361" s="89">
        <v>0</v>
      </c>
      <c r="M361" s="89">
        <v>7.0847950099999997</v>
      </c>
      <c r="N361" s="89">
        <v>0</v>
      </c>
      <c r="O361" s="89">
        <v>10.235665129999999</v>
      </c>
      <c r="P361" s="89">
        <v>0</v>
      </c>
      <c r="Q361" s="89">
        <f t="shared" si="171"/>
        <v>19.736790249999999</v>
      </c>
      <c r="R361" s="89">
        <f t="shared" si="172"/>
        <v>4.821999999999993E-3</v>
      </c>
      <c r="S361" s="91">
        <f t="shared" si="168"/>
        <v>4.0525180113078804E-2</v>
      </c>
      <c r="T361" s="92" t="s">
        <v>32</v>
      </c>
    </row>
    <row r="362" spans="1:20" s="68" customFormat="1" ht="31.5" x14ac:dyDescent="0.25">
      <c r="A362" s="85" t="s">
        <v>669</v>
      </c>
      <c r="B362" s="105" t="s">
        <v>697</v>
      </c>
      <c r="C362" s="94" t="s">
        <v>698</v>
      </c>
      <c r="D362" s="107">
        <v>18.9176</v>
      </c>
      <c r="E362" s="88">
        <v>0</v>
      </c>
      <c r="F362" s="89">
        <f t="shared" si="169"/>
        <v>18.9176</v>
      </c>
      <c r="G362" s="90">
        <v>17.9176</v>
      </c>
      <c r="H362" s="89">
        <f t="shared" si="170"/>
        <v>0.22117234999999999</v>
      </c>
      <c r="I362" s="89">
        <v>0.21370975</v>
      </c>
      <c r="J362" s="89">
        <v>0.22117234999999999</v>
      </c>
      <c r="K362" s="88">
        <v>0.63494289999999998</v>
      </c>
      <c r="L362" s="89">
        <v>0</v>
      </c>
      <c r="M362" s="89">
        <v>6.9001520019999996</v>
      </c>
      <c r="N362" s="89">
        <v>0</v>
      </c>
      <c r="O362" s="89">
        <v>10.168795348000003</v>
      </c>
      <c r="P362" s="89">
        <v>0</v>
      </c>
      <c r="Q362" s="89">
        <f t="shared" si="171"/>
        <v>18.69642765</v>
      </c>
      <c r="R362" s="89">
        <f t="shared" si="172"/>
        <v>7.4625999999999859E-3</v>
      </c>
      <c r="S362" s="91">
        <f t="shared" si="168"/>
        <v>3.4919323989663485E-2</v>
      </c>
      <c r="T362" s="92" t="s">
        <v>32</v>
      </c>
    </row>
    <row r="363" spans="1:20" s="68" customFormat="1" ht="47.25" x14ac:dyDescent="0.25">
      <c r="A363" s="85" t="s">
        <v>669</v>
      </c>
      <c r="B363" s="105" t="s">
        <v>699</v>
      </c>
      <c r="C363" s="94" t="s">
        <v>700</v>
      </c>
      <c r="D363" s="107">
        <v>14.111690185220338</v>
      </c>
      <c r="E363" s="88">
        <v>0.58241866000000009</v>
      </c>
      <c r="F363" s="89">
        <f t="shared" si="169"/>
        <v>13.529271525220338</v>
      </c>
      <c r="G363" s="90">
        <v>1.322350185220339</v>
      </c>
      <c r="H363" s="89">
        <f t="shared" si="170"/>
        <v>0</v>
      </c>
      <c r="I363" s="89">
        <v>1.322350185220339</v>
      </c>
      <c r="J363" s="89">
        <v>0</v>
      </c>
      <c r="K363" s="88">
        <v>0</v>
      </c>
      <c r="L363" s="89">
        <v>0</v>
      </c>
      <c r="M363" s="89">
        <v>0</v>
      </c>
      <c r="N363" s="89">
        <v>0</v>
      </c>
      <c r="O363" s="89">
        <v>0</v>
      </c>
      <c r="P363" s="89">
        <v>0</v>
      </c>
      <c r="Q363" s="89">
        <f t="shared" si="171"/>
        <v>13.529271525220338</v>
      </c>
      <c r="R363" s="89">
        <f t="shared" si="172"/>
        <v>-1.322350185220339</v>
      </c>
      <c r="S363" s="91">
        <f t="shared" si="168"/>
        <v>-1</v>
      </c>
      <c r="T363" s="92" t="s">
        <v>608</v>
      </c>
    </row>
    <row r="364" spans="1:20" s="68" customFormat="1" ht="41.25" customHeight="1" x14ac:dyDescent="0.25">
      <c r="A364" s="85" t="s">
        <v>669</v>
      </c>
      <c r="B364" s="105" t="s">
        <v>701</v>
      </c>
      <c r="C364" s="94" t="s">
        <v>702</v>
      </c>
      <c r="D364" s="107">
        <v>12.63553060433898</v>
      </c>
      <c r="E364" s="88">
        <v>13.575261430000001</v>
      </c>
      <c r="F364" s="89">
        <f t="shared" si="169"/>
        <v>-0.93973082566102129</v>
      </c>
      <c r="G364" s="90">
        <v>0.81470060433898284</v>
      </c>
      <c r="H364" s="89">
        <f t="shared" si="170"/>
        <v>1.01992908</v>
      </c>
      <c r="I364" s="89">
        <v>0.81470060433898284</v>
      </c>
      <c r="J364" s="89">
        <v>1.01992908</v>
      </c>
      <c r="K364" s="88">
        <v>0</v>
      </c>
      <c r="L364" s="89">
        <v>0</v>
      </c>
      <c r="M364" s="89">
        <v>0</v>
      </c>
      <c r="N364" s="89">
        <v>0</v>
      </c>
      <c r="O364" s="89">
        <v>0</v>
      </c>
      <c r="P364" s="89">
        <v>0</v>
      </c>
      <c r="Q364" s="89">
        <f t="shared" si="171"/>
        <v>-1.9596599056610213</v>
      </c>
      <c r="R364" s="89">
        <f t="shared" si="172"/>
        <v>0.20522847566101721</v>
      </c>
      <c r="S364" s="91">
        <f t="shared" si="168"/>
        <v>0.25190662013505172</v>
      </c>
      <c r="T364" s="92" t="s">
        <v>139</v>
      </c>
    </row>
    <row r="365" spans="1:20" s="68" customFormat="1" ht="47.25" x14ac:dyDescent="0.25">
      <c r="A365" s="85" t="s">
        <v>669</v>
      </c>
      <c r="B365" s="105" t="s">
        <v>703</v>
      </c>
      <c r="C365" s="94" t="s">
        <v>704</v>
      </c>
      <c r="D365" s="107">
        <v>10.380228133016947</v>
      </c>
      <c r="E365" s="88">
        <v>1.6210546799999996</v>
      </c>
      <c r="F365" s="89">
        <f t="shared" si="169"/>
        <v>8.7591734530169472</v>
      </c>
      <c r="G365" s="90">
        <v>0.85467813301694695</v>
      </c>
      <c r="H365" s="89">
        <f t="shared" si="170"/>
        <v>0</v>
      </c>
      <c r="I365" s="89">
        <v>0.85467813301694695</v>
      </c>
      <c r="J365" s="89">
        <v>0</v>
      </c>
      <c r="K365" s="88">
        <v>0</v>
      </c>
      <c r="L365" s="89">
        <v>0</v>
      </c>
      <c r="M365" s="89">
        <v>0</v>
      </c>
      <c r="N365" s="89">
        <v>0</v>
      </c>
      <c r="O365" s="89">
        <v>0</v>
      </c>
      <c r="P365" s="89">
        <v>0</v>
      </c>
      <c r="Q365" s="89">
        <f t="shared" si="171"/>
        <v>8.7591734530169472</v>
      </c>
      <c r="R365" s="89">
        <f t="shared" si="172"/>
        <v>-0.85467813301694695</v>
      </c>
      <c r="S365" s="91">
        <f t="shared" si="168"/>
        <v>-1</v>
      </c>
      <c r="T365" s="92" t="s">
        <v>608</v>
      </c>
    </row>
    <row r="366" spans="1:20" s="68" customFormat="1" ht="31.5" x14ac:dyDescent="0.25">
      <c r="A366" s="85" t="s">
        <v>669</v>
      </c>
      <c r="B366" s="105" t="s">
        <v>705</v>
      </c>
      <c r="C366" s="94" t="s">
        <v>706</v>
      </c>
      <c r="D366" s="107">
        <v>17.397605187254229</v>
      </c>
      <c r="E366" s="88">
        <v>14.667238220000002</v>
      </c>
      <c r="F366" s="89">
        <f t="shared" si="169"/>
        <v>2.730366967254227</v>
      </c>
      <c r="G366" s="90">
        <v>1.4842051872542288</v>
      </c>
      <c r="H366" s="89">
        <f t="shared" si="170"/>
        <v>1.35049116</v>
      </c>
      <c r="I366" s="89">
        <v>1.4842051872542288</v>
      </c>
      <c r="J366" s="89">
        <v>1.35049116</v>
      </c>
      <c r="K366" s="88">
        <v>0</v>
      </c>
      <c r="L366" s="89">
        <v>0</v>
      </c>
      <c r="M366" s="89">
        <v>0</v>
      </c>
      <c r="N366" s="89">
        <v>0</v>
      </c>
      <c r="O366" s="89">
        <v>0</v>
      </c>
      <c r="P366" s="89">
        <v>0</v>
      </c>
      <c r="Q366" s="89">
        <f t="shared" si="171"/>
        <v>1.379875807254227</v>
      </c>
      <c r="R366" s="89">
        <f t="shared" si="172"/>
        <v>-0.13371402725422876</v>
      </c>
      <c r="S366" s="91">
        <f t="shared" si="168"/>
        <v>-9.0091335350740126E-2</v>
      </c>
      <c r="T366" s="92" t="s">
        <v>32</v>
      </c>
    </row>
    <row r="367" spans="1:20" s="68" customFormat="1" ht="31.5" x14ac:dyDescent="0.25">
      <c r="A367" s="85" t="s">
        <v>669</v>
      </c>
      <c r="B367" s="105" t="s">
        <v>707</v>
      </c>
      <c r="C367" s="94" t="s">
        <v>708</v>
      </c>
      <c r="D367" s="107">
        <v>9</v>
      </c>
      <c r="E367" s="88">
        <v>1.69006674</v>
      </c>
      <c r="F367" s="89">
        <f t="shared" si="169"/>
        <v>7.3099332600000002</v>
      </c>
      <c r="G367" s="90">
        <v>1.98</v>
      </c>
      <c r="H367" s="89">
        <f t="shared" si="170"/>
        <v>8.1682439999999995E-2</v>
      </c>
      <c r="I367" s="89">
        <v>0.18</v>
      </c>
      <c r="J367" s="89">
        <v>8.1682439999999995E-2</v>
      </c>
      <c r="K367" s="89">
        <v>0</v>
      </c>
      <c r="L367" s="89">
        <v>0</v>
      </c>
      <c r="M367" s="89">
        <v>1.2</v>
      </c>
      <c r="N367" s="89">
        <v>0</v>
      </c>
      <c r="O367" s="89">
        <v>0.6</v>
      </c>
      <c r="P367" s="89">
        <v>0</v>
      </c>
      <c r="Q367" s="89">
        <f t="shared" si="171"/>
        <v>7.2282508200000004</v>
      </c>
      <c r="R367" s="89">
        <f t="shared" si="172"/>
        <v>-9.8317559999999998E-2</v>
      </c>
      <c r="S367" s="91">
        <f t="shared" si="168"/>
        <v>-0.54620866666666668</v>
      </c>
      <c r="T367" s="92" t="s">
        <v>139</v>
      </c>
    </row>
    <row r="368" spans="1:20" s="68" customFormat="1" ht="47.25" x14ac:dyDescent="0.25">
      <c r="A368" s="85" t="s">
        <v>669</v>
      </c>
      <c r="B368" s="105" t="s">
        <v>709</v>
      </c>
      <c r="C368" s="94" t="s">
        <v>710</v>
      </c>
      <c r="D368" s="107">
        <v>114.85419999999999</v>
      </c>
      <c r="E368" s="88">
        <v>0</v>
      </c>
      <c r="F368" s="89">
        <f t="shared" si="169"/>
        <v>114.85419999999999</v>
      </c>
      <c r="G368" s="90">
        <v>36.687799999999996</v>
      </c>
      <c r="H368" s="89">
        <f t="shared" si="170"/>
        <v>0.31119648999999999</v>
      </c>
      <c r="I368" s="89">
        <v>0.3</v>
      </c>
      <c r="J368" s="89">
        <v>0.31119648999999999</v>
      </c>
      <c r="K368" s="89">
        <v>0.3</v>
      </c>
      <c r="L368" s="89">
        <v>0</v>
      </c>
      <c r="M368" s="89">
        <v>12.646000000000001</v>
      </c>
      <c r="N368" s="89">
        <v>0</v>
      </c>
      <c r="O368" s="89">
        <v>23.441800000000001</v>
      </c>
      <c r="P368" s="89">
        <v>0</v>
      </c>
      <c r="Q368" s="89">
        <f t="shared" si="171"/>
        <v>114.54300350999999</v>
      </c>
      <c r="R368" s="89">
        <f t="shared" si="172"/>
        <v>1.1196490000000003E-2</v>
      </c>
      <c r="S368" s="91">
        <f t="shared" si="168"/>
        <v>3.7321633333333347E-2</v>
      </c>
      <c r="T368" s="135" t="s">
        <v>32</v>
      </c>
    </row>
    <row r="369" spans="1:20" s="68" customFormat="1" ht="31.5" x14ac:dyDescent="0.25">
      <c r="A369" s="75" t="s">
        <v>711</v>
      </c>
      <c r="B369" s="80" t="s">
        <v>228</v>
      </c>
      <c r="C369" s="77" t="s">
        <v>31</v>
      </c>
      <c r="D369" s="78">
        <f t="shared" ref="D369:R369" si="173">SUM(D370:D402)</f>
        <v>3098.3495591521314</v>
      </c>
      <c r="E369" s="78">
        <f t="shared" si="173"/>
        <v>174.57091572999997</v>
      </c>
      <c r="F369" s="78">
        <f t="shared" si="173"/>
        <v>2923.7786434221325</v>
      </c>
      <c r="G369" s="78">
        <f t="shared" si="173"/>
        <v>381.60506620818194</v>
      </c>
      <c r="H369" s="78">
        <f t="shared" si="173"/>
        <v>25.286886319999997</v>
      </c>
      <c r="I369" s="78">
        <f t="shared" si="173"/>
        <v>9.0340301759999999</v>
      </c>
      <c r="J369" s="78">
        <f t="shared" si="173"/>
        <v>25.286886319999997</v>
      </c>
      <c r="K369" s="78">
        <f t="shared" si="173"/>
        <v>13.274737379999998</v>
      </c>
      <c r="L369" s="78">
        <f t="shared" si="173"/>
        <v>0</v>
      </c>
      <c r="M369" s="78">
        <f t="shared" si="173"/>
        <v>97.283897539999998</v>
      </c>
      <c r="N369" s="78">
        <f t="shared" si="173"/>
        <v>0</v>
      </c>
      <c r="O369" s="78">
        <f t="shared" si="173"/>
        <v>262.01240111217999</v>
      </c>
      <c r="P369" s="78">
        <f t="shared" si="173"/>
        <v>0</v>
      </c>
      <c r="Q369" s="78">
        <f t="shared" si="173"/>
        <v>2901.4833855721322</v>
      </c>
      <c r="R369" s="78">
        <f t="shared" si="173"/>
        <v>13.261227674000001</v>
      </c>
      <c r="S369" s="73">
        <f>R369/I369</f>
        <v>1.4679193466975642</v>
      </c>
      <c r="T369" s="79" t="s">
        <v>32</v>
      </c>
    </row>
    <row r="370" spans="1:20" s="68" customFormat="1" ht="31.5" x14ac:dyDescent="0.25">
      <c r="A370" s="85" t="s">
        <v>711</v>
      </c>
      <c r="B370" s="137" t="s">
        <v>712</v>
      </c>
      <c r="C370" s="94" t="s">
        <v>713</v>
      </c>
      <c r="D370" s="89" t="s">
        <v>32</v>
      </c>
      <c r="E370" s="88" t="s">
        <v>32</v>
      </c>
      <c r="F370" s="89" t="s">
        <v>32</v>
      </c>
      <c r="G370" s="89" t="s">
        <v>32</v>
      </c>
      <c r="H370" s="89">
        <f t="shared" ref="H370:H395" si="174">J370+L370+N370+P370</f>
        <v>4.5081990000000002E-2</v>
      </c>
      <c r="I370" s="89" t="s">
        <v>32</v>
      </c>
      <c r="J370" s="89">
        <v>4.5081990000000002E-2</v>
      </c>
      <c r="K370" s="88" t="s">
        <v>32</v>
      </c>
      <c r="L370" s="89">
        <v>0</v>
      </c>
      <c r="M370" s="89" t="s">
        <v>32</v>
      </c>
      <c r="N370" s="89">
        <v>0</v>
      </c>
      <c r="O370" s="89" t="s">
        <v>32</v>
      </c>
      <c r="P370" s="89">
        <v>0</v>
      </c>
      <c r="Q370" s="89" t="s">
        <v>32</v>
      </c>
      <c r="R370" s="89" t="s">
        <v>32</v>
      </c>
      <c r="S370" s="97" t="s">
        <v>32</v>
      </c>
      <c r="T370" s="92" t="s">
        <v>139</v>
      </c>
    </row>
    <row r="371" spans="1:20" s="68" customFormat="1" ht="47.25" x14ac:dyDescent="0.25">
      <c r="A371" s="99" t="s">
        <v>711</v>
      </c>
      <c r="B371" s="100" t="s">
        <v>714</v>
      </c>
      <c r="C371" s="140" t="s">
        <v>715</v>
      </c>
      <c r="D371" s="89">
        <v>570.57493057811814</v>
      </c>
      <c r="E371" s="88">
        <v>0</v>
      </c>
      <c r="F371" s="89">
        <f t="shared" ref="F371:F402" si="175">D371-E371</f>
        <v>570.57493057811814</v>
      </c>
      <c r="G371" s="90">
        <v>171.30579999999998</v>
      </c>
      <c r="H371" s="89">
        <f t="shared" si="174"/>
        <v>1.6446514800000001</v>
      </c>
      <c r="I371" s="89">
        <v>2.4547310499999999</v>
      </c>
      <c r="J371" s="89">
        <v>1.6446514800000001</v>
      </c>
      <c r="K371" s="88">
        <v>12.43888643</v>
      </c>
      <c r="L371" s="89">
        <v>0</v>
      </c>
      <c r="M371" s="89">
        <v>70.338037229999998</v>
      </c>
      <c r="N371" s="89">
        <v>0</v>
      </c>
      <c r="O371" s="89">
        <v>86.074145290000004</v>
      </c>
      <c r="P371" s="89">
        <v>0</v>
      </c>
      <c r="Q371" s="89">
        <f t="shared" ref="Q371:Q402" si="176">F371-H371</f>
        <v>568.93027909811815</v>
      </c>
      <c r="R371" s="89">
        <f t="shared" ref="R371:R395" si="177">H371-(I371)</f>
        <v>-0.81007956999999986</v>
      </c>
      <c r="S371" s="91">
        <f t="shared" ref="S371:S394" si="178">R371/I371</f>
        <v>-0.33000746456521168</v>
      </c>
      <c r="T371" s="102" t="s">
        <v>716</v>
      </c>
    </row>
    <row r="372" spans="1:20" s="68" customFormat="1" ht="31.5" x14ac:dyDescent="0.25">
      <c r="A372" s="99" t="s">
        <v>711</v>
      </c>
      <c r="B372" s="100" t="s">
        <v>717</v>
      </c>
      <c r="C372" s="140" t="s">
        <v>718</v>
      </c>
      <c r="D372" s="89">
        <v>96.872800002259368</v>
      </c>
      <c r="E372" s="88">
        <v>0</v>
      </c>
      <c r="F372" s="89">
        <f t="shared" si="175"/>
        <v>96.872800002259368</v>
      </c>
      <c r="G372" s="90">
        <v>5.7072768301819314</v>
      </c>
      <c r="H372" s="89">
        <f t="shared" si="174"/>
        <v>0</v>
      </c>
      <c r="I372" s="89">
        <v>0</v>
      </c>
      <c r="J372" s="89">
        <v>0</v>
      </c>
      <c r="K372" s="88">
        <v>0</v>
      </c>
      <c r="L372" s="89">
        <v>0</v>
      </c>
      <c r="M372" s="89">
        <v>0</v>
      </c>
      <c r="N372" s="89">
        <v>0</v>
      </c>
      <c r="O372" s="89">
        <v>5.7072768301799996</v>
      </c>
      <c r="P372" s="89">
        <v>0</v>
      </c>
      <c r="Q372" s="89">
        <f t="shared" si="176"/>
        <v>96.872800002259368</v>
      </c>
      <c r="R372" s="89">
        <f t="shared" si="177"/>
        <v>0</v>
      </c>
      <c r="S372" s="91">
        <v>0</v>
      </c>
      <c r="T372" s="102" t="s">
        <v>32</v>
      </c>
    </row>
    <row r="373" spans="1:20" s="68" customFormat="1" ht="31.5" x14ac:dyDescent="0.25">
      <c r="A373" s="85" t="s">
        <v>711</v>
      </c>
      <c r="B373" s="137" t="s">
        <v>719</v>
      </c>
      <c r="C373" s="94" t="s">
        <v>720</v>
      </c>
      <c r="D373" s="89">
        <v>237.40437009220278</v>
      </c>
      <c r="E373" s="88">
        <v>10.609262749999999</v>
      </c>
      <c r="F373" s="89">
        <f t="shared" si="175"/>
        <v>226.79510734220278</v>
      </c>
      <c r="G373" s="90">
        <v>9.8307884000000012</v>
      </c>
      <c r="H373" s="89">
        <f t="shared" si="174"/>
        <v>1.6476648</v>
      </c>
      <c r="I373" s="89">
        <v>0.36511340000000003</v>
      </c>
      <c r="J373" s="89">
        <v>1.6476648</v>
      </c>
      <c r="K373" s="88">
        <v>7.5225E-2</v>
      </c>
      <c r="L373" s="89">
        <v>0</v>
      </c>
      <c r="M373" s="89">
        <v>4.0752249999999997</v>
      </c>
      <c r="N373" s="89">
        <v>0</v>
      </c>
      <c r="O373" s="89">
        <v>5.3152250000000008</v>
      </c>
      <c r="P373" s="89">
        <v>0</v>
      </c>
      <c r="Q373" s="89">
        <f t="shared" si="176"/>
        <v>225.14744254220278</v>
      </c>
      <c r="R373" s="89">
        <f t="shared" si="177"/>
        <v>1.2825514</v>
      </c>
      <c r="S373" s="91">
        <f t="shared" si="178"/>
        <v>3.5127480941537614</v>
      </c>
      <c r="T373" s="92" t="s">
        <v>139</v>
      </c>
    </row>
    <row r="374" spans="1:20" s="68" customFormat="1" ht="31.5" x14ac:dyDescent="0.25">
      <c r="A374" s="85" t="s">
        <v>711</v>
      </c>
      <c r="B374" s="137" t="s">
        <v>721</v>
      </c>
      <c r="C374" s="94" t="s">
        <v>722</v>
      </c>
      <c r="D374" s="89">
        <v>276.1085350866</v>
      </c>
      <c r="E374" s="88">
        <v>19.55638892</v>
      </c>
      <c r="F374" s="89">
        <f t="shared" si="175"/>
        <v>256.55214616659998</v>
      </c>
      <c r="G374" s="90">
        <v>9.8250036000000005</v>
      </c>
      <c r="H374" s="89">
        <f t="shared" si="174"/>
        <v>7.4057419999999999E-2</v>
      </c>
      <c r="I374" s="89">
        <v>0.3593286</v>
      </c>
      <c r="J374" s="89">
        <v>7.4057419999999999E-2</v>
      </c>
      <c r="K374" s="88">
        <v>7.5225E-2</v>
      </c>
      <c r="L374" s="89">
        <v>0</v>
      </c>
      <c r="M374" s="89">
        <v>2.475225</v>
      </c>
      <c r="N374" s="89">
        <v>0</v>
      </c>
      <c r="O374" s="89">
        <v>6.9152250000000004</v>
      </c>
      <c r="P374" s="89">
        <v>0</v>
      </c>
      <c r="Q374" s="89">
        <f t="shared" si="176"/>
        <v>256.47808874660001</v>
      </c>
      <c r="R374" s="89">
        <f t="shared" si="177"/>
        <v>-0.28527118000000001</v>
      </c>
      <c r="S374" s="91">
        <f t="shared" si="178"/>
        <v>-0.79390056900563999</v>
      </c>
      <c r="T374" s="92" t="s">
        <v>139</v>
      </c>
    </row>
    <row r="375" spans="1:20" s="68" customFormat="1" ht="31.5" x14ac:dyDescent="0.25">
      <c r="A375" s="85" t="s">
        <v>711</v>
      </c>
      <c r="B375" s="137" t="s">
        <v>723</v>
      </c>
      <c r="C375" s="94" t="s">
        <v>724</v>
      </c>
      <c r="D375" s="89">
        <v>205.68734713356599</v>
      </c>
      <c r="E375" s="88">
        <v>21.75802281</v>
      </c>
      <c r="F375" s="89">
        <f t="shared" si="175"/>
        <v>183.92932432356599</v>
      </c>
      <c r="G375" s="90">
        <v>6.94</v>
      </c>
      <c r="H375" s="89">
        <f t="shared" si="174"/>
        <v>2.5084510000000001E-2</v>
      </c>
      <c r="I375" s="89">
        <v>2.4774999999999998E-2</v>
      </c>
      <c r="J375" s="89">
        <v>2.5084510000000001E-2</v>
      </c>
      <c r="K375" s="89">
        <v>2.5075E-2</v>
      </c>
      <c r="L375" s="89">
        <v>0</v>
      </c>
      <c r="M375" s="89">
        <v>1.2250750000000001</v>
      </c>
      <c r="N375" s="89">
        <v>0</v>
      </c>
      <c r="O375" s="89">
        <v>5.6650749999999999</v>
      </c>
      <c r="P375" s="89">
        <v>0</v>
      </c>
      <c r="Q375" s="89">
        <f t="shared" si="176"/>
        <v>183.90423981356599</v>
      </c>
      <c r="R375" s="89">
        <f t="shared" si="177"/>
        <v>3.0951000000000242E-4</v>
      </c>
      <c r="S375" s="91">
        <f t="shared" si="178"/>
        <v>1.2492835519677193E-2</v>
      </c>
      <c r="T375" s="92" t="s">
        <v>32</v>
      </c>
    </row>
    <row r="376" spans="1:20" s="68" customFormat="1" ht="31.5" x14ac:dyDescent="0.25">
      <c r="A376" s="85" t="s">
        <v>711</v>
      </c>
      <c r="B376" s="137" t="s">
        <v>725</v>
      </c>
      <c r="C376" s="94" t="s">
        <v>726</v>
      </c>
      <c r="D376" s="89">
        <v>0.69599999999999995</v>
      </c>
      <c r="E376" s="88">
        <v>0</v>
      </c>
      <c r="F376" s="89">
        <f t="shared" si="175"/>
        <v>0.69599999999999995</v>
      </c>
      <c r="G376" s="90">
        <v>0.69599999999999995</v>
      </c>
      <c r="H376" s="89">
        <f t="shared" si="174"/>
        <v>0.12959999999999999</v>
      </c>
      <c r="I376" s="89">
        <v>0</v>
      </c>
      <c r="J376" s="89">
        <v>0.12959999999999999</v>
      </c>
      <c r="K376" s="89">
        <v>0</v>
      </c>
      <c r="L376" s="89">
        <v>0</v>
      </c>
      <c r="M376" s="89">
        <v>0.69599999999999995</v>
      </c>
      <c r="N376" s="89">
        <v>0</v>
      </c>
      <c r="O376" s="89">
        <v>0</v>
      </c>
      <c r="P376" s="89">
        <v>0</v>
      </c>
      <c r="Q376" s="89">
        <f t="shared" si="176"/>
        <v>0.56640000000000001</v>
      </c>
      <c r="R376" s="89">
        <f t="shared" si="177"/>
        <v>0.12959999999999999</v>
      </c>
      <c r="S376" s="91">
        <v>1</v>
      </c>
      <c r="T376" s="92" t="s">
        <v>727</v>
      </c>
    </row>
    <row r="377" spans="1:20" s="68" customFormat="1" ht="47.25" x14ac:dyDescent="0.25">
      <c r="A377" s="85" t="s">
        <v>711</v>
      </c>
      <c r="B377" s="137" t="s">
        <v>728</v>
      </c>
      <c r="C377" s="94" t="s">
        <v>729</v>
      </c>
      <c r="D377" s="89">
        <v>0.31482791999999998</v>
      </c>
      <c r="E377" s="88">
        <v>0</v>
      </c>
      <c r="F377" s="89">
        <f t="shared" si="175"/>
        <v>0.31482791999999998</v>
      </c>
      <c r="G377" s="90">
        <v>0.31482791999999998</v>
      </c>
      <c r="H377" s="89">
        <f t="shared" si="174"/>
        <v>0</v>
      </c>
      <c r="I377" s="89">
        <v>0</v>
      </c>
      <c r="J377" s="89">
        <v>0</v>
      </c>
      <c r="K377" s="89">
        <v>0</v>
      </c>
      <c r="L377" s="89">
        <v>0</v>
      </c>
      <c r="M377" s="89">
        <v>0.31482791999999998</v>
      </c>
      <c r="N377" s="89">
        <v>0</v>
      </c>
      <c r="O377" s="89">
        <v>0</v>
      </c>
      <c r="P377" s="89">
        <v>0</v>
      </c>
      <c r="Q377" s="89">
        <f t="shared" si="176"/>
        <v>0.31482791999999998</v>
      </c>
      <c r="R377" s="89">
        <f t="shared" si="177"/>
        <v>0</v>
      </c>
      <c r="S377" s="91">
        <v>0</v>
      </c>
      <c r="T377" s="92" t="s">
        <v>32</v>
      </c>
    </row>
    <row r="378" spans="1:20" s="68" customFormat="1" ht="47.25" x14ac:dyDescent="0.25">
      <c r="A378" s="85" t="s">
        <v>711</v>
      </c>
      <c r="B378" s="137" t="s">
        <v>730</v>
      </c>
      <c r="C378" s="94" t="s">
        <v>731</v>
      </c>
      <c r="D378" s="89">
        <v>0.12108768</v>
      </c>
      <c r="E378" s="88">
        <v>0</v>
      </c>
      <c r="F378" s="89">
        <f t="shared" si="175"/>
        <v>0.12108768</v>
      </c>
      <c r="G378" s="90">
        <v>0.12108768</v>
      </c>
      <c r="H378" s="89">
        <f t="shared" si="174"/>
        <v>0</v>
      </c>
      <c r="I378" s="89">
        <v>0</v>
      </c>
      <c r="J378" s="89">
        <v>0</v>
      </c>
      <c r="K378" s="89">
        <v>0</v>
      </c>
      <c r="L378" s="89">
        <v>0</v>
      </c>
      <c r="M378" s="89">
        <v>0.12108768</v>
      </c>
      <c r="N378" s="89">
        <v>0</v>
      </c>
      <c r="O378" s="89">
        <v>0</v>
      </c>
      <c r="P378" s="89">
        <v>0</v>
      </c>
      <c r="Q378" s="89">
        <f t="shared" si="176"/>
        <v>0.12108768</v>
      </c>
      <c r="R378" s="89">
        <f t="shared" si="177"/>
        <v>0</v>
      </c>
      <c r="S378" s="91">
        <v>0</v>
      </c>
      <c r="T378" s="92" t="s">
        <v>32</v>
      </c>
    </row>
    <row r="379" spans="1:20" s="68" customFormat="1" ht="31.5" x14ac:dyDescent="0.25">
      <c r="A379" s="85" t="s">
        <v>711</v>
      </c>
      <c r="B379" s="137" t="s">
        <v>732</v>
      </c>
      <c r="C379" s="94" t="s">
        <v>733</v>
      </c>
      <c r="D379" s="89">
        <v>4.2468000000000004</v>
      </c>
      <c r="E379" s="88">
        <v>0</v>
      </c>
      <c r="F379" s="89">
        <f t="shared" si="175"/>
        <v>4.2468000000000004</v>
      </c>
      <c r="G379" s="90">
        <v>4.2468000000000004</v>
      </c>
      <c r="H379" s="89">
        <f t="shared" si="174"/>
        <v>0</v>
      </c>
      <c r="I379" s="89">
        <v>0</v>
      </c>
      <c r="J379" s="89">
        <v>0</v>
      </c>
      <c r="K379" s="89">
        <v>0</v>
      </c>
      <c r="L379" s="89">
        <v>0</v>
      </c>
      <c r="M379" s="89">
        <v>3.6311999999999998</v>
      </c>
      <c r="N379" s="89">
        <v>0</v>
      </c>
      <c r="O379" s="89">
        <v>0.61560000000000004</v>
      </c>
      <c r="P379" s="89">
        <v>0</v>
      </c>
      <c r="Q379" s="89">
        <f t="shared" si="176"/>
        <v>4.2468000000000004</v>
      </c>
      <c r="R379" s="89">
        <f t="shared" si="177"/>
        <v>0</v>
      </c>
      <c r="S379" s="91">
        <v>0</v>
      </c>
      <c r="T379" s="92" t="s">
        <v>32</v>
      </c>
    </row>
    <row r="380" spans="1:20" s="68" customFormat="1" ht="31.5" x14ac:dyDescent="0.25">
      <c r="A380" s="85" t="s">
        <v>711</v>
      </c>
      <c r="B380" s="137" t="s">
        <v>734</v>
      </c>
      <c r="C380" s="94" t="s">
        <v>735</v>
      </c>
      <c r="D380" s="89">
        <v>1.464</v>
      </c>
      <c r="E380" s="88">
        <v>0</v>
      </c>
      <c r="F380" s="89">
        <f t="shared" si="175"/>
        <v>1.464</v>
      </c>
      <c r="G380" s="90">
        <v>1.464</v>
      </c>
      <c r="H380" s="89">
        <f t="shared" si="174"/>
        <v>0</v>
      </c>
      <c r="I380" s="89">
        <v>0</v>
      </c>
      <c r="J380" s="89">
        <v>0</v>
      </c>
      <c r="K380" s="89">
        <v>0</v>
      </c>
      <c r="L380" s="89">
        <v>0</v>
      </c>
      <c r="M380" s="89">
        <v>1.0640000000000001</v>
      </c>
      <c r="N380" s="89">
        <v>0</v>
      </c>
      <c r="O380" s="89">
        <v>0.4</v>
      </c>
      <c r="P380" s="89">
        <v>0</v>
      </c>
      <c r="Q380" s="89">
        <f t="shared" si="176"/>
        <v>1.464</v>
      </c>
      <c r="R380" s="89">
        <f t="shared" si="177"/>
        <v>0</v>
      </c>
      <c r="S380" s="91">
        <v>0</v>
      </c>
      <c r="T380" s="92" t="s">
        <v>32</v>
      </c>
    </row>
    <row r="381" spans="1:20" s="68" customFormat="1" ht="31.5" x14ac:dyDescent="0.25">
      <c r="A381" s="85" t="s">
        <v>711</v>
      </c>
      <c r="B381" s="137" t="s">
        <v>736</v>
      </c>
      <c r="C381" s="94" t="s">
        <v>737</v>
      </c>
      <c r="D381" s="89">
        <v>3.84</v>
      </c>
      <c r="E381" s="88">
        <v>0</v>
      </c>
      <c r="F381" s="89">
        <f t="shared" si="175"/>
        <v>3.84</v>
      </c>
      <c r="G381" s="90">
        <v>0.96</v>
      </c>
      <c r="H381" s="89">
        <f t="shared" si="174"/>
        <v>0</v>
      </c>
      <c r="I381" s="89">
        <v>0</v>
      </c>
      <c r="J381" s="89">
        <v>0</v>
      </c>
      <c r="K381" s="89">
        <v>0</v>
      </c>
      <c r="L381" s="89">
        <v>0</v>
      </c>
      <c r="M381" s="89">
        <v>0.4</v>
      </c>
      <c r="N381" s="89">
        <v>0</v>
      </c>
      <c r="O381" s="89">
        <v>0.56000000000000005</v>
      </c>
      <c r="P381" s="89">
        <v>0</v>
      </c>
      <c r="Q381" s="89">
        <f t="shared" si="176"/>
        <v>3.84</v>
      </c>
      <c r="R381" s="89">
        <f t="shared" si="177"/>
        <v>0</v>
      </c>
      <c r="S381" s="91">
        <v>0</v>
      </c>
      <c r="T381" s="92" t="s">
        <v>32</v>
      </c>
    </row>
    <row r="382" spans="1:20" s="68" customFormat="1" ht="31.5" x14ac:dyDescent="0.25">
      <c r="A382" s="85" t="s">
        <v>711</v>
      </c>
      <c r="B382" s="137" t="s">
        <v>738</v>
      </c>
      <c r="C382" s="94" t="s">
        <v>739</v>
      </c>
      <c r="D382" s="89">
        <v>8.2799999999999994</v>
      </c>
      <c r="E382" s="88">
        <v>0</v>
      </c>
      <c r="F382" s="89">
        <f t="shared" si="175"/>
        <v>8.2799999999999994</v>
      </c>
      <c r="G382" s="90">
        <v>8.2799999999999994</v>
      </c>
      <c r="H382" s="89">
        <f t="shared" si="174"/>
        <v>0</v>
      </c>
      <c r="I382" s="89">
        <v>0</v>
      </c>
      <c r="J382" s="89">
        <v>0</v>
      </c>
      <c r="K382" s="89">
        <v>0</v>
      </c>
      <c r="L382" s="89">
        <v>0</v>
      </c>
      <c r="M382" s="89">
        <v>0</v>
      </c>
      <c r="N382" s="89">
        <v>0</v>
      </c>
      <c r="O382" s="89">
        <v>8.2799999999999994</v>
      </c>
      <c r="P382" s="89">
        <v>0</v>
      </c>
      <c r="Q382" s="89">
        <f t="shared" si="176"/>
        <v>8.2799999999999994</v>
      </c>
      <c r="R382" s="89">
        <f t="shared" si="177"/>
        <v>0</v>
      </c>
      <c r="S382" s="91">
        <v>0</v>
      </c>
      <c r="T382" s="92" t="s">
        <v>32</v>
      </c>
    </row>
    <row r="383" spans="1:20" s="68" customFormat="1" ht="31.5" x14ac:dyDescent="0.25">
      <c r="A383" s="85" t="s">
        <v>711</v>
      </c>
      <c r="B383" s="137" t="s">
        <v>740</v>
      </c>
      <c r="C383" s="94" t="s">
        <v>741</v>
      </c>
      <c r="D383" s="89">
        <v>18.053072</v>
      </c>
      <c r="E383" s="88">
        <v>0</v>
      </c>
      <c r="F383" s="89">
        <f t="shared" si="175"/>
        <v>18.053072</v>
      </c>
      <c r="G383" s="90">
        <v>18.053072</v>
      </c>
      <c r="H383" s="89">
        <f t="shared" si="174"/>
        <v>0.13071079999999999</v>
      </c>
      <c r="I383" s="89">
        <v>0.12537499999999999</v>
      </c>
      <c r="J383" s="89">
        <v>0.13071079999999999</v>
      </c>
      <c r="K383" s="89">
        <v>0.12537499999999999</v>
      </c>
      <c r="L383" s="89">
        <v>0</v>
      </c>
      <c r="M383" s="89">
        <v>0.124375</v>
      </c>
      <c r="N383" s="89">
        <v>0</v>
      </c>
      <c r="O383" s="89">
        <v>17.677947</v>
      </c>
      <c r="P383" s="89">
        <v>0</v>
      </c>
      <c r="Q383" s="89">
        <f t="shared" si="176"/>
        <v>17.922361200000001</v>
      </c>
      <c r="R383" s="89">
        <f t="shared" si="177"/>
        <v>5.3358000000000017E-3</v>
      </c>
      <c r="S383" s="91">
        <f t="shared" si="178"/>
        <v>4.2558723828514472E-2</v>
      </c>
      <c r="T383" s="92" t="s">
        <v>32</v>
      </c>
    </row>
    <row r="384" spans="1:20" s="68" customFormat="1" ht="31.5" x14ac:dyDescent="0.25">
      <c r="A384" s="85" t="s">
        <v>711</v>
      </c>
      <c r="B384" s="137" t="s">
        <v>742</v>
      </c>
      <c r="C384" s="94" t="s">
        <v>743</v>
      </c>
      <c r="D384" s="89">
        <v>4.32</v>
      </c>
      <c r="E384" s="88">
        <v>0</v>
      </c>
      <c r="F384" s="89">
        <f t="shared" si="175"/>
        <v>4.32</v>
      </c>
      <c r="G384" s="90">
        <v>4.32</v>
      </c>
      <c r="H384" s="89">
        <f t="shared" si="174"/>
        <v>0</v>
      </c>
      <c r="I384" s="89">
        <v>0</v>
      </c>
      <c r="J384" s="89">
        <v>0</v>
      </c>
      <c r="K384" s="89">
        <v>0</v>
      </c>
      <c r="L384" s="89">
        <v>0</v>
      </c>
      <c r="M384" s="89">
        <v>0</v>
      </c>
      <c r="N384" s="89">
        <v>0</v>
      </c>
      <c r="O384" s="89">
        <v>4.32</v>
      </c>
      <c r="P384" s="89">
        <v>0</v>
      </c>
      <c r="Q384" s="89">
        <f t="shared" si="176"/>
        <v>4.32</v>
      </c>
      <c r="R384" s="89">
        <f t="shared" si="177"/>
        <v>0</v>
      </c>
      <c r="S384" s="91">
        <v>0</v>
      </c>
      <c r="T384" s="92" t="s">
        <v>32</v>
      </c>
    </row>
    <row r="385" spans="1:20" s="68" customFormat="1" ht="31.5" x14ac:dyDescent="0.25">
      <c r="A385" s="85" t="s">
        <v>711</v>
      </c>
      <c r="B385" s="137" t="s">
        <v>744</v>
      </c>
      <c r="C385" s="94" t="s">
        <v>745</v>
      </c>
      <c r="D385" s="89">
        <v>134.64249107118638</v>
      </c>
      <c r="E385" s="88">
        <v>19.142752680000001</v>
      </c>
      <c r="F385" s="89">
        <f t="shared" si="175"/>
        <v>115.49973839118638</v>
      </c>
      <c r="G385" s="90">
        <v>3.8578108420000001</v>
      </c>
      <c r="H385" s="89">
        <f t="shared" si="174"/>
        <v>7.4206244000000003</v>
      </c>
      <c r="I385" s="89">
        <v>0.37097084000000002</v>
      </c>
      <c r="J385" s="89">
        <v>7.4206244000000003</v>
      </c>
      <c r="K385" s="88">
        <v>4.2000000000000003E-2</v>
      </c>
      <c r="L385" s="89">
        <v>0</v>
      </c>
      <c r="M385" s="89">
        <v>1.2294800000000001</v>
      </c>
      <c r="N385" s="89">
        <v>0</v>
      </c>
      <c r="O385" s="89">
        <v>2.2153600019999997</v>
      </c>
      <c r="P385" s="89">
        <v>0</v>
      </c>
      <c r="Q385" s="89">
        <f t="shared" si="176"/>
        <v>108.07911399118639</v>
      </c>
      <c r="R385" s="89">
        <f t="shared" si="177"/>
        <v>7.0496535600000003</v>
      </c>
      <c r="S385" s="91">
        <f t="shared" si="178"/>
        <v>19.003255242379698</v>
      </c>
      <c r="T385" s="92" t="s">
        <v>139</v>
      </c>
    </row>
    <row r="386" spans="1:20" s="68" customFormat="1" ht="31.5" x14ac:dyDescent="0.25">
      <c r="A386" s="85" t="s">
        <v>711</v>
      </c>
      <c r="B386" s="137" t="s">
        <v>746</v>
      </c>
      <c r="C386" s="94" t="s">
        <v>747</v>
      </c>
      <c r="D386" s="89">
        <v>81.681968095600013</v>
      </c>
      <c r="E386" s="88">
        <v>1.1115600000000001</v>
      </c>
      <c r="F386" s="89">
        <f t="shared" si="175"/>
        <v>80.570408095600015</v>
      </c>
      <c r="G386" s="90">
        <v>8.9499999999999993</v>
      </c>
      <c r="H386" s="89">
        <f t="shared" si="174"/>
        <v>6.4561439999999998E-2</v>
      </c>
      <c r="I386" s="89">
        <v>6.2687499999999993E-2</v>
      </c>
      <c r="J386" s="89">
        <v>6.4561439999999998E-2</v>
      </c>
      <c r="K386" s="88">
        <v>6.2687499999999993E-2</v>
      </c>
      <c r="L386" s="89">
        <v>0</v>
      </c>
      <c r="M386" s="89">
        <v>3.0626875</v>
      </c>
      <c r="N386" s="89">
        <v>0</v>
      </c>
      <c r="O386" s="89">
        <v>5.7619375000000002</v>
      </c>
      <c r="P386" s="89">
        <v>0</v>
      </c>
      <c r="Q386" s="89">
        <f t="shared" si="176"/>
        <v>80.50584665560001</v>
      </c>
      <c r="R386" s="89">
        <f t="shared" si="177"/>
        <v>1.8739400000000045E-3</v>
      </c>
      <c r="S386" s="91">
        <f t="shared" si="178"/>
        <v>2.9893359920239358E-2</v>
      </c>
      <c r="T386" s="92" t="s">
        <v>32</v>
      </c>
    </row>
    <row r="387" spans="1:20" s="68" customFormat="1" ht="31.5" x14ac:dyDescent="0.25">
      <c r="A387" s="85" t="s">
        <v>711</v>
      </c>
      <c r="B387" s="137" t="s">
        <v>748</v>
      </c>
      <c r="C387" s="94" t="s">
        <v>749</v>
      </c>
      <c r="D387" s="89">
        <v>20.147618135999998</v>
      </c>
      <c r="E387" s="88">
        <v>0</v>
      </c>
      <c r="F387" s="89">
        <f t="shared" si="175"/>
        <v>20.147618135999998</v>
      </c>
      <c r="G387" s="90">
        <v>16.667618135999998</v>
      </c>
      <c r="H387" s="89">
        <f t="shared" si="174"/>
        <v>0.32802586</v>
      </c>
      <c r="I387" s="89">
        <v>0.31570920999999996</v>
      </c>
      <c r="J387" s="89">
        <v>0.32802586</v>
      </c>
      <c r="K387" s="88">
        <v>0.31570920000000002</v>
      </c>
      <c r="L387" s="89">
        <v>0</v>
      </c>
      <c r="M387" s="89">
        <v>3.6848509600000003</v>
      </c>
      <c r="N387" s="89">
        <v>0</v>
      </c>
      <c r="O387" s="89">
        <v>12.351348765999999</v>
      </c>
      <c r="P387" s="89">
        <v>0</v>
      </c>
      <c r="Q387" s="89">
        <f t="shared" si="176"/>
        <v>19.819592275999998</v>
      </c>
      <c r="R387" s="89">
        <f t="shared" si="177"/>
        <v>1.231665000000004E-2</v>
      </c>
      <c r="S387" s="91">
        <f t="shared" si="178"/>
        <v>3.9012640777885577E-2</v>
      </c>
      <c r="T387" s="92" t="s">
        <v>32</v>
      </c>
    </row>
    <row r="388" spans="1:20" s="68" customFormat="1" ht="31.5" x14ac:dyDescent="0.25">
      <c r="A388" s="85" t="s">
        <v>711</v>
      </c>
      <c r="B388" s="137" t="s">
        <v>750</v>
      </c>
      <c r="C388" s="94" t="s">
        <v>751</v>
      </c>
      <c r="D388" s="89">
        <v>13.389999999999999</v>
      </c>
      <c r="E388" s="88">
        <v>0</v>
      </c>
      <c r="F388" s="89">
        <f t="shared" si="175"/>
        <v>13.389999999999999</v>
      </c>
      <c r="G388" s="90">
        <v>1.44</v>
      </c>
      <c r="H388" s="89">
        <f t="shared" si="174"/>
        <v>0</v>
      </c>
      <c r="I388" s="89">
        <v>0</v>
      </c>
      <c r="J388" s="89">
        <v>0</v>
      </c>
      <c r="K388" s="88">
        <v>0</v>
      </c>
      <c r="L388" s="89">
        <v>0</v>
      </c>
      <c r="M388" s="89">
        <v>0</v>
      </c>
      <c r="N388" s="89">
        <v>0</v>
      </c>
      <c r="O388" s="89">
        <v>1.44</v>
      </c>
      <c r="P388" s="89">
        <v>0</v>
      </c>
      <c r="Q388" s="89">
        <f t="shared" si="176"/>
        <v>13.389999999999999</v>
      </c>
      <c r="R388" s="89">
        <f t="shared" si="177"/>
        <v>0</v>
      </c>
      <c r="S388" s="91">
        <v>0</v>
      </c>
      <c r="T388" s="92" t="s">
        <v>32</v>
      </c>
    </row>
    <row r="389" spans="1:20" s="68" customFormat="1" ht="31.5" x14ac:dyDescent="0.25">
      <c r="A389" s="85" t="s">
        <v>711</v>
      </c>
      <c r="B389" s="137" t="s">
        <v>752</v>
      </c>
      <c r="C389" s="94" t="s">
        <v>753</v>
      </c>
      <c r="D389" s="89">
        <v>48.859359999999995</v>
      </c>
      <c r="E389" s="88">
        <v>0</v>
      </c>
      <c r="F389" s="89">
        <f t="shared" si="175"/>
        <v>48.859359999999995</v>
      </c>
      <c r="G389" s="90">
        <v>17.059359999999998</v>
      </c>
      <c r="H389" s="89">
        <f t="shared" si="174"/>
        <v>0.11861157</v>
      </c>
      <c r="I389" s="89">
        <v>0.11455425</v>
      </c>
      <c r="J389" s="89">
        <v>0.11861157</v>
      </c>
      <c r="K389" s="88">
        <v>0.11455425</v>
      </c>
      <c r="L389" s="89">
        <v>0</v>
      </c>
      <c r="M389" s="89">
        <v>4.8418262500000004</v>
      </c>
      <c r="N389" s="89">
        <v>0</v>
      </c>
      <c r="O389" s="89">
        <v>11.988425250000001</v>
      </c>
      <c r="P389" s="89">
        <v>0</v>
      </c>
      <c r="Q389" s="89">
        <f t="shared" si="176"/>
        <v>48.740748429999996</v>
      </c>
      <c r="R389" s="89">
        <f t="shared" si="177"/>
        <v>4.0573200000000031E-3</v>
      </c>
      <c r="S389" s="91">
        <f t="shared" si="178"/>
        <v>3.5418327997433559E-2</v>
      </c>
      <c r="T389" s="92" t="s">
        <v>32</v>
      </c>
    </row>
    <row r="390" spans="1:20" s="68" customFormat="1" ht="63" x14ac:dyDescent="0.25">
      <c r="A390" s="85" t="s">
        <v>711</v>
      </c>
      <c r="B390" s="137" t="s">
        <v>754</v>
      </c>
      <c r="C390" s="94" t="s">
        <v>755</v>
      </c>
      <c r="D390" s="89">
        <v>458.95989887539997</v>
      </c>
      <c r="E390" s="88">
        <v>8.993362659999999</v>
      </c>
      <c r="F390" s="89">
        <f t="shared" si="175"/>
        <v>449.96653621539997</v>
      </c>
      <c r="G390" s="90">
        <v>0.16526160000000026</v>
      </c>
      <c r="H390" s="89">
        <f t="shared" si="174"/>
        <v>0.10568669999999999</v>
      </c>
      <c r="I390" s="89">
        <v>0.16526160000000026</v>
      </c>
      <c r="J390" s="89">
        <v>0.10568669999999999</v>
      </c>
      <c r="K390" s="89">
        <v>0</v>
      </c>
      <c r="L390" s="89">
        <v>0</v>
      </c>
      <c r="M390" s="89">
        <v>0</v>
      </c>
      <c r="N390" s="89">
        <v>0</v>
      </c>
      <c r="O390" s="89">
        <v>0</v>
      </c>
      <c r="P390" s="89">
        <v>0</v>
      </c>
      <c r="Q390" s="89">
        <f t="shared" si="176"/>
        <v>449.86084951539999</v>
      </c>
      <c r="R390" s="89">
        <f t="shared" si="177"/>
        <v>-5.9574900000000264E-2</v>
      </c>
      <c r="S390" s="91">
        <f t="shared" si="178"/>
        <v>-0.36048846192945105</v>
      </c>
      <c r="T390" s="92" t="s">
        <v>139</v>
      </c>
    </row>
    <row r="391" spans="1:20" s="68" customFormat="1" ht="21.75" customHeight="1" x14ac:dyDescent="0.25">
      <c r="A391" s="85" t="s">
        <v>711</v>
      </c>
      <c r="B391" s="137" t="s">
        <v>756</v>
      </c>
      <c r="C391" s="94" t="s">
        <v>757</v>
      </c>
      <c r="D391" s="89">
        <v>29.803934910000002</v>
      </c>
      <c r="E391" s="88">
        <v>16.34133491</v>
      </c>
      <c r="F391" s="89">
        <f t="shared" si="175"/>
        <v>13.462600000000002</v>
      </c>
      <c r="G391" s="90">
        <v>3.8843999999999999</v>
      </c>
      <c r="H391" s="89">
        <f t="shared" si="174"/>
        <v>0.18401719</v>
      </c>
      <c r="I391" s="89">
        <v>3.8843999999999999</v>
      </c>
      <c r="J391" s="89">
        <v>0.18401719</v>
      </c>
      <c r="K391" s="89">
        <v>0</v>
      </c>
      <c r="L391" s="89">
        <v>0</v>
      </c>
      <c r="M391" s="89">
        <v>0</v>
      </c>
      <c r="N391" s="89">
        <v>0</v>
      </c>
      <c r="O391" s="89">
        <v>0</v>
      </c>
      <c r="P391" s="89">
        <v>0</v>
      </c>
      <c r="Q391" s="89">
        <f t="shared" si="176"/>
        <v>13.278582810000001</v>
      </c>
      <c r="R391" s="89">
        <f t="shared" si="177"/>
        <v>-3.7003828099999998</v>
      </c>
      <c r="S391" s="91">
        <f t="shared" si="178"/>
        <v>-0.95262661157450312</v>
      </c>
      <c r="T391" s="122" t="s">
        <v>139</v>
      </c>
    </row>
    <row r="392" spans="1:20" s="68" customFormat="1" ht="31.5" x14ac:dyDescent="0.25">
      <c r="A392" s="85" t="s">
        <v>711</v>
      </c>
      <c r="B392" s="137" t="s">
        <v>758</v>
      </c>
      <c r="C392" s="94" t="s">
        <v>759</v>
      </c>
      <c r="D392" s="89">
        <v>79.475835200000006</v>
      </c>
      <c r="E392" s="88">
        <v>37.496755199999996</v>
      </c>
      <c r="F392" s="89">
        <f t="shared" si="175"/>
        <v>41.97908000000001</v>
      </c>
      <c r="G392" s="90">
        <v>37.979080000000003</v>
      </c>
      <c r="H392" s="89">
        <f t="shared" si="174"/>
        <v>0</v>
      </c>
      <c r="I392" s="89">
        <v>0</v>
      </c>
      <c r="J392" s="89">
        <v>0</v>
      </c>
      <c r="K392" s="88">
        <v>0</v>
      </c>
      <c r="L392" s="88">
        <v>0</v>
      </c>
      <c r="M392" s="89">
        <v>0</v>
      </c>
      <c r="N392" s="89">
        <v>0</v>
      </c>
      <c r="O392" s="89">
        <v>37.979080000000003</v>
      </c>
      <c r="P392" s="89">
        <v>0</v>
      </c>
      <c r="Q392" s="89">
        <f t="shared" si="176"/>
        <v>41.97908000000001</v>
      </c>
      <c r="R392" s="89">
        <f t="shared" si="177"/>
        <v>0</v>
      </c>
      <c r="S392" s="91">
        <v>0</v>
      </c>
      <c r="T392" s="139" t="s">
        <v>32</v>
      </c>
    </row>
    <row r="393" spans="1:20" s="68" customFormat="1" ht="38.25" customHeight="1" x14ac:dyDescent="0.25">
      <c r="A393" s="85" t="s">
        <v>711</v>
      </c>
      <c r="B393" s="137" t="s">
        <v>760</v>
      </c>
      <c r="C393" s="94" t="s">
        <v>761</v>
      </c>
      <c r="D393" s="89">
        <v>26.690999999999999</v>
      </c>
      <c r="E393" s="88">
        <v>0.88500000000000001</v>
      </c>
      <c r="F393" s="89">
        <f t="shared" si="175"/>
        <v>25.805999999999997</v>
      </c>
      <c r="G393" s="90">
        <v>3.9143999999999997</v>
      </c>
      <c r="H393" s="89">
        <f t="shared" si="174"/>
        <v>0</v>
      </c>
      <c r="I393" s="89">
        <v>0</v>
      </c>
      <c r="J393" s="89">
        <v>0</v>
      </c>
      <c r="K393" s="88">
        <v>0</v>
      </c>
      <c r="L393" s="88">
        <v>0</v>
      </c>
      <c r="M393" s="89">
        <v>0</v>
      </c>
      <c r="N393" s="89">
        <v>0</v>
      </c>
      <c r="O393" s="89">
        <v>3.9143999999999997</v>
      </c>
      <c r="P393" s="89">
        <v>0</v>
      </c>
      <c r="Q393" s="89">
        <f t="shared" si="176"/>
        <v>25.805999999999997</v>
      </c>
      <c r="R393" s="89">
        <f t="shared" si="177"/>
        <v>0</v>
      </c>
      <c r="S393" s="91">
        <v>0</v>
      </c>
      <c r="T393" s="139" t="s">
        <v>32</v>
      </c>
    </row>
    <row r="394" spans="1:20" s="68" customFormat="1" ht="37.5" customHeight="1" x14ac:dyDescent="0.25">
      <c r="A394" s="85" t="s">
        <v>711</v>
      </c>
      <c r="B394" s="137" t="s">
        <v>762</v>
      </c>
      <c r="C394" s="94" t="s">
        <v>763</v>
      </c>
      <c r="D394" s="89">
        <v>459.83923517120002</v>
      </c>
      <c r="E394" s="88">
        <v>31.61927953</v>
      </c>
      <c r="F394" s="89">
        <f t="shared" si="175"/>
        <v>428.21995564120004</v>
      </c>
      <c r="G394" s="90">
        <v>15.028879999999997</v>
      </c>
      <c r="H394" s="89">
        <f t="shared" si="174"/>
        <v>1.5393204700000001</v>
      </c>
      <c r="I394" s="89">
        <v>0.79112372600000003</v>
      </c>
      <c r="J394" s="89">
        <v>1.5393204700000001</v>
      </c>
      <c r="K394" s="88">
        <v>0</v>
      </c>
      <c r="L394" s="88">
        <v>0</v>
      </c>
      <c r="M394" s="89">
        <v>0</v>
      </c>
      <c r="N394" s="89">
        <v>0</v>
      </c>
      <c r="O394" s="89">
        <v>14.237756273999997</v>
      </c>
      <c r="P394" s="89">
        <v>0</v>
      </c>
      <c r="Q394" s="89">
        <f t="shared" si="176"/>
        <v>426.68063517120004</v>
      </c>
      <c r="R394" s="89">
        <f t="shared" si="177"/>
        <v>0.74819674400000002</v>
      </c>
      <c r="S394" s="91">
        <f t="shared" si="178"/>
        <v>0.94573923068008203</v>
      </c>
      <c r="T394" s="139" t="s">
        <v>139</v>
      </c>
    </row>
    <row r="395" spans="1:20" s="68" customFormat="1" ht="35.25" customHeight="1" x14ac:dyDescent="0.25">
      <c r="A395" s="85" t="s">
        <v>711</v>
      </c>
      <c r="B395" s="137" t="s">
        <v>764</v>
      </c>
      <c r="C395" s="94" t="s">
        <v>765</v>
      </c>
      <c r="D395" s="89">
        <v>89.858599999999996</v>
      </c>
      <c r="E395" s="88">
        <v>0</v>
      </c>
      <c r="F395" s="89">
        <f t="shared" si="175"/>
        <v>89.858599999999996</v>
      </c>
      <c r="G395" s="90">
        <v>2.4</v>
      </c>
      <c r="H395" s="89">
        <f t="shared" si="174"/>
        <v>0</v>
      </c>
      <c r="I395" s="89">
        <v>0</v>
      </c>
      <c r="J395" s="89">
        <v>0</v>
      </c>
      <c r="K395" s="88">
        <v>0</v>
      </c>
      <c r="L395" s="88">
        <v>0</v>
      </c>
      <c r="M395" s="89">
        <v>0</v>
      </c>
      <c r="N395" s="89">
        <v>0</v>
      </c>
      <c r="O395" s="89">
        <v>2.4</v>
      </c>
      <c r="P395" s="89">
        <v>0</v>
      </c>
      <c r="Q395" s="89">
        <f t="shared" si="176"/>
        <v>89.858599999999996</v>
      </c>
      <c r="R395" s="89">
        <f t="shared" si="177"/>
        <v>0</v>
      </c>
      <c r="S395" s="91">
        <v>0</v>
      </c>
      <c r="T395" s="139" t="s">
        <v>32</v>
      </c>
    </row>
    <row r="396" spans="1:20" s="68" customFormat="1" ht="31.5" x14ac:dyDescent="0.25">
      <c r="A396" s="99" t="s">
        <v>711</v>
      </c>
      <c r="B396" s="112" t="s">
        <v>766</v>
      </c>
      <c r="C396" s="96" t="s">
        <v>767</v>
      </c>
      <c r="D396" s="89" t="s">
        <v>32</v>
      </c>
      <c r="E396" s="88" t="s">
        <v>32</v>
      </c>
      <c r="F396" s="89" t="s">
        <v>32</v>
      </c>
      <c r="G396" s="89" t="s">
        <v>32</v>
      </c>
      <c r="H396" s="89">
        <f>J396+L396+N396+P396</f>
        <v>1.5703893600000001</v>
      </c>
      <c r="I396" s="89" t="s">
        <v>32</v>
      </c>
      <c r="J396" s="89">
        <v>1.5703893600000001</v>
      </c>
      <c r="K396" s="89" t="s">
        <v>32</v>
      </c>
      <c r="L396" s="89">
        <v>0</v>
      </c>
      <c r="M396" s="89" t="s">
        <v>32</v>
      </c>
      <c r="N396" s="89">
        <v>0</v>
      </c>
      <c r="O396" s="89" t="s">
        <v>32</v>
      </c>
      <c r="P396" s="89">
        <v>0</v>
      </c>
      <c r="Q396" s="89" t="s">
        <v>32</v>
      </c>
      <c r="R396" s="89" t="s">
        <v>32</v>
      </c>
      <c r="S396" s="97" t="s">
        <v>32</v>
      </c>
      <c r="T396" s="120" t="s">
        <v>139</v>
      </c>
    </row>
    <row r="397" spans="1:20" s="68" customFormat="1" ht="31.5" x14ac:dyDescent="0.25">
      <c r="A397" s="85" t="s">
        <v>711</v>
      </c>
      <c r="B397" s="137" t="s">
        <v>768</v>
      </c>
      <c r="C397" s="94" t="s">
        <v>769</v>
      </c>
      <c r="D397" s="89">
        <v>108</v>
      </c>
      <c r="E397" s="88">
        <v>6.6572242699999995</v>
      </c>
      <c r="F397" s="89">
        <f t="shared" si="175"/>
        <v>101.34277573</v>
      </c>
      <c r="G397" s="90">
        <v>0</v>
      </c>
      <c r="H397" s="89">
        <f>J397+L397+N397+P397</f>
        <v>8.8826412099999992</v>
      </c>
      <c r="I397" s="89">
        <v>0</v>
      </c>
      <c r="J397" s="89">
        <v>8.8826412099999992</v>
      </c>
      <c r="K397" s="88">
        <v>0</v>
      </c>
      <c r="L397" s="88">
        <v>0</v>
      </c>
      <c r="M397" s="89">
        <v>0</v>
      </c>
      <c r="N397" s="89">
        <v>0</v>
      </c>
      <c r="O397" s="89">
        <v>0</v>
      </c>
      <c r="P397" s="89">
        <v>0</v>
      </c>
      <c r="Q397" s="89">
        <f t="shared" si="176"/>
        <v>92.460134519999997</v>
      </c>
      <c r="R397" s="89">
        <f>H397-(I397)</f>
        <v>8.8826412099999992</v>
      </c>
      <c r="S397" s="91">
        <v>1</v>
      </c>
      <c r="T397" s="122" t="s">
        <v>139</v>
      </c>
    </row>
    <row r="398" spans="1:20" s="68" customFormat="1" ht="27" customHeight="1" x14ac:dyDescent="0.25">
      <c r="A398" s="85" t="s">
        <v>711</v>
      </c>
      <c r="B398" s="137" t="s">
        <v>770</v>
      </c>
      <c r="C398" s="94" t="s">
        <v>771</v>
      </c>
      <c r="D398" s="89" t="s">
        <v>32</v>
      </c>
      <c r="E398" s="88" t="s">
        <v>32</v>
      </c>
      <c r="F398" s="89" t="s">
        <v>32</v>
      </c>
      <c r="G398" s="89" t="s">
        <v>32</v>
      </c>
      <c r="H398" s="89">
        <f t="shared" ref="H398:H402" si="179">J398+L398+N398+P398</f>
        <v>1.37615712</v>
      </c>
      <c r="I398" s="89" t="s">
        <v>32</v>
      </c>
      <c r="J398" s="89">
        <v>1.37615712</v>
      </c>
      <c r="K398" s="89" t="s">
        <v>32</v>
      </c>
      <c r="L398" s="89">
        <v>0</v>
      </c>
      <c r="M398" s="89" t="s">
        <v>32</v>
      </c>
      <c r="N398" s="89">
        <v>0</v>
      </c>
      <c r="O398" s="89" t="s">
        <v>32</v>
      </c>
      <c r="P398" s="89">
        <v>0</v>
      </c>
      <c r="Q398" s="89" t="s">
        <v>32</v>
      </c>
      <c r="R398" s="89" t="s">
        <v>32</v>
      </c>
      <c r="S398" s="97" t="s">
        <v>32</v>
      </c>
      <c r="T398" s="92" t="s">
        <v>139</v>
      </c>
    </row>
    <row r="399" spans="1:20" s="68" customFormat="1" x14ac:dyDescent="0.25">
      <c r="A399" s="85" t="s">
        <v>711</v>
      </c>
      <c r="B399" s="137" t="s">
        <v>772</v>
      </c>
      <c r="C399" s="94" t="s">
        <v>773</v>
      </c>
      <c r="D399" s="89">
        <v>18.094799999999999</v>
      </c>
      <c r="E399" s="88">
        <v>0.39997199999999999</v>
      </c>
      <c r="F399" s="89">
        <f t="shared" si="175"/>
        <v>17.694828000000001</v>
      </c>
      <c r="G399" s="90">
        <v>17.614799999999999</v>
      </c>
      <c r="H399" s="89">
        <f t="shared" si="179"/>
        <v>0</v>
      </c>
      <c r="I399" s="89">
        <v>0</v>
      </c>
      <c r="J399" s="89">
        <v>0</v>
      </c>
      <c r="K399" s="89">
        <v>0</v>
      </c>
      <c r="L399" s="89">
        <v>0</v>
      </c>
      <c r="M399" s="89">
        <v>0</v>
      </c>
      <c r="N399" s="89">
        <v>0</v>
      </c>
      <c r="O399" s="89">
        <v>17.614799999999999</v>
      </c>
      <c r="P399" s="89">
        <v>0</v>
      </c>
      <c r="Q399" s="89">
        <f t="shared" si="176"/>
        <v>17.694828000000001</v>
      </c>
      <c r="R399" s="89">
        <f t="shared" ref="R399:R402" si="180">H399-(I399)</f>
        <v>0</v>
      </c>
      <c r="S399" s="91">
        <v>0</v>
      </c>
      <c r="T399" s="92" t="s">
        <v>32</v>
      </c>
    </row>
    <row r="400" spans="1:20" s="68" customFormat="1" ht="47.25" x14ac:dyDescent="0.25">
      <c r="A400" s="85" t="s">
        <v>711</v>
      </c>
      <c r="B400" s="137" t="s">
        <v>774</v>
      </c>
      <c r="C400" s="94" t="s">
        <v>775</v>
      </c>
      <c r="D400" s="89">
        <v>94.501327999999987</v>
      </c>
      <c r="E400" s="88">
        <v>0</v>
      </c>
      <c r="F400" s="89">
        <f t="shared" si="175"/>
        <v>94.501327999999987</v>
      </c>
      <c r="G400" s="90">
        <v>4.1590800000000003</v>
      </c>
      <c r="H400" s="89">
        <f t="shared" si="179"/>
        <v>0</v>
      </c>
      <c r="I400" s="89">
        <v>0</v>
      </c>
      <c r="J400" s="89">
        <v>0</v>
      </c>
      <c r="K400" s="89">
        <v>0</v>
      </c>
      <c r="L400" s="89">
        <v>0</v>
      </c>
      <c r="M400" s="89">
        <v>0</v>
      </c>
      <c r="N400" s="89">
        <v>0</v>
      </c>
      <c r="O400" s="89">
        <v>4.1590800000000003</v>
      </c>
      <c r="P400" s="89">
        <v>0</v>
      </c>
      <c r="Q400" s="89">
        <f t="shared" si="176"/>
        <v>94.501327999999987</v>
      </c>
      <c r="R400" s="89">
        <f t="shared" si="180"/>
        <v>0</v>
      </c>
      <c r="S400" s="91">
        <v>0</v>
      </c>
      <c r="T400" s="92" t="s">
        <v>32</v>
      </c>
    </row>
    <row r="401" spans="1:20" s="68" customFormat="1" ht="31.5" x14ac:dyDescent="0.25">
      <c r="A401" s="85" t="s">
        <v>711</v>
      </c>
      <c r="B401" s="137" t="s">
        <v>776</v>
      </c>
      <c r="C401" s="94" t="s">
        <v>777</v>
      </c>
      <c r="D401" s="89">
        <v>1.44072</v>
      </c>
      <c r="E401" s="88">
        <v>0</v>
      </c>
      <c r="F401" s="89">
        <f t="shared" si="175"/>
        <v>1.44072</v>
      </c>
      <c r="G401" s="90">
        <v>1.44072</v>
      </c>
      <c r="H401" s="89">
        <f t="shared" si="179"/>
        <v>0</v>
      </c>
      <c r="I401" s="89">
        <v>0</v>
      </c>
      <c r="J401" s="89">
        <v>0</v>
      </c>
      <c r="K401" s="89">
        <v>0</v>
      </c>
      <c r="L401" s="89">
        <v>0</v>
      </c>
      <c r="M401" s="89">
        <v>0</v>
      </c>
      <c r="N401" s="89">
        <v>0</v>
      </c>
      <c r="O401" s="89">
        <v>1.44072</v>
      </c>
      <c r="P401" s="89">
        <v>0</v>
      </c>
      <c r="Q401" s="89">
        <f t="shared" si="176"/>
        <v>1.44072</v>
      </c>
      <c r="R401" s="89">
        <f t="shared" si="180"/>
        <v>0</v>
      </c>
      <c r="S401" s="91">
        <v>0</v>
      </c>
      <c r="T401" s="92" t="s">
        <v>32</v>
      </c>
    </row>
    <row r="402" spans="1:20" s="68" customFormat="1" ht="31.5" x14ac:dyDescent="0.25">
      <c r="A402" s="85" t="s">
        <v>711</v>
      </c>
      <c r="B402" s="137" t="s">
        <v>778</v>
      </c>
      <c r="C402" s="94" t="s">
        <v>779</v>
      </c>
      <c r="D402" s="89">
        <v>4.9789992000000005</v>
      </c>
      <c r="E402" s="88">
        <v>0</v>
      </c>
      <c r="F402" s="89">
        <f t="shared" si="175"/>
        <v>4.9789992000000005</v>
      </c>
      <c r="G402" s="90">
        <v>4.9789992000000005</v>
      </c>
      <c r="H402" s="89">
        <f t="shared" si="179"/>
        <v>0</v>
      </c>
      <c r="I402" s="89">
        <v>0</v>
      </c>
      <c r="J402" s="89">
        <v>0</v>
      </c>
      <c r="K402" s="89">
        <v>0</v>
      </c>
      <c r="L402" s="89">
        <v>0</v>
      </c>
      <c r="M402" s="89">
        <v>0</v>
      </c>
      <c r="N402" s="89">
        <v>0</v>
      </c>
      <c r="O402" s="89">
        <v>4.9789992000000005</v>
      </c>
      <c r="P402" s="89">
        <v>0</v>
      </c>
      <c r="Q402" s="89">
        <f t="shared" si="176"/>
        <v>4.9789992000000005</v>
      </c>
      <c r="R402" s="89">
        <f t="shared" si="180"/>
        <v>0</v>
      </c>
      <c r="S402" s="91">
        <v>0</v>
      </c>
      <c r="T402" s="92" t="s">
        <v>32</v>
      </c>
    </row>
    <row r="403" spans="1:20" s="68" customFormat="1" ht="47.25" x14ac:dyDescent="0.25">
      <c r="A403" s="75" t="s">
        <v>780</v>
      </c>
      <c r="B403" s="80" t="s">
        <v>281</v>
      </c>
      <c r="C403" s="77" t="s">
        <v>31</v>
      </c>
      <c r="D403" s="78">
        <f t="shared" ref="D403:R403" si="181">D404</f>
        <v>0</v>
      </c>
      <c r="E403" s="78">
        <f t="shared" si="181"/>
        <v>0</v>
      </c>
      <c r="F403" s="78">
        <f t="shared" si="181"/>
        <v>0</v>
      </c>
      <c r="G403" s="78">
        <f t="shared" si="181"/>
        <v>0</v>
      </c>
      <c r="H403" s="78">
        <f t="shared" si="181"/>
        <v>0</v>
      </c>
      <c r="I403" s="78">
        <f t="shared" si="181"/>
        <v>0</v>
      </c>
      <c r="J403" s="78">
        <f t="shared" si="181"/>
        <v>0</v>
      </c>
      <c r="K403" s="78">
        <f t="shared" si="181"/>
        <v>0</v>
      </c>
      <c r="L403" s="78">
        <f t="shared" si="181"/>
        <v>0</v>
      </c>
      <c r="M403" s="78">
        <f t="shared" si="181"/>
        <v>0</v>
      </c>
      <c r="N403" s="78">
        <f t="shared" si="181"/>
        <v>0</v>
      </c>
      <c r="O403" s="78">
        <f t="shared" si="181"/>
        <v>0</v>
      </c>
      <c r="P403" s="78">
        <f t="shared" si="181"/>
        <v>0</v>
      </c>
      <c r="Q403" s="78">
        <f t="shared" si="181"/>
        <v>0</v>
      </c>
      <c r="R403" s="78">
        <f t="shared" si="181"/>
        <v>0</v>
      </c>
      <c r="S403" s="73">
        <v>0</v>
      </c>
      <c r="T403" s="79" t="s">
        <v>32</v>
      </c>
    </row>
    <row r="404" spans="1:20" s="68" customFormat="1" x14ac:dyDescent="0.25">
      <c r="A404" s="75" t="s">
        <v>781</v>
      </c>
      <c r="B404" s="80" t="s">
        <v>782</v>
      </c>
      <c r="C404" s="77" t="s">
        <v>31</v>
      </c>
      <c r="D404" s="78">
        <f t="shared" ref="D404:P404" si="182">SUM(D405:D406)</f>
        <v>0</v>
      </c>
      <c r="E404" s="78">
        <f t="shared" si="182"/>
        <v>0</v>
      </c>
      <c r="F404" s="78">
        <f t="shared" si="182"/>
        <v>0</v>
      </c>
      <c r="G404" s="78">
        <f t="shared" si="182"/>
        <v>0</v>
      </c>
      <c r="H404" s="78">
        <f t="shared" si="182"/>
        <v>0</v>
      </c>
      <c r="I404" s="78">
        <f>SUM(I405:I406)</f>
        <v>0</v>
      </c>
      <c r="J404" s="78">
        <f t="shared" si="182"/>
        <v>0</v>
      </c>
      <c r="K404" s="78">
        <f>SUM(K405:K406)</f>
        <v>0</v>
      </c>
      <c r="L404" s="78">
        <f t="shared" si="182"/>
        <v>0</v>
      </c>
      <c r="M404" s="78">
        <f>SUM(M405:M406)</f>
        <v>0</v>
      </c>
      <c r="N404" s="78">
        <f t="shared" si="182"/>
        <v>0</v>
      </c>
      <c r="O404" s="78">
        <f t="shared" si="182"/>
        <v>0</v>
      </c>
      <c r="P404" s="78">
        <f t="shared" si="182"/>
        <v>0</v>
      </c>
      <c r="Q404" s="78">
        <f>SUM(Q405:Q406)</f>
        <v>0</v>
      </c>
      <c r="R404" s="78">
        <f>SUM(R405:R406)</f>
        <v>0</v>
      </c>
      <c r="S404" s="73">
        <v>0</v>
      </c>
      <c r="T404" s="79" t="s">
        <v>32</v>
      </c>
    </row>
    <row r="405" spans="1:20" s="68" customFormat="1" ht="47.25" x14ac:dyDescent="0.25">
      <c r="A405" s="75" t="s">
        <v>783</v>
      </c>
      <c r="B405" s="80" t="s">
        <v>285</v>
      </c>
      <c r="C405" s="77" t="s">
        <v>31</v>
      </c>
      <c r="D405" s="78">
        <v>0</v>
      </c>
      <c r="E405" s="78">
        <v>0</v>
      </c>
      <c r="F405" s="78">
        <v>0</v>
      </c>
      <c r="G405" s="78">
        <v>0</v>
      </c>
      <c r="H405" s="78">
        <v>0</v>
      </c>
      <c r="I405" s="78">
        <v>0</v>
      </c>
      <c r="J405" s="78">
        <v>0</v>
      </c>
      <c r="K405" s="78">
        <v>0</v>
      </c>
      <c r="L405" s="78">
        <v>0</v>
      </c>
      <c r="M405" s="78">
        <v>0</v>
      </c>
      <c r="N405" s="78">
        <v>0</v>
      </c>
      <c r="O405" s="78">
        <v>0</v>
      </c>
      <c r="P405" s="78">
        <v>0</v>
      </c>
      <c r="Q405" s="78">
        <v>0</v>
      </c>
      <c r="R405" s="78">
        <v>0</v>
      </c>
      <c r="S405" s="73">
        <v>0</v>
      </c>
      <c r="T405" s="79" t="s">
        <v>32</v>
      </c>
    </row>
    <row r="406" spans="1:20" s="68" customFormat="1" ht="47.25" x14ac:dyDescent="0.25">
      <c r="A406" s="75" t="s">
        <v>784</v>
      </c>
      <c r="B406" s="80" t="s">
        <v>287</v>
      </c>
      <c r="C406" s="77" t="s">
        <v>31</v>
      </c>
      <c r="D406" s="78">
        <f t="shared" ref="D406:R406" si="183">SUM(D407:D407)</f>
        <v>0</v>
      </c>
      <c r="E406" s="78">
        <f t="shared" si="183"/>
        <v>0</v>
      </c>
      <c r="F406" s="78">
        <f t="shared" si="183"/>
        <v>0</v>
      </c>
      <c r="G406" s="78">
        <f t="shared" si="183"/>
        <v>0</v>
      </c>
      <c r="H406" s="78">
        <f t="shared" si="183"/>
        <v>0</v>
      </c>
      <c r="I406" s="78">
        <f t="shared" si="183"/>
        <v>0</v>
      </c>
      <c r="J406" s="78">
        <f t="shared" si="183"/>
        <v>0</v>
      </c>
      <c r="K406" s="78">
        <f t="shared" si="183"/>
        <v>0</v>
      </c>
      <c r="L406" s="78">
        <f t="shared" si="183"/>
        <v>0</v>
      </c>
      <c r="M406" s="78">
        <f t="shared" si="183"/>
        <v>0</v>
      </c>
      <c r="N406" s="78">
        <f t="shared" si="183"/>
        <v>0</v>
      </c>
      <c r="O406" s="78">
        <f t="shared" si="183"/>
        <v>0</v>
      </c>
      <c r="P406" s="78">
        <f t="shared" si="183"/>
        <v>0</v>
      </c>
      <c r="Q406" s="78">
        <f t="shared" si="183"/>
        <v>0</v>
      </c>
      <c r="R406" s="78">
        <f t="shared" si="183"/>
        <v>0</v>
      </c>
      <c r="S406" s="73">
        <v>0</v>
      </c>
      <c r="T406" s="79" t="s">
        <v>32</v>
      </c>
    </row>
    <row r="407" spans="1:20" s="68" customFormat="1" x14ac:dyDescent="0.25">
      <c r="A407" s="75" t="s">
        <v>785</v>
      </c>
      <c r="B407" s="80" t="s">
        <v>289</v>
      </c>
      <c r="C407" s="77" t="s">
        <v>31</v>
      </c>
      <c r="D407" s="78">
        <v>0</v>
      </c>
      <c r="E407" s="78">
        <v>0</v>
      </c>
      <c r="F407" s="78">
        <v>0</v>
      </c>
      <c r="G407" s="78">
        <v>0</v>
      </c>
      <c r="H407" s="78">
        <v>0</v>
      </c>
      <c r="I407" s="78">
        <v>0</v>
      </c>
      <c r="J407" s="78">
        <v>0</v>
      </c>
      <c r="K407" s="78">
        <v>0</v>
      </c>
      <c r="L407" s="78">
        <v>0</v>
      </c>
      <c r="M407" s="78">
        <v>0</v>
      </c>
      <c r="N407" s="78">
        <v>0</v>
      </c>
      <c r="O407" s="78">
        <v>0</v>
      </c>
      <c r="P407" s="78">
        <v>0</v>
      </c>
      <c r="Q407" s="78">
        <v>0</v>
      </c>
      <c r="R407" s="78">
        <v>0</v>
      </c>
      <c r="S407" s="73">
        <v>0</v>
      </c>
      <c r="T407" s="79" t="s">
        <v>32</v>
      </c>
    </row>
    <row r="408" spans="1:20" s="68" customFormat="1" ht="47.25" x14ac:dyDescent="0.25">
      <c r="A408" s="75" t="s">
        <v>786</v>
      </c>
      <c r="B408" s="80" t="s">
        <v>285</v>
      </c>
      <c r="C408" s="77" t="s">
        <v>31</v>
      </c>
      <c r="D408" s="78">
        <v>0</v>
      </c>
      <c r="E408" s="78">
        <v>0</v>
      </c>
      <c r="F408" s="78">
        <v>0</v>
      </c>
      <c r="G408" s="78">
        <v>0</v>
      </c>
      <c r="H408" s="78">
        <v>0</v>
      </c>
      <c r="I408" s="78">
        <v>0</v>
      </c>
      <c r="J408" s="78">
        <v>0</v>
      </c>
      <c r="K408" s="78">
        <v>0</v>
      </c>
      <c r="L408" s="78">
        <v>0</v>
      </c>
      <c r="M408" s="78">
        <v>0</v>
      </c>
      <c r="N408" s="78">
        <v>0</v>
      </c>
      <c r="O408" s="78">
        <v>0</v>
      </c>
      <c r="P408" s="78">
        <v>0</v>
      </c>
      <c r="Q408" s="78">
        <v>0</v>
      </c>
      <c r="R408" s="78">
        <v>0</v>
      </c>
      <c r="S408" s="73">
        <v>0</v>
      </c>
      <c r="T408" s="79" t="s">
        <v>32</v>
      </c>
    </row>
    <row r="409" spans="1:20" s="68" customFormat="1" ht="47.25" x14ac:dyDescent="0.25">
      <c r="A409" s="75" t="s">
        <v>787</v>
      </c>
      <c r="B409" s="80" t="s">
        <v>287</v>
      </c>
      <c r="C409" s="77" t="s">
        <v>31</v>
      </c>
      <c r="D409" s="78">
        <v>0</v>
      </c>
      <c r="E409" s="78">
        <v>0</v>
      </c>
      <c r="F409" s="78">
        <v>0</v>
      </c>
      <c r="G409" s="78">
        <v>0</v>
      </c>
      <c r="H409" s="78">
        <v>0</v>
      </c>
      <c r="I409" s="78">
        <v>0</v>
      </c>
      <c r="J409" s="78">
        <v>0</v>
      </c>
      <c r="K409" s="78">
        <v>0</v>
      </c>
      <c r="L409" s="78">
        <v>0</v>
      </c>
      <c r="M409" s="78">
        <v>0</v>
      </c>
      <c r="N409" s="78">
        <v>0</v>
      </c>
      <c r="O409" s="78">
        <v>0</v>
      </c>
      <c r="P409" s="78">
        <v>0</v>
      </c>
      <c r="Q409" s="78">
        <v>0</v>
      </c>
      <c r="R409" s="78">
        <v>0</v>
      </c>
      <c r="S409" s="73">
        <v>0</v>
      </c>
      <c r="T409" s="79" t="s">
        <v>32</v>
      </c>
    </row>
    <row r="410" spans="1:20" s="68" customFormat="1" x14ac:dyDescent="0.25">
      <c r="A410" s="75" t="s">
        <v>788</v>
      </c>
      <c r="B410" s="76" t="s">
        <v>293</v>
      </c>
      <c r="C410" s="77" t="s">
        <v>31</v>
      </c>
      <c r="D410" s="78">
        <f t="shared" ref="D410:P410" si="184">SUM(D412:D414,D411)</f>
        <v>2432.7583046509999</v>
      </c>
      <c r="E410" s="78">
        <f t="shared" si="184"/>
        <v>1762.8330807100001</v>
      </c>
      <c r="F410" s="78">
        <f t="shared" si="184"/>
        <v>669.92522394099979</v>
      </c>
      <c r="G410" s="78">
        <f t="shared" si="184"/>
        <v>152.49850368</v>
      </c>
      <c r="H410" s="78">
        <f t="shared" si="184"/>
        <v>16.142900429999997</v>
      </c>
      <c r="I410" s="78">
        <f>SUM(I412:I414,I411)</f>
        <v>3.9277047700000001</v>
      </c>
      <c r="J410" s="78">
        <f t="shared" si="184"/>
        <v>16.142900429999997</v>
      </c>
      <c r="K410" s="78">
        <f>SUM(K412:K414,K411)</f>
        <v>5.8517391200000004</v>
      </c>
      <c r="L410" s="78">
        <f t="shared" si="184"/>
        <v>0</v>
      </c>
      <c r="M410" s="78">
        <f>SUM(M412:M414,M411)</f>
        <v>18.407270229999998</v>
      </c>
      <c r="N410" s="78">
        <f t="shared" si="184"/>
        <v>0</v>
      </c>
      <c r="O410" s="78">
        <f t="shared" si="184"/>
        <v>124.31178955999998</v>
      </c>
      <c r="P410" s="78">
        <f t="shared" si="184"/>
        <v>0</v>
      </c>
      <c r="Q410" s="78">
        <f>SUM(Q412:Q414,Q411)</f>
        <v>653.78232351099973</v>
      </c>
      <c r="R410" s="78">
        <f>SUM(R412:R414,R411)</f>
        <v>12.215195659999999</v>
      </c>
      <c r="S410" s="73">
        <f t="shared" ref="S410:S420" si="185">R410/I410</f>
        <v>3.1100086119761996</v>
      </c>
      <c r="T410" s="79" t="s">
        <v>32</v>
      </c>
    </row>
    <row r="411" spans="1:20" s="68" customFormat="1" ht="31.5" x14ac:dyDescent="0.25">
      <c r="A411" s="75" t="s">
        <v>789</v>
      </c>
      <c r="B411" s="76" t="s">
        <v>295</v>
      </c>
      <c r="C411" s="77" t="s">
        <v>31</v>
      </c>
      <c r="D411" s="78">
        <v>0</v>
      </c>
      <c r="E411" s="78">
        <v>0</v>
      </c>
      <c r="F411" s="78">
        <v>0</v>
      </c>
      <c r="G411" s="78">
        <v>0</v>
      </c>
      <c r="H411" s="78">
        <v>0</v>
      </c>
      <c r="I411" s="78">
        <v>0</v>
      </c>
      <c r="J411" s="78">
        <v>0</v>
      </c>
      <c r="K411" s="78">
        <v>0</v>
      </c>
      <c r="L411" s="78">
        <v>0</v>
      </c>
      <c r="M411" s="78">
        <v>0</v>
      </c>
      <c r="N411" s="78">
        <v>0</v>
      </c>
      <c r="O411" s="78">
        <v>0</v>
      </c>
      <c r="P411" s="78">
        <v>0</v>
      </c>
      <c r="Q411" s="78">
        <v>0</v>
      </c>
      <c r="R411" s="78">
        <v>0</v>
      </c>
      <c r="S411" s="73">
        <v>0</v>
      </c>
      <c r="T411" s="79" t="s">
        <v>32</v>
      </c>
    </row>
    <row r="412" spans="1:20" s="68" customFormat="1" x14ac:dyDescent="0.25">
      <c r="A412" s="75" t="s">
        <v>790</v>
      </c>
      <c r="B412" s="76" t="s">
        <v>297</v>
      </c>
      <c r="C412" s="77" t="s">
        <v>31</v>
      </c>
      <c r="D412" s="78">
        <v>0</v>
      </c>
      <c r="E412" s="78">
        <v>0</v>
      </c>
      <c r="F412" s="78">
        <v>0</v>
      </c>
      <c r="G412" s="78">
        <v>0</v>
      </c>
      <c r="H412" s="84">
        <v>0</v>
      </c>
      <c r="I412" s="78">
        <v>0</v>
      </c>
      <c r="J412" s="78">
        <v>0</v>
      </c>
      <c r="K412" s="78">
        <v>0</v>
      </c>
      <c r="L412" s="78">
        <v>0</v>
      </c>
      <c r="M412" s="78">
        <v>0</v>
      </c>
      <c r="N412" s="78">
        <v>0</v>
      </c>
      <c r="O412" s="78">
        <v>0</v>
      </c>
      <c r="P412" s="78">
        <v>0</v>
      </c>
      <c r="Q412" s="78">
        <v>0</v>
      </c>
      <c r="R412" s="78">
        <v>0</v>
      </c>
      <c r="S412" s="73">
        <v>0</v>
      </c>
      <c r="T412" s="79" t="s">
        <v>32</v>
      </c>
    </row>
    <row r="413" spans="1:20" s="68" customFormat="1" x14ac:dyDescent="0.25">
      <c r="A413" s="75" t="s">
        <v>791</v>
      </c>
      <c r="B413" s="76" t="s">
        <v>301</v>
      </c>
      <c r="C413" s="77" t="s">
        <v>31</v>
      </c>
      <c r="D413" s="78">
        <v>0</v>
      </c>
      <c r="E413" s="78">
        <v>0</v>
      </c>
      <c r="F413" s="78">
        <v>0</v>
      </c>
      <c r="G413" s="78">
        <v>0</v>
      </c>
      <c r="H413" s="84">
        <v>0</v>
      </c>
      <c r="I413" s="78">
        <v>0</v>
      </c>
      <c r="J413" s="78">
        <v>0</v>
      </c>
      <c r="K413" s="78">
        <v>0</v>
      </c>
      <c r="L413" s="78">
        <v>0</v>
      </c>
      <c r="M413" s="78">
        <v>0</v>
      </c>
      <c r="N413" s="78">
        <v>0</v>
      </c>
      <c r="O413" s="78">
        <v>0</v>
      </c>
      <c r="P413" s="78">
        <v>0</v>
      </c>
      <c r="Q413" s="78">
        <v>0</v>
      </c>
      <c r="R413" s="78">
        <v>0</v>
      </c>
      <c r="S413" s="73">
        <v>0</v>
      </c>
      <c r="T413" s="79" t="s">
        <v>32</v>
      </c>
    </row>
    <row r="414" spans="1:20" s="68" customFormat="1" x14ac:dyDescent="0.25">
      <c r="A414" s="75" t="s">
        <v>792</v>
      </c>
      <c r="B414" s="76" t="s">
        <v>308</v>
      </c>
      <c r="C414" s="77" t="s">
        <v>31</v>
      </c>
      <c r="D414" s="78">
        <f>SUM(D415:D416)</f>
        <v>2432.7583046509999</v>
      </c>
      <c r="E414" s="78">
        <f t="shared" ref="E414:P414" si="186">SUM(E415:E416)</f>
        <v>1762.8330807100001</v>
      </c>
      <c r="F414" s="78">
        <f t="shared" si="186"/>
        <v>669.92522394099979</v>
      </c>
      <c r="G414" s="78">
        <f t="shared" si="186"/>
        <v>152.49850368</v>
      </c>
      <c r="H414" s="84">
        <f t="shared" si="186"/>
        <v>16.142900429999997</v>
      </c>
      <c r="I414" s="78">
        <f>SUM(I415:I416)</f>
        <v>3.9277047700000001</v>
      </c>
      <c r="J414" s="78">
        <f t="shared" si="186"/>
        <v>16.142900429999997</v>
      </c>
      <c r="K414" s="78">
        <f>SUM(K415:K416)</f>
        <v>5.8517391200000004</v>
      </c>
      <c r="L414" s="78">
        <f t="shared" si="186"/>
        <v>0</v>
      </c>
      <c r="M414" s="78">
        <f>SUM(M415:M416)</f>
        <v>18.407270229999998</v>
      </c>
      <c r="N414" s="78">
        <f t="shared" si="186"/>
        <v>0</v>
      </c>
      <c r="O414" s="78">
        <f t="shared" si="186"/>
        <v>124.31178955999998</v>
      </c>
      <c r="P414" s="78">
        <f t="shared" si="186"/>
        <v>0</v>
      </c>
      <c r="Q414" s="78">
        <f>SUM(Q415:Q416)</f>
        <v>653.78232351099973</v>
      </c>
      <c r="R414" s="78">
        <f>SUM(R415:R416)</f>
        <v>12.215195659999999</v>
      </c>
      <c r="S414" s="73">
        <f t="shared" si="185"/>
        <v>3.1100086119761996</v>
      </c>
      <c r="T414" s="141" t="s">
        <v>32</v>
      </c>
    </row>
    <row r="415" spans="1:20" s="68" customFormat="1" ht="47.25" x14ac:dyDescent="0.25">
      <c r="A415" s="85" t="s">
        <v>792</v>
      </c>
      <c r="B415" s="105" t="s">
        <v>793</v>
      </c>
      <c r="C415" s="96" t="s">
        <v>794</v>
      </c>
      <c r="D415" s="89">
        <v>1901.1876326429999</v>
      </c>
      <c r="E415" s="88">
        <v>1430.4213357800002</v>
      </c>
      <c r="F415" s="89">
        <f t="shared" ref="F415:F416" si="187">D415-E415</f>
        <v>470.76629686299975</v>
      </c>
      <c r="G415" s="90">
        <v>45.416911889999994</v>
      </c>
      <c r="H415" s="89">
        <f t="shared" ref="H415:H416" si="188">J415+L415+N415+P415</f>
        <v>16.139988679999998</v>
      </c>
      <c r="I415" s="89">
        <v>3.0751808199999999</v>
      </c>
      <c r="J415" s="89">
        <v>16.139988679999998</v>
      </c>
      <c r="K415" s="88">
        <v>5.8517391200000004</v>
      </c>
      <c r="L415" s="88">
        <v>0</v>
      </c>
      <c r="M415" s="89">
        <v>18.407270229999998</v>
      </c>
      <c r="N415" s="89">
        <v>0</v>
      </c>
      <c r="O415" s="89">
        <v>18.082721719999999</v>
      </c>
      <c r="P415" s="89">
        <v>0</v>
      </c>
      <c r="Q415" s="89">
        <f t="shared" ref="Q415:Q416" si="189">F415-H415</f>
        <v>454.62630818299976</v>
      </c>
      <c r="R415" s="89">
        <f t="shared" ref="R415:R416" si="190">H415-(I415)</f>
        <v>13.064807859999998</v>
      </c>
      <c r="S415" s="91">
        <f t="shared" si="185"/>
        <v>4.2484681795069204</v>
      </c>
      <c r="T415" s="135" t="s">
        <v>139</v>
      </c>
    </row>
    <row r="416" spans="1:20" s="68" customFormat="1" ht="78.75" x14ac:dyDescent="0.25">
      <c r="A416" s="85" t="s">
        <v>792</v>
      </c>
      <c r="B416" s="105" t="s">
        <v>795</v>
      </c>
      <c r="C416" s="96" t="s">
        <v>796</v>
      </c>
      <c r="D416" s="89">
        <v>531.57067200799997</v>
      </c>
      <c r="E416" s="88">
        <v>332.41174493</v>
      </c>
      <c r="F416" s="89">
        <f t="shared" si="187"/>
        <v>199.15892707799998</v>
      </c>
      <c r="G416" s="90">
        <v>107.08159178999999</v>
      </c>
      <c r="H416" s="89">
        <f t="shared" si="188"/>
        <v>2.9117499999999998E-3</v>
      </c>
      <c r="I416" s="89">
        <v>0.85252395000000003</v>
      </c>
      <c r="J416" s="89">
        <v>2.9117499999999998E-3</v>
      </c>
      <c r="K416" s="88">
        <v>0</v>
      </c>
      <c r="L416" s="88">
        <v>0</v>
      </c>
      <c r="M416" s="89">
        <v>0</v>
      </c>
      <c r="N416" s="89">
        <v>0</v>
      </c>
      <c r="O416" s="89">
        <v>106.22906783999998</v>
      </c>
      <c r="P416" s="89">
        <v>0</v>
      </c>
      <c r="Q416" s="89">
        <f t="shared" si="189"/>
        <v>199.15601532799997</v>
      </c>
      <c r="R416" s="89">
        <f t="shared" si="190"/>
        <v>-0.84961220000000004</v>
      </c>
      <c r="S416" s="91">
        <f t="shared" si="185"/>
        <v>-0.99658455343102093</v>
      </c>
      <c r="T416" s="92" t="s">
        <v>797</v>
      </c>
    </row>
    <row r="417" spans="1:20" s="68" customFormat="1" ht="31.5" x14ac:dyDescent="0.25">
      <c r="A417" s="128" t="s">
        <v>798</v>
      </c>
      <c r="B417" s="80" t="s">
        <v>323</v>
      </c>
      <c r="C417" s="77" t="s">
        <v>31</v>
      </c>
      <c r="D417" s="78">
        <v>0</v>
      </c>
      <c r="E417" s="78">
        <v>0</v>
      </c>
      <c r="F417" s="78">
        <v>0</v>
      </c>
      <c r="G417" s="78">
        <v>0</v>
      </c>
      <c r="H417" s="84">
        <v>0</v>
      </c>
      <c r="I417" s="78">
        <v>0</v>
      </c>
      <c r="J417" s="78">
        <v>0</v>
      </c>
      <c r="K417" s="78">
        <v>0</v>
      </c>
      <c r="L417" s="78">
        <v>0</v>
      </c>
      <c r="M417" s="78">
        <v>0</v>
      </c>
      <c r="N417" s="78">
        <v>0</v>
      </c>
      <c r="O417" s="78">
        <v>0</v>
      </c>
      <c r="P417" s="78">
        <v>0</v>
      </c>
      <c r="Q417" s="78">
        <v>0</v>
      </c>
      <c r="R417" s="78">
        <v>0</v>
      </c>
      <c r="S417" s="73">
        <v>0</v>
      </c>
      <c r="T417" s="79" t="s">
        <v>32</v>
      </c>
    </row>
    <row r="418" spans="1:20" s="68" customFormat="1" ht="33" customHeight="1" x14ac:dyDescent="0.25">
      <c r="A418" s="75" t="s">
        <v>799</v>
      </c>
      <c r="B418" s="80" t="s">
        <v>325</v>
      </c>
      <c r="C418" s="77" t="s">
        <v>31</v>
      </c>
      <c r="D418" s="78">
        <f>SUM(D419:D490)</f>
        <v>916.45869233071198</v>
      </c>
      <c r="E418" s="78">
        <f t="shared" ref="E418:R418" si="191">SUM(E419:E490)</f>
        <v>230.93795273000001</v>
      </c>
      <c r="F418" s="78">
        <f t="shared" si="191"/>
        <v>685.52073960071198</v>
      </c>
      <c r="G418" s="78">
        <f t="shared" si="191"/>
        <v>338.75945452098239</v>
      </c>
      <c r="H418" s="78">
        <f t="shared" si="191"/>
        <v>5.2953E-2</v>
      </c>
      <c r="I418" s="78">
        <f t="shared" si="191"/>
        <v>11.214142152799999</v>
      </c>
      <c r="J418" s="78">
        <f t="shared" si="191"/>
        <v>5.2953E-2</v>
      </c>
      <c r="K418" s="78">
        <f t="shared" si="191"/>
        <v>61.851644363200002</v>
      </c>
      <c r="L418" s="78">
        <f t="shared" si="191"/>
        <v>0</v>
      </c>
      <c r="M418" s="78">
        <f t="shared" si="191"/>
        <v>52.97584291006001</v>
      </c>
      <c r="N418" s="78">
        <f t="shared" si="191"/>
        <v>0</v>
      </c>
      <c r="O418" s="78">
        <f t="shared" si="191"/>
        <v>212.71782509491999</v>
      </c>
      <c r="P418" s="78">
        <f t="shared" si="191"/>
        <v>0</v>
      </c>
      <c r="Q418" s="78">
        <f t="shared" si="191"/>
        <v>685.46778660071197</v>
      </c>
      <c r="R418" s="78">
        <f t="shared" si="191"/>
        <v>-11.161189152799999</v>
      </c>
      <c r="S418" s="73">
        <f t="shared" si="185"/>
        <v>-0.99527801598388166</v>
      </c>
      <c r="T418" s="141" t="s">
        <v>32</v>
      </c>
    </row>
    <row r="419" spans="1:20" s="68" customFormat="1" ht="157.5" x14ac:dyDescent="0.25">
      <c r="A419" s="85" t="s">
        <v>799</v>
      </c>
      <c r="B419" s="105" t="s">
        <v>800</v>
      </c>
      <c r="C419" s="94" t="s">
        <v>801</v>
      </c>
      <c r="D419" s="89">
        <v>118.555365708</v>
      </c>
      <c r="E419" s="88">
        <v>58.21680825</v>
      </c>
      <c r="F419" s="89">
        <f t="shared" ref="F419:F482" si="192">D419-E419</f>
        <v>60.338557457999997</v>
      </c>
      <c r="G419" s="90">
        <v>33.949027808000004</v>
      </c>
      <c r="H419" s="89">
        <f t="shared" ref="H419:H482" si="193">J419+L419+N419+P419</f>
        <v>0</v>
      </c>
      <c r="I419" s="89">
        <v>10.070136312799999</v>
      </c>
      <c r="J419" s="89">
        <v>0</v>
      </c>
      <c r="K419" s="89">
        <v>23.878891495200001</v>
      </c>
      <c r="L419" s="89">
        <v>0</v>
      </c>
      <c r="M419" s="89">
        <v>0</v>
      </c>
      <c r="N419" s="89">
        <v>0</v>
      </c>
      <c r="O419" s="89">
        <v>0</v>
      </c>
      <c r="P419" s="89">
        <v>0</v>
      </c>
      <c r="Q419" s="89">
        <f t="shared" ref="Q419:Q482" si="194">F419-H419</f>
        <v>60.338557457999997</v>
      </c>
      <c r="R419" s="89">
        <f t="shared" ref="R419:R482" si="195">H419-(I419)</f>
        <v>-10.070136312799999</v>
      </c>
      <c r="S419" s="91">
        <f t="shared" si="185"/>
        <v>-1</v>
      </c>
      <c r="T419" s="102" t="s">
        <v>802</v>
      </c>
    </row>
    <row r="420" spans="1:20" s="68" customFormat="1" ht="220.5" x14ac:dyDescent="0.25">
      <c r="A420" s="85" t="s">
        <v>799</v>
      </c>
      <c r="B420" s="105" t="s">
        <v>803</v>
      </c>
      <c r="C420" s="142" t="s">
        <v>804</v>
      </c>
      <c r="D420" s="89">
        <v>337.998861288</v>
      </c>
      <c r="E420" s="88">
        <v>122.48416207999999</v>
      </c>
      <c r="F420" s="89">
        <f t="shared" si="192"/>
        <v>215.51469920800002</v>
      </c>
      <c r="G420" s="90">
        <v>39.116758707999914</v>
      </c>
      <c r="H420" s="89">
        <f t="shared" si="193"/>
        <v>0</v>
      </c>
      <c r="I420" s="89">
        <v>1.1440058399999999</v>
      </c>
      <c r="J420" s="89">
        <v>0</v>
      </c>
      <c r="K420" s="88">
        <v>37.972752868000001</v>
      </c>
      <c r="L420" s="88">
        <v>0</v>
      </c>
      <c r="M420" s="89">
        <v>0</v>
      </c>
      <c r="N420" s="89">
        <v>0</v>
      </c>
      <c r="O420" s="89">
        <v>0</v>
      </c>
      <c r="P420" s="89">
        <v>0</v>
      </c>
      <c r="Q420" s="89">
        <f t="shared" si="194"/>
        <v>215.51469920800002</v>
      </c>
      <c r="R420" s="89">
        <f t="shared" si="195"/>
        <v>-1.1440058399999999</v>
      </c>
      <c r="S420" s="91">
        <f t="shared" si="185"/>
        <v>-1</v>
      </c>
      <c r="T420" s="102" t="s">
        <v>805</v>
      </c>
    </row>
    <row r="421" spans="1:20" s="68" customFormat="1" ht="42.75" customHeight="1" x14ac:dyDescent="0.25">
      <c r="A421" s="85" t="s">
        <v>799</v>
      </c>
      <c r="B421" s="105" t="s">
        <v>806</v>
      </c>
      <c r="C421" s="96" t="s">
        <v>807</v>
      </c>
      <c r="D421" s="89">
        <v>8.4</v>
      </c>
      <c r="E421" s="88">
        <v>0</v>
      </c>
      <c r="F421" s="89">
        <f t="shared" si="192"/>
        <v>8.4</v>
      </c>
      <c r="G421" s="90">
        <v>8.4</v>
      </c>
      <c r="H421" s="89">
        <f t="shared" si="193"/>
        <v>0</v>
      </c>
      <c r="I421" s="89">
        <v>0</v>
      </c>
      <c r="J421" s="89">
        <v>0</v>
      </c>
      <c r="K421" s="88">
        <v>0</v>
      </c>
      <c r="L421" s="88">
        <v>0</v>
      </c>
      <c r="M421" s="89">
        <v>0</v>
      </c>
      <c r="N421" s="89">
        <v>0</v>
      </c>
      <c r="O421" s="89">
        <v>8.4</v>
      </c>
      <c r="P421" s="89">
        <v>0</v>
      </c>
      <c r="Q421" s="89">
        <f t="shared" si="194"/>
        <v>8.4</v>
      </c>
      <c r="R421" s="89">
        <f t="shared" si="195"/>
        <v>0</v>
      </c>
      <c r="S421" s="91">
        <v>0</v>
      </c>
      <c r="T421" s="135" t="s">
        <v>32</v>
      </c>
    </row>
    <row r="422" spans="1:20" s="68" customFormat="1" ht="31.5" x14ac:dyDescent="0.25">
      <c r="A422" s="85" t="s">
        <v>799</v>
      </c>
      <c r="B422" s="105" t="s">
        <v>808</v>
      </c>
      <c r="C422" s="96" t="s">
        <v>809</v>
      </c>
      <c r="D422" s="89">
        <v>158.4</v>
      </c>
      <c r="E422" s="88">
        <v>47.744999999999997</v>
      </c>
      <c r="F422" s="89">
        <f t="shared" si="192"/>
        <v>110.655</v>
      </c>
      <c r="G422" s="90">
        <v>55.2</v>
      </c>
      <c r="H422" s="89">
        <f t="shared" si="193"/>
        <v>0</v>
      </c>
      <c r="I422" s="89">
        <v>0</v>
      </c>
      <c r="J422" s="89">
        <v>0</v>
      </c>
      <c r="K422" s="88">
        <v>0</v>
      </c>
      <c r="L422" s="88">
        <v>0</v>
      </c>
      <c r="M422" s="89">
        <v>0</v>
      </c>
      <c r="N422" s="89">
        <v>0</v>
      </c>
      <c r="O422" s="89">
        <v>55.2</v>
      </c>
      <c r="P422" s="89">
        <v>0</v>
      </c>
      <c r="Q422" s="89">
        <f t="shared" si="194"/>
        <v>110.655</v>
      </c>
      <c r="R422" s="89">
        <f t="shared" si="195"/>
        <v>0</v>
      </c>
      <c r="S422" s="91">
        <v>0</v>
      </c>
      <c r="T422" s="135" t="s">
        <v>32</v>
      </c>
    </row>
    <row r="423" spans="1:20" s="68" customFormat="1" ht="31.5" x14ac:dyDescent="0.25">
      <c r="A423" s="85" t="s">
        <v>799</v>
      </c>
      <c r="B423" s="105" t="s">
        <v>810</v>
      </c>
      <c r="C423" s="96" t="s">
        <v>811</v>
      </c>
      <c r="D423" s="89">
        <v>35.686799999999998</v>
      </c>
      <c r="E423" s="88">
        <v>0</v>
      </c>
      <c r="F423" s="89">
        <f t="shared" si="192"/>
        <v>35.686799999999998</v>
      </c>
      <c r="G423" s="90">
        <v>35.686799999999998</v>
      </c>
      <c r="H423" s="89">
        <f t="shared" si="193"/>
        <v>0</v>
      </c>
      <c r="I423" s="89">
        <v>0</v>
      </c>
      <c r="J423" s="89">
        <v>0</v>
      </c>
      <c r="K423" s="89">
        <v>0</v>
      </c>
      <c r="L423" s="88">
        <v>0</v>
      </c>
      <c r="M423" s="89">
        <v>0</v>
      </c>
      <c r="N423" s="89">
        <v>0</v>
      </c>
      <c r="O423" s="89">
        <v>35.686800000000005</v>
      </c>
      <c r="P423" s="89">
        <v>0</v>
      </c>
      <c r="Q423" s="89">
        <f t="shared" si="194"/>
        <v>35.686799999999998</v>
      </c>
      <c r="R423" s="89">
        <f t="shared" si="195"/>
        <v>0</v>
      </c>
      <c r="S423" s="91">
        <v>0</v>
      </c>
      <c r="T423" s="135" t="s">
        <v>32</v>
      </c>
    </row>
    <row r="424" spans="1:20" s="68" customFormat="1" ht="31.5" x14ac:dyDescent="0.25">
      <c r="A424" s="85" t="s">
        <v>799</v>
      </c>
      <c r="B424" s="105" t="s">
        <v>812</v>
      </c>
      <c r="C424" s="96" t="s">
        <v>813</v>
      </c>
      <c r="D424" s="89">
        <v>0.93725099999999995</v>
      </c>
      <c r="E424" s="88">
        <v>0</v>
      </c>
      <c r="F424" s="89">
        <f t="shared" si="192"/>
        <v>0.93725099999999995</v>
      </c>
      <c r="G424" s="90">
        <v>0.93725099999999995</v>
      </c>
      <c r="H424" s="89">
        <f t="shared" si="193"/>
        <v>0</v>
      </c>
      <c r="I424" s="89">
        <v>0</v>
      </c>
      <c r="J424" s="89">
        <v>0</v>
      </c>
      <c r="K424" s="89">
        <v>0</v>
      </c>
      <c r="L424" s="88">
        <v>0</v>
      </c>
      <c r="M424" s="89">
        <v>0</v>
      </c>
      <c r="N424" s="89">
        <v>0</v>
      </c>
      <c r="O424" s="89">
        <v>0.93725099999999995</v>
      </c>
      <c r="P424" s="89">
        <v>0</v>
      </c>
      <c r="Q424" s="89">
        <f t="shared" si="194"/>
        <v>0.93725099999999995</v>
      </c>
      <c r="R424" s="89">
        <f t="shared" si="195"/>
        <v>0</v>
      </c>
      <c r="S424" s="91">
        <v>0</v>
      </c>
      <c r="T424" s="135" t="s">
        <v>32</v>
      </c>
    </row>
    <row r="425" spans="1:20" s="68" customFormat="1" ht="31.5" x14ac:dyDescent="0.25">
      <c r="A425" s="85" t="s">
        <v>799</v>
      </c>
      <c r="B425" s="105" t="s">
        <v>814</v>
      </c>
      <c r="C425" s="96" t="s">
        <v>815</v>
      </c>
      <c r="D425" s="89">
        <v>0.67087439999999998</v>
      </c>
      <c r="E425" s="88">
        <v>0</v>
      </c>
      <c r="F425" s="89">
        <f t="shared" si="192"/>
        <v>0.67087439999999998</v>
      </c>
      <c r="G425" s="90">
        <v>0.67087439999999998</v>
      </c>
      <c r="H425" s="89">
        <f t="shared" si="193"/>
        <v>0</v>
      </c>
      <c r="I425" s="89">
        <v>0</v>
      </c>
      <c r="J425" s="89">
        <v>0</v>
      </c>
      <c r="K425" s="89">
        <v>0</v>
      </c>
      <c r="L425" s="88">
        <v>0</v>
      </c>
      <c r="M425" s="89">
        <v>0.67087439999999998</v>
      </c>
      <c r="N425" s="89">
        <v>0</v>
      </c>
      <c r="O425" s="89">
        <v>0</v>
      </c>
      <c r="P425" s="89">
        <v>0</v>
      </c>
      <c r="Q425" s="89">
        <f t="shared" si="194"/>
        <v>0.67087439999999998</v>
      </c>
      <c r="R425" s="89">
        <f t="shared" si="195"/>
        <v>0</v>
      </c>
      <c r="S425" s="91">
        <v>0</v>
      </c>
      <c r="T425" s="92" t="s">
        <v>32</v>
      </c>
    </row>
    <row r="426" spans="1:20" s="68" customFormat="1" ht="31.5" x14ac:dyDescent="0.25">
      <c r="A426" s="99" t="s">
        <v>799</v>
      </c>
      <c r="B426" s="112" t="s">
        <v>816</v>
      </c>
      <c r="C426" s="143" t="s">
        <v>817</v>
      </c>
      <c r="D426" s="89">
        <v>0.24</v>
      </c>
      <c r="E426" s="88">
        <v>0</v>
      </c>
      <c r="F426" s="89">
        <f t="shared" si="192"/>
        <v>0.24</v>
      </c>
      <c r="G426" s="90">
        <v>0.24</v>
      </c>
      <c r="H426" s="89">
        <f t="shared" si="193"/>
        <v>0</v>
      </c>
      <c r="I426" s="89">
        <v>0</v>
      </c>
      <c r="J426" s="89">
        <v>0</v>
      </c>
      <c r="K426" s="89">
        <v>0</v>
      </c>
      <c r="L426" s="88">
        <v>0</v>
      </c>
      <c r="M426" s="89">
        <v>0.24</v>
      </c>
      <c r="N426" s="89">
        <v>0</v>
      </c>
      <c r="O426" s="89">
        <v>0</v>
      </c>
      <c r="P426" s="89">
        <v>0</v>
      </c>
      <c r="Q426" s="89">
        <f t="shared" si="194"/>
        <v>0.24</v>
      </c>
      <c r="R426" s="89">
        <f t="shared" si="195"/>
        <v>0</v>
      </c>
      <c r="S426" s="91">
        <v>0</v>
      </c>
      <c r="T426" s="102" t="s">
        <v>32</v>
      </c>
    </row>
    <row r="427" spans="1:20" s="68" customFormat="1" ht="24.75" customHeight="1" x14ac:dyDescent="0.25">
      <c r="A427" s="85" t="s">
        <v>799</v>
      </c>
      <c r="B427" s="105" t="s">
        <v>818</v>
      </c>
      <c r="C427" s="96" t="s">
        <v>819</v>
      </c>
      <c r="D427" s="89">
        <v>0.24</v>
      </c>
      <c r="E427" s="88">
        <v>0</v>
      </c>
      <c r="F427" s="89">
        <f t="shared" si="192"/>
        <v>0.24</v>
      </c>
      <c r="G427" s="90">
        <v>0.24</v>
      </c>
      <c r="H427" s="89">
        <f t="shared" si="193"/>
        <v>0</v>
      </c>
      <c r="I427" s="89">
        <v>0</v>
      </c>
      <c r="J427" s="89">
        <v>0</v>
      </c>
      <c r="K427" s="89">
        <v>0</v>
      </c>
      <c r="L427" s="88">
        <v>0</v>
      </c>
      <c r="M427" s="89">
        <v>0.24</v>
      </c>
      <c r="N427" s="89">
        <v>0</v>
      </c>
      <c r="O427" s="89">
        <v>0</v>
      </c>
      <c r="P427" s="89">
        <v>0</v>
      </c>
      <c r="Q427" s="89">
        <f t="shared" si="194"/>
        <v>0.24</v>
      </c>
      <c r="R427" s="89">
        <f t="shared" si="195"/>
        <v>0</v>
      </c>
      <c r="S427" s="91">
        <v>0</v>
      </c>
      <c r="T427" s="92" t="s">
        <v>32</v>
      </c>
    </row>
    <row r="428" spans="1:20" s="68" customFormat="1" ht="25.5" customHeight="1" x14ac:dyDescent="0.25">
      <c r="A428" s="85" t="s">
        <v>799</v>
      </c>
      <c r="B428" s="105" t="s">
        <v>820</v>
      </c>
      <c r="C428" s="96" t="s">
        <v>821</v>
      </c>
      <c r="D428" s="89">
        <v>9.6000000000000002E-2</v>
      </c>
      <c r="E428" s="88">
        <v>0</v>
      </c>
      <c r="F428" s="89">
        <f t="shared" si="192"/>
        <v>9.6000000000000002E-2</v>
      </c>
      <c r="G428" s="90">
        <v>9.6000000000000002E-2</v>
      </c>
      <c r="H428" s="89">
        <f t="shared" si="193"/>
        <v>0</v>
      </c>
      <c r="I428" s="89">
        <v>0</v>
      </c>
      <c r="J428" s="89">
        <v>0</v>
      </c>
      <c r="K428" s="89">
        <v>0</v>
      </c>
      <c r="L428" s="88">
        <v>0</v>
      </c>
      <c r="M428" s="89">
        <v>9.6000000000000002E-2</v>
      </c>
      <c r="N428" s="89">
        <v>0</v>
      </c>
      <c r="O428" s="89">
        <v>0</v>
      </c>
      <c r="P428" s="89">
        <v>0</v>
      </c>
      <c r="Q428" s="89">
        <f t="shared" si="194"/>
        <v>9.6000000000000002E-2</v>
      </c>
      <c r="R428" s="89">
        <f t="shared" si="195"/>
        <v>0</v>
      </c>
      <c r="S428" s="91">
        <v>0</v>
      </c>
      <c r="T428" s="92" t="s">
        <v>32</v>
      </c>
    </row>
    <row r="429" spans="1:20" s="68" customFormat="1" ht="31.5" x14ac:dyDescent="0.25">
      <c r="A429" s="85" t="s">
        <v>799</v>
      </c>
      <c r="B429" s="105" t="s">
        <v>822</v>
      </c>
      <c r="C429" s="96" t="s">
        <v>823</v>
      </c>
      <c r="D429" s="89">
        <v>0.24</v>
      </c>
      <c r="E429" s="88">
        <v>0</v>
      </c>
      <c r="F429" s="89">
        <f t="shared" si="192"/>
        <v>0.24</v>
      </c>
      <c r="G429" s="90">
        <v>0.24</v>
      </c>
      <c r="H429" s="89">
        <f t="shared" si="193"/>
        <v>0</v>
      </c>
      <c r="I429" s="89">
        <v>0</v>
      </c>
      <c r="J429" s="89">
        <v>0</v>
      </c>
      <c r="K429" s="89">
        <v>0</v>
      </c>
      <c r="L429" s="88">
        <v>0</v>
      </c>
      <c r="M429" s="89">
        <v>0.24</v>
      </c>
      <c r="N429" s="89">
        <v>0</v>
      </c>
      <c r="O429" s="89">
        <v>0</v>
      </c>
      <c r="P429" s="89">
        <v>0</v>
      </c>
      <c r="Q429" s="89">
        <f t="shared" si="194"/>
        <v>0.24</v>
      </c>
      <c r="R429" s="89">
        <f t="shared" si="195"/>
        <v>0</v>
      </c>
      <c r="S429" s="91">
        <v>0</v>
      </c>
      <c r="T429" s="135" t="s">
        <v>32</v>
      </c>
    </row>
    <row r="430" spans="1:20" s="68" customFormat="1" ht="31.5" x14ac:dyDescent="0.25">
      <c r="A430" s="85" t="s">
        <v>799</v>
      </c>
      <c r="B430" s="105" t="s">
        <v>824</v>
      </c>
      <c r="C430" s="96" t="s">
        <v>825</v>
      </c>
      <c r="D430" s="89">
        <v>1.44</v>
      </c>
      <c r="E430" s="88">
        <v>0</v>
      </c>
      <c r="F430" s="89">
        <f t="shared" si="192"/>
        <v>1.44</v>
      </c>
      <c r="G430" s="90">
        <v>1.44</v>
      </c>
      <c r="H430" s="89">
        <f t="shared" si="193"/>
        <v>0</v>
      </c>
      <c r="I430" s="89">
        <v>0</v>
      </c>
      <c r="J430" s="89">
        <v>0</v>
      </c>
      <c r="K430" s="88">
        <v>0</v>
      </c>
      <c r="L430" s="88">
        <v>0</v>
      </c>
      <c r="M430" s="89">
        <v>1.44</v>
      </c>
      <c r="N430" s="89">
        <v>0</v>
      </c>
      <c r="O430" s="89">
        <v>0</v>
      </c>
      <c r="P430" s="89">
        <v>0</v>
      </c>
      <c r="Q430" s="89">
        <f t="shared" si="194"/>
        <v>1.44</v>
      </c>
      <c r="R430" s="89">
        <f t="shared" si="195"/>
        <v>0</v>
      </c>
      <c r="S430" s="91">
        <v>0</v>
      </c>
      <c r="T430" s="92" t="s">
        <v>32</v>
      </c>
    </row>
    <row r="431" spans="1:20" s="68" customFormat="1" ht="47.25" x14ac:dyDescent="0.25">
      <c r="A431" s="85" t="s">
        <v>799</v>
      </c>
      <c r="B431" s="105" t="s">
        <v>826</v>
      </c>
      <c r="C431" s="96" t="s">
        <v>827</v>
      </c>
      <c r="D431" s="89">
        <v>0.32400000000000001</v>
      </c>
      <c r="E431" s="88">
        <v>0</v>
      </c>
      <c r="F431" s="89">
        <f t="shared" si="192"/>
        <v>0.32400000000000001</v>
      </c>
      <c r="G431" s="90">
        <v>0.32400000000000001</v>
      </c>
      <c r="H431" s="89">
        <f t="shared" si="193"/>
        <v>0</v>
      </c>
      <c r="I431" s="89">
        <v>0</v>
      </c>
      <c r="J431" s="89">
        <v>0</v>
      </c>
      <c r="K431" s="89">
        <v>0</v>
      </c>
      <c r="L431" s="88">
        <v>0</v>
      </c>
      <c r="M431" s="89">
        <v>0.32400000000000001</v>
      </c>
      <c r="N431" s="89">
        <v>0</v>
      </c>
      <c r="O431" s="89">
        <v>0</v>
      </c>
      <c r="P431" s="89">
        <v>0</v>
      </c>
      <c r="Q431" s="89">
        <f t="shared" si="194"/>
        <v>0.32400000000000001</v>
      </c>
      <c r="R431" s="89">
        <f t="shared" si="195"/>
        <v>0</v>
      </c>
      <c r="S431" s="91">
        <v>0</v>
      </c>
      <c r="T431" s="135" t="s">
        <v>32</v>
      </c>
    </row>
    <row r="432" spans="1:20" s="68" customFormat="1" ht="47.25" x14ac:dyDescent="0.25">
      <c r="A432" s="85" t="s">
        <v>799</v>
      </c>
      <c r="B432" s="105" t="s">
        <v>828</v>
      </c>
      <c r="C432" s="96" t="s">
        <v>829</v>
      </c>
      <c r="D432" s="89">
        <v>0.28799999999999998</v>
      </c>
      <c r="E432" s="88">
        <v>0</v>
      </c>
      <c r="F432" s="89">
        <f t="shared" si="192"/>
        <v>0.28799999999999998</v>
      </c>
      <c r="G432" s="90">
        <v>0.28799999999999998</v>
      </c>
      <c r="H432" s="89">
        <f t="shared" si="193"/>
        <v>0</v>
      </c>
      <c r="I432" s="89">
        <v>0</v>
      </c>
      <c r="J432" s="89">
        <v>0</v>
      </c>
      <c r="K432" s="89">
        <v>0</v>
      </c>
      <c r="L432" s="88">
        <v>0</v>
      </c>
      <c r="M432" s="89">
        <v>0.28799999999999998</v>
      </c>
      <c r="N432" s="89">
        <v>0</v>
      </c>
      <c r="O432" s="89">
        <v>0</v>
      </c>
      <c r="P432" s="89">
        <v>0</v>
      </c>
      <c r="Q432" s="89">
        <f t="shared" si="194"/>
        <v>0.28799999999999998</v>
      </c>
      <c r="R432" s="89">
        <f t="shared" si="195"/>
        <v>0</v>
      </c>
      <c r="S432" s="91">
        <v>0</v>
      </c>
      <c r="T432" s="135" t="s">
        <v>32</v>
      </c>
    </row>
    <row r="433" spans="1:20" s="68" customFormat="1" ht="31.5" x14ac:dyDescent="0.25">
      <c r="A433" s="85" t="s">
        <v>799</v>
      </c>
      <c r="B433" s="105" t="s">
        <v>830</v>
      </c>
      <c r="C433" s="96" t="s">
        <v>831</v>
      </c>
      <c r="D433" s="89">
        <v>1.44</v>
      </c>
      <c r="E433" s="88">
        <v>0</v>
      </c>
      <c r="F433" s="89">
        <f t="shared" si="192"/>
        <v>1.44</v>
      </c>
      <c r="G433" s="90">
        <v>1.44</v>
      </c>
      <c r="H433" s="89">
        <f t="shared" si="193"/>
        <v>0</v>
      </c>
      <c r="I433" s="89">
        <v>0</v>
      </c>
      <c r="J433" s="89">
        <v>0</v>
      </c>
      <c r="K433" s="89">
        <v>0</v>
      </c>
      <c r="L433" s="88">
        <v>0</v>
      </c>
      <c r="M433" s="89">
        <v>1.44</v>
      </c>
      <c r="N433" s="89">
        <v>0</v>
      </c>
      <c r="O433" s="89">
        <v>0</v>
      </c>
      <c r="P433" s="89">
        <v>0</v>
      </c>
      <c r="Q433" s="89">
        <f t="shared" si="194"/>
        <v>1.44</v>
      </c>
      <c r="R433" s="89">
        <f t="shared" si="195"/>
        <v>0</v>
      </c>
      <c r="S433" s="91">
        <v>0</v>
      </c>
      <c r="T433" s="92" t="s">
        <v>32</v>
      </c>
    </row>
    <row r="434" spans="1:20" s="68" customFormat="1" ht="31.5" x14ac:dyDescent="0.25">
      <c r="A434" s="85" t="s">
        <v>799</v>
      </c>
      <c r="B434" s="105" t="s">
        <v>832</v>
      </c>
      <c r="C434" s="96" t="s">
        <v>833</v>
      </c>
      <c r="D434" s="89">
        <v>1.44</v>
      </c>
      <c r="E434" s="88">
        <v>0</v>
      </c>
      <c r="F434" s="89">
        <f t="shared" si="192"/>
        <v>1.44</v>
      </c>
      <c r="G434" s="90">
        <v>1.44</v>
      </c>
      <c r="H434" s="89">
        <f t="shared" si="193"/>
        <v>0</v>
      </c>
      <c r="I434" s="89">
        <v>0</v>
      </c>
      <c r="J434" s="89">
        <v>0</v>
      </c>
      <c r="K434" s="89">
        <v>0</v>
      </c>
      <c r="L434" s="88">
        <v>0</v>
      </c>
      <c r="M434" s="89">
        <v>0</v>
      </c>
      <c r="N434" s="89">
        <v>0</v>
      </c>
      <c r="O434" s="89">
        <v>1.44</v>
      </c>
      <c r="P434" s="89">
        <v>0</v>
      </c>
      <c r="Q434" s="89">
        <f t="shared" si="194"/>
        <v>1.44</v>
      </c>
      <c r="R434" s="89">
        <f t="shared" si="195"/>
        <v>0</v>
      </c>
      <c r="S434" s="91">
        <v>0</v>
      </c>
      <c r="T434" s="135" t="s">
        <v>32</v>
      </c>
    </row>
    <row r="435" spans="1:20" s="68" customFormat="1" ht="31.5" x14ac:dyDescent="0.25">
      <c r="A435" s="85" t="s">
        <v>799</v>
      </c>
      <c r="B435" s="105" t="s">
        <v>834</v>
      </c>
      <c r="C435" s="96" t="s">
        <v>835</v>
      </c>
      <c r="D435" s="89">
        <v>0.52617600000000009</v>
      </c>
      <c r="E435" s="88">
        <v>0</v>
      </c>
      <c r="F435" s="89">
        <f t="shared" si="192"/>
        <v>0.52617600000000009</v>
      </c>
      <c r="G435" s="90">
        <v>0.52617600000000009</v>
      </c>
      <c r="H435" s="89">
        <f t="shared" si="193"/>
        <v>0</v>
      </c>
      <c r="I435" s="89">
        <v>0</v>
      </c>
      <c r="J435" s="89">
        <v>0</v>
      </c>
      <c r="K435" s="89">
        <v>0</v>
      </c>
      <c r="L435" s="88">
        <v>0</v>
      </c>
      <c r="M435" s="89">
        <v>0.52617600000000009</v>
      </c>
      <c r="N435" s="89">
        <v>0</v>
      </c>
      <c r="O435" s="89">
        <v>0</v>
      </c>
      <c r="P435" s="89">
        <v>0</v>
      </c>
      <c r="Q435" s="89">
        <f t="shared" si="194"/>
        <v>0.52617600000000009</v>
      </c>
      <c r="R435" s="89">
        <f t="shared" si="195"/>
        <v>0</v>
      </c>
      <c r="S435" s="91">
        <v>0</v>
      </c>
      <c r="T435" s="135" t="s">
        <v>32</v>
      </c>
    </row>
    <row r="436" spans="1:20" s="68" customFormat="1" ht="47.25" x14ac:dyDescent="0.25">
      <c r="A436" s="85" t="s">
        <v>799</v>
      </c>
      <c r="B436" s="105" t="s">
        <v>836</v>
      </c>
      <c r="C436" s="96" t="s">
        <v>837</v>
      </c>
      <c r="D436" s="89">
        <v>0.19731599999999999</v>
      </c>
      <c r="E436" s="88">
        <v>0</v>
      </c>
      <c r="F436" s="89">
        <f t="shared" si="192"/>
        <v>0.19731599999999999</v>
      </c>
      <c r="G436" s="90">
        <v>0.19731599999999999</v>
      </c>
      <c r="H436" s="89">
        <f t="shared" si="193"/>
        <v>0</v>
      </c>
      <c r="I436" s="89">
        <v>0</v>
      </c>
      <c r="J436" s="89">
        <v>0</v>
      </c>
      <c r="K436" s="89">
        <v>0</v>
      </c>
      <c r="L436" s="88">
        <v>0</v>
      </c>
      <c r="M436" s="89">
        <v>0.19731599999999999</v>
      </c>
      <c r="N436" s="89">
        <v>0</v>
      </c>
      <c r="O436" s="89">
        <v>0</v>
      </c>
      <c r="P436" s="89">
        <v>0</v>
      </c>
      <c r="Q436" s="89">
        <f t="shared" si="194"/>
        <v>0.19731599999999999</v>
      </c>
      <c r="R436" s="89">
        <f t="shared" si="195"/>
        <v>0</v>
      </c>
      <c r="S436" s="91">
        <v>0</v>
      </c>
      <c r="T436" s="135" t="s">
        <v>32</v>
      </c>
    </row>
    <row r="437" spans="1:20" s="68" customFormat="1" ht="31.5" x14ac:dyDescent="0.25">
      <c r="A437" s="85" t="s">
        <v>799</v>
      </c>
      <c r="B437" s="105" t="s">
        <v>838</v>
      </c>
      <c r="C437" s="96" t="s">
        <v>839</v>
      </c>
      <c r="D437" s="89">
        <v>1.62</v>
      </c>
      <c r="E437" s="88">
        <v>0</v>
      </c>
      <c r="F437" s="89">
        <f t="shared" si="192"/>
        <v>1.62</v>
      </c>
      <c r="G437" s="90">
        <v>1.62</v>
      </c>
      <c r="H437" s="89">
        <f t="shared" si="193"/>
        <v>0</v>
      </c>
      <c r="I437" s="89">
        <v>0</v>
      </c>
      <c r="J437" s="89">
        <v>0</v>
      </c>
      <c r="K437" s="89">
        <v>0</v>
      </c>
      <c r="L437" s="88">
        <v>0</v>
      </c>
      <c r="M437" s="89">
        <v>1.62</v>
      </c>
      <c r="N437" s="89">
        <v>0</v>
      </c>
      <c r="O437" s="89">
        <v>0</v>
      </c>
      <c r="P437" s="89">
        <v>0</v>
      </c>
      <c r="Q437" s="89">
        <f t="shared" si="194"/>
        <v>1.62</v>
      </c>
      <c r="R437" s="89">
        <f t="shared" si="195"/>
        <v>0</v>
      </c>
      <c r="S437" s="91">
        <v>0</v>
      </c>
      <c r="T437" s="92" t="s">
        <v>32</v>
      </c>
    </row>
    <row r="438" spans="1:20" s="68" customFormat="1" ht="31.5" x14ac:dyDescent="0.25">
      <c r="A438" s="85" t="s">
        <v>799</v>
      </c>
      <c r="B438" s="105" t="s">
        <v>840</v>
      </c>
      <c r="C438" s="96" t="s">
        <v>841</v>
      </c>
      <c r="D438" s="89">
        <v>0.48</v>
      </c>
      <c r="E438" s="88">
        <v>0</v>
      </c>
      <c r="F438" s="89">
        <f t="shared" si="192"/>
        <v>0.48</v>
      </c>
      <c r="G438" s="90">
        <v>0.48</v>
      </c>
      <c r="H438" s="89">
        <f t="shared" si="193"/>
        <v>0</v>
      </c>
      <c r="I438" s="89">
        <v>0</v>
      </c>
      <c r="J438" s="89">
        <v>0</v>
      </c>
      <c r="K438" s="89">
        <v>0</v>
      </c>
      <c r="L438" s="88">
        <v>0</v>
      </c>
      <c r="M438" s="89">
        <v>0</v>
      </c>
      <c r="N438" s="89">
        <v>0</v>
      </c>
      <c r="O438" s="89">
        <v>0.48</v>
      </c>
      <c r="P438" s="89">
        <v>0</v>
      </c>
      <c r="Q438" s="89">
        <f t="shared" si="194"/>
        <v>0.48</v>
      </c>
      <c r="R438" s="89">
        <f t="shared" si="195"/>
        <v>0</v>
      </c>
      <c r="S438" s="91">
        <v>0</v>
      </c>
      <c r="T438" s="92" t="s">
        <v>32</v>
      </c>
    </row>
    <row r="439" spans="1:20" s="68" customFormat="1" ht="47.25" x14ac:dyDescent="0.25">
      <c r="A439" s="85" t="s">
        <v>799</v>
      </c>
      <c r="B439" s="105" t="s">
        <v>842</v>
      </c>
      <c r="C439" s="96" t="s">
        <v>843</v>
      </c>
      <c r="D439" s="89">
        <v>0.96</v>
      </c>
      <c r="E439" s="88">
        <v>0</v>
      </c>
      <c r="F439" s="89">
        <f t="shared" si="192"/>
        <v>0.96</v>
      </c>
      <c r="G439" s="90">
        <v>0.96</v>
      </c>
      <c r="H439" s="89">
        <f t="shared" si="193"/>
        <v>0</v>
      </c>
      <c r="I439" s="89">
        <v>0</v>
      </c>
      <c r="J439" s="89">
        <v>0</v>
      </c>
      <c r="K439" s="89">
        <v>0</v>
      </c>
      <c r="L439" s="88">
        <v>0</v>
      </c>
      <c r="M439" s="89">
        <v>0</v>
      </c>
      <c r="N439" s="89">
        <v>0</v>
      </c>
      <c r="O439" s="89">
        <v>0.96</v>
      </c>
      <c r="P439" s="89">
        <v>0</v>
      </c>
      <c r="Q439" s="89">
        <f t="shared" si="194"/>
        <v>0.96</v>
      </c>
      <c r="R439" s="89">
        <f t="shared" si="195"/>
        <v>0</v>
      </c>
      <c r="S439" s="91">
        <v>0</v>
      </c>
      <c r="T439" s="92" t="s">
        <v>32</v>
      </c>
    </row>
    <row r="440" spans="1:20" s="68" customFormat="1" ht="31.5" x14ac:dyDescent="0.25">
      <c r="A440" s="85" t="s">
        <v>799</v>
      </c>
      <c r="B440" s="105" t="s">
        <v>844</v>
      </c>
      <c r="C440" s="96" t="s">
        <v>845</v>
      </c>
      <c r="D440" s="89">
        <v>2.4</v>
      </c>
      <c r="E440" s="88">
        <v>0</v>
      </c>
      <c r="F440" s="89">
        <f t="shared" si="192"/>
        <v>2.4</v>
      </c>
      <c r="G440" s="90">
        <v>2.4</v>
      </c>
      <c r="H440" s="89">
        <f t="shared" si="193"/>
        <v>0</v>
      </c>
      <c r="I440" s="89">
        <v>0</v>
      </c>
      <c r="J440" s="89">
        <v>0</v>
      </c>
      <c r="K440" s="89">
        <v>0</v>
      </c>
      <c r="L440" s="88">
        <v>0</v>
      </c>
      <c r="M440" s="89">
        <v>0</v>
      </c>
      <c r="N440" s="89">
        <v>0</v>
      </c>
      <c r="O440" s="89">
        <v>2.4</v>
      </c>
      <c r="P440" s="89">
        <v>0</v>
      </c>
      <c r="Q440" s="89">
        <f t="shared" si="194"/>
        <v>2.4</v>
      </c>
      <c r="R440" s="89">
        <f t="shared" si="195"/>
        <v>0</v>
      </c>
      <c r="S440" s="91">
        <v>0</v>
      </c>
      <c r="T440" s="92" t="s">
        <v>32</v>
      </c>
    </row>
    <row r="441" spans="1:20" s="68" customFormat="1" ht="31.5" x14ac:dyDescent="0.25">
      <c r="A441" s="85" t="s">
        <v>799</v>
      </c>
      <c r="B441" s="105" t="s">
        <v>846</v>
      </c>
      <c r="C441" s="96" t="s">
        <v>847</v>
      </c>
      <c r="D441" s="89">
        <v>0.145068</v>
      </c>
      <c r="E441" s="88">
        <v>0</v>
      </c>
      <c r="F441" s="89">
        <f t="shared" si="192"/>
        <v>0.145068</v>
      </c>
      <c r="G441" s="90">
        <v>0.145068</v>
      </c>
      <c r="H441" s="89">
        <f t="shared" si="193"/>
        <v>0</v>
      </c>
      <c r="I441" s="89">
        <v>0</v>
      </c>
      <c r="J441" s="89">
        <v>0</v>
      </c>
      <c r="K441" s="89">
        <v>0</v>
      </c>
      <c r="L441" s="88">
        <v>0</v>
      </c>
      <c r="M441" s="89">
        <v>0</v>
      </c>
      <c r="N441" s="89">
        <v>0</v>
      </c>
      <c r="O441" s="89">
        <v>0.145068</v>
      </c>
      <c r="P441" s="89">
        <v>0</v>
      </c>
      <c r="Q441" s="89">
        <f t="shared" si="194"/>
        <v>0.145068</v>
      </c>
      <c r="R441" s="89">
        <f t="shared" si="195"/>
        <v>0</v>
      </c>
      <c r="S441" s="91">
        <v>0</v>
      </c>
      <c r="T441" s="135" t="s">
        <v>32</v>
      </c>
    </row>
    <row r="442" spans="1:20" s="68" customFormat="1" ht="31.5" x14ac:dyDescent="0.25">
      <c r="A442" s="85" t="s">
        <v>799</v>
      </c>
      <c r="B442" s="105" t="s">
        <v>848</v>
      </c>
      <c r="C442" s="96" t="s">
        <v>849</v>
      </c>
      <c r="D442" s="89">
        <v>0.12</v>
      </c>
      <c r="E442" s="88">
        <v>0</v>
      </c>
      <c r="F442" s="89">
        <f t="shared" si="192"/>
        <v>0.12</v>
      </c>
      <c r="G442" s="90">
        <v>0.12</v>
      </c>
      <c r="H442" s="89">
        <f t="shared" si="193"/>
        <v>0</v>
      </c>
      <c r="I442" s="89">
        <v>0</v>
      </c>
      <c r="J442" s="89">
        <v>0</v>
      </c>
      <c r="K442" s="89">
        <v>0</v>
      </c>
      <c r="L442" s="88">
        <v>0</v>
      </c>
      <c r="M442" s="89">
        <v>0</v>
      </c>
      <c r="N442" s="89">
        <v>0</v>
      </c>
      <c r="O442" s="89">
        <v>0.12</v>
      </c>
      <c r="P442" s="89">
        <v>0</v>
      </c>
      <c r="Q442" s="89">
        <f t="shared" si="194"/>
        <v>0.12</v>
      </c>
      <c r="R442" s="89">
        <f t="shared" si="195"/>
        <v>0</v>
      </c>
      <c r="S442" s="91">
        <v>0</v>
      </c>
      <c r="T442" s="135" t="s">
        <v>32</v>
      </c>
    </row>
    <row r="443" spans="1:20" s="68" customFormat="1" ht="47.25" x14ac:dyDescent="0.25">
      <c r="A443" s="85" t="s">
        <v>799</v>
      </c>
      <c r="B443" s="105" t="s">
        <v>850</v>
      </c>
      <c r="C443" s="96" t="s">
        <v>851</v>
      </c>
      <c r="D443" s="89">
        <v>0.19430609491525427</v>
      </c>
      <c r="E443" s="88">
        <v>0</v>
      </c>
      <c r="F443" s="89">
        <f t="shared" si="192"/>
        <v>0.19430609491525427</v>
      </c>
      <c r="G443" s="90">
        <v>0.19430609491525427</v>
      </c>
      <c r="H443" s="89">
        <f t="shared" si="193"/>
        <v>0</v>
      </c>
      <c r="I443" s="89">
        <v>0</v>
      </c>
      <c r="J443" s="89">
        <v>0</v>
      </c>
      <c r="K443" s="89">
        <v>0</v>
      </c>
      <c r="L443" s="88">
        <v>0</v>
      </c>
      <c r="M443" s="89">
        <v>0</v>
      </c>
      <c r="N443" s="89">
        <v>0</v>
      </c>
      <c r="O443" s="89">
        <v>0.19430609492000001</v>
      </c>
      <c r="P443" s="89">
        <v>0</v>
      </c>
      <c r="Q443" s="89">
        <f t="shared" si="194"/>
        <v>0.19430609491525427</v>
      </c>
      <c r="R443" s="89">
        <f t="shared" si="195"/>
        <v>0</v>
      </c>
      <c r="S443" s="91">
        <v>0</v>
      </c>
      <c r="T443" s="135" t="s">
        <v>32</v>
      </c>
    </row>
    <row r="444" spans="1:20" s="68" customFormat="1" ht="31.5" x14ac:dyDescent="0.25">
      <c r="A444" s="85" t="s">
        <v>799</v>
      </c>
      <c r="B444" s="105" t="s">
        <v>852</v>
      </c>
      <c r="C444" s="96" t="s">
        <v>853</v>
      </c>
      <c r="D444" s="89">
        <v>0.11838926174496646</v>
      </c>
      <c r="E444" s="88">
        <v>0</v>
      </c>
      <c r="F444" s="89">
        <f t="shared" si="192"/>
        <v>0.11838926174496646</v>
      </c>
      <c r="G444" s="90">
        <v>0.11838926174496646</v>
      </c>
      <c r="H444" s="89">
        <f t="shared" si="193"/>
        <v>0</v>
      </c>
      <c r="I444" s="89">
        <v>0</v>
      </c>
      <c r="J444" s="89">
        <v>0</v>
      </c>
      <c r="K444" s="89">
        <v>0</v>
      </c>
      <c r="L444" s="88">
        <v>0</v>
      </c>
      <c r="M444" s="89">
        <v>0.11838926174</v>
      </c>
      <c r="N444" s="89">
        <v>0</v>
      </c>
      <c r="O444" s="89">
        <v>0</v>
      </c>
      <c r="P444" s="89">
        <v>0</v>
      </c>
      <c r="Q444" s="89">
        <f t="shared" si="194"/>
        <v>0.11838926174496646</v>
      </c>
      <c r="R444" s="89">
        <f t="shared" si="195"/>
        <v>0</v>
      </c>
      <c r="S444" s="91">
        <v>0</v>
      </c>
      <c r="T444" s="135" t="s">
        <v>32</v>
      </c>
    </row>
    <row r="445" spans="1:20" s="68" customFormat="1" ht="31.5" x14ac:dyDescent="0.25">
      <c r="A445" s="85" t="s">
        <v>799</v>
      </c>
      <c r="B445" s="105" t="s">
        <v>854</v>
      </c>
      <c r="C445" s="96" t="s">
        <v>855</v>
      </c>
      <c r="D445" s="89">
        <v>0.12359999999999999</v>
      </c>
      <c r="E445" s="88">
        <v>0</v>
      </c>
      <c r="F445" s="89">
        <f t="shared" si="192"/>
        <v>0.12359999999999999</v>
      </c>
      <c r="G445" s="90">
        <v>0.12359999999999999</v>
      </c>
      <c r="H445" s="89">
        <f t="shared" si="193"/>
        <v>0</v>
      </c>
      <c r="I445" s="89">
        <v>0</v>
      </c>
      <c r="J445" s="89">
        <v>0</v>
      </c>
      <c r="K445" s="89">
        <v>0</v>
      </c>
      <c r="L445" s="88">
        <v>0</v>
      </c>
      <c r="M445" s="89">
        <v>0.12359999999999999</v>
      </c>
      <c r="N445" s="89">
        <v>0</v>
      </c>
      <c r="O445" s="89">
        <v>0</v>
      </c>
      <c r="P445" s="89">
        <v>0</v>
      </c>
      <c r="Q445" s="89">
        <f t="shared" si="194"/>
        <v>0.12359999999999999</v>
      </c>
      <c r="R445" s="89">
        <f t="shared" si="195"/>
        <v>0</v>
      </c>
      <c r="S445" s="91">
        <v>0</v>
      </c>
      <c r="T445" s="135" t="s">
        <v>32</v>
      </c>
    </row>
    <row r="446" spans="1:20" s="68" customFormat="1" ht="31.5" x14ac:dyDescent="0.25">
      <c r="A446" s="85" t="s">
        <v>799</v>
      </c>
      <c r="B446" s="105" t="s">
        <v>856</v>
      </c>
      <c r="C446" s="96" t="s">
        <v>857</v>
      </c>
      <c r="D446" s="89">
        <v>7.9200000000000007E-2</v>
      </c>
      <c r="E446" s="88">
        <v>0</v>
      </c>
      <c r="F446" s="89">
        <f t="shared" si="192"/>
        <v>7.9200000000000007E-2</v>
      </c>
      <c r="G446" s="90">
        <v>7.9200000000000007E-2</v>
      </c>
      <c r="H446" s="89">
        <f t="shared" si="193"/>
        <v>0</v>
      </c>
      <c r="I446" s="89">
        <v>0</v>
      </c>
      <c r="J446" s="89">
        <v>0</v>
      </c>
      <c r="K446" s="89">
        <v>0</v>
      </c>
      <c r="L446" s="88">
        <v>0</v>
      </c>
      <c r="M446" s="89">
        <v>7.9200000000000007E-2</v>
      </c>
      <c r="N446" s="89">
        <v>0</v>
      </c>
      <c r="O446" s="89">
        <v>0</v>
      </c>
      <c r="P446" s="89">
        <v>0</v>
      </c>
      <c r="Q446" s="89">
        <f t="shared" si="194"/>
        <v>7.9200000000000007E-2</v>
      </c>
      <c r="R446" s="89">
        <f t="shared" si="195"/>
        <v>0</v>
      </c>
      <c r="S446" s="91">
        <v>0</v>
      </c>
      <c r="T446" s="135" t="s">
        <v>32</v>
      </c>
    </row>
    <row r="447" spans="1:20" s="68" customFormat="1" ht="31.5" x14ac:dyDescent="0.25">
      <c r="A447" s="85" t="s">
        <v>799</v>
      </c>
      <c r="B447" s="105" t="s">
        <v>858</v>
      </c>
      <c r="C447" s="96" t="s">
        <v>859</v>
      </c>
      <c r="D447" s="89">
        <v>0.2424</v>
      </c>
      <c r="E447" s="88">
        <v>0</v>
      </c>
      <c r="F447" s="89">
        <f t="shared" si="192"/>
        <v>0.2424</v>
      </c>
      <c r="G447" s="90">
        <v>0.1176</v>
      </c>
      <c r="H447" s="89">
        <f t="shared" si="193"/>
        <v>0</v>
      </c>
      <c r="I447" s="89">
        <v>0</v>
      </c>
      <c r="J447" s="89">
        <v>0</v>
      </c>
      <c r="K447" s="89">
        <v>0</v>
      </c>
      <c r="L447" s="88">
        <v>0</v>
      </c>
      <c r="M447" s="89">
        <v>0</v>
      </c>
      <c r="N447" s="89">
        <v>0</v>
      </c>
      <c r="O447" s="89">
        <v>0.1176</v>
      </c>
      <c r="P447" s="89">
        <v>0</v>
      </c>
      <c r="Q447" s="89">
        <f t="shared" si="194"/>
        <v>0.2424</v>
      </c>
      <c r="R447" s="89">
        <f t="shared" si="195"/>
        <v>0</v>
      </c>
      <c r="S447" s="91">
        <v>0</v>
      </c>
      <c r="T447" s="135" t="s">
        <v>32</v>
      </c>
    </row>
    <row r="448" spans="1:20" s="68" customFormat="1" ht="31.5" x14ac:dyDescent="0.25">
      <c r="A448" s="85" t="s">
        <v>799</v>
      </c>
      <c r="B448" s="105" t="s">
        <v>860</v>
      </c>
      <c r="C448" s="96" t="s">
        <v>861</v>
      </c>
      <c r="D448" s="89">
        <v>0.2424</v>
      </c>
      <c r="E448" s="88">
        <v>0</v>
      </c>
      <c r="F448" s="89">
        <f t="shared" si="192"/>
        <v>0.2424</v>
      </c>
      <c r="G448" s="90">
        <v>0.1176</v>
      </c>
      <c r="H448" s="89">
        <f t="shared" si="193"/>
        <v>0</v>
      </c>
      <c r="I448" s="89">
        <v>0</v>
      </c>
      <c r="J448" s="89">
        <v>0</v>
      </c>
      <c r="K448" s="89">
        <v>0</v>
      </c>
      <c r="L448" s="88">
        <v>0</v>
      </c>
      <c r="M448" s="89">
        <v>0.1176</v>
      </c>
      <c r="N448" s="89">
        <v>0</v>
      </c>
      <c r="O448" s="89">
        <v>0</v>
      </c>
      <c r="P448" s="89">
        <v>0</v>
      </c>
      <c r="Q448" s="89">
        <f t="shared" si="194"/>
        <v>0.2424</v>
      </c>
      <c r="R448" s="89">
        <f t="shared" si="195"/>
        <v>0</v>
      </c>
      <c r="S448" s="91">
        <v>0</v>
      </c>
      <c r="T448" s="135" t="s">
        <v>32</v>
      </c>
    </row>
    <row r="449" spans="1:20" s="68" customFormat="1" x14ac:dyDescent="0.25">
      <c r="A449" s="85" t="s">
        <v>799</v>
      </c>
      <c r="B449" s="105" t="s">
        <v>862</v>
      </c>
      <c r="C449" s="96" t="s">
        <v>863</v>
      </c>
      <c r="D449" s="89">
        <v>0.72006530019952852</v>
      </c>
      <c r="E449" s="88">
        <v>0</v>
      </c>
      <c r="F449" s="89">
        <f t="shared" si="192"/>
        <v>0.72006530019952852</v>
      </c>
      <c r="G449" s="90">
        <v>0.35033557046979874</v>
      </c>
      <c r="H449" s="89">
        <f t="shared" si="193"/>
        <v>0</v>
      </c>
      <c r="I449" s="89">
        <v>0</v>
      </c>
      <c r="J449" s="89">
        <v>0</v>
      </c>
      <c r="K449" s="89">
        <v>0</v>
      </c>
      <c r="L449" s="88">
        <v>0</v>
      </c>
      <c r="M449" s="89">
        <v>0.35033557046999997</v>
      </c>
      <c r="N449" s="89">
        <v>0</v>
      </c>
      <c r="O449" s="89">
        <v>0</v>
      </c>
      <c r="P449" s="89">
        <v>0</v>
      </c>
      <c r="Q449" s="89">
        <f t="shared" si="194"/>
        <v>0.72006530019952852</v>
      </c>
      <c r="R449" s="89">
        <f t="shared" si="195"/>
        <v>0</v>
      </c>
      <c r="S449" s="91">
        <v>0</v>
      </c>
      <c r="T449" s="135" t="s">
        <v>32</v>
      </c>
    </row>
    <row r="450" spans="1:20" s="68" customFormat="1" ht="31.5" x14ac:dyDescent="0.25">
      <c r="A450" s="85" t="s">
        <v>799</v>
      </c>
      <c r="B450" s="105" t="s">
        <v>864</v>
      </c>
      <c r="C450" s="96" t="s">
        <v>865</v>
      </c>
      <c r="D450" s="89">
        <v>0.58079999999999998</v>
      </c>
      <c r="E450" s="88">
        <v>0</v>
      </c>
      <c r="F450" s="89">
        <f t="shared" si="192"/>
        <v>0.58079999999999998</v>
      </c>
      <c r="G450" s="90">
        <v>0.28320000000000001</v>
      </c>
      <c r="H450" s="89">
        <f t="shared" si="193"/>
        <v>0</v>
      </c>
      <c r="I450" s="89">
        <v>0</v>
      </c>
      <c r="J450" s="89">
        <v>0</v>
      </c>
      <c r="K450" s="89">
        <v>0</v>
      </c>
      <c r="L450" s="88">
        <v>0</v>
      </c>
      <c r="M450" s="89">
        <v>0</v>
      </c>
      <c r="N450" s="89">
        <v>0</v>
      </c>
      <c r="O450" s="89">
        <v>0.28320000000000001</v>
      </c>
      <c r="P450" s="89">
        <v>0</v>
      </c>
      <c r="Q450" s="89">
        <f t="shared" si="194"/>
        <v>0.58079999999999998</v>
      </c>
      <c r="R450" s="89">
        <f t="shared" si="195"/>
        <v>0</v>
      </c>
      <c r="S450" s="91">
        <v>0</v>
      </c>
      <c r="T450" s="135" t="s">
        <v>32</v>
      </c>
    </row>
    <row r="451" spans="1:20" s="68" customFormat="1" ht="31.5" x14ac:dyDescent="0.25">
      <c r="A451" s="85" t="s">
        <v>799</v>
      </c>
      <c r="B451" s="105" t="s">
        <v>866</v>
      </c>
      <c r="C451" s="96" t="s">
        <v>867</v>
      </c>
      <c r="D451" s="89">
        <v>0.58079999999999998</v>
      </c>
      <c r="E451" s="88">
        <v>0</v>
      </c>
      <c r="F451" s="89">
        <f t="shared" si="192"/>
        <v>0.58079999999999998</v>
      </c>
      <c r="G451" s="90">
        <v>0.28320000000000001</v>
      </c>
      <c r="H451" s="89">
        <f t="shared" si="193"/>
        <v>0</v>
      </c>
      <c r="I451" s="89">
        <v>0</v>
      </c>
      <c r="J451" s="89">
        <v>0</v>
      </c>
      <c r="K451" s="89">
        <v>0</v>
      </c>
      <c r="L451" s="88">
        <v>0</v>
      </c>
      <c r="M451" s="89">
        <v>0.28320000000000001</v>
      </c>
      <c r="N451" s="89">
        <v>0</v>
      </c>
      <c r="O451" s="89">
        <v>0</v>
      </c>
      <c r="P451" s="89">
        <v>0</v>
      </c>
      <c r="Q451" s="89">
        <f t="shared" si="194"/>
        <v>0.58079999999999998</v>
      </c>
      <c r="R451" s="89">
        <f t="shared" si="195"/>
        <v>0</v>
      </c>
      <c r="S451" s="91">
        <v>0</v>
      </c>
      <c r="T451" s="135" t="s">
        <v>32</v>
      </c>
    </row>
    <row r="452" spans="1:20" s="68" customFormat="1" ht="31.5" x14ac:dyDescent="0.25">
      <c r="A452" s="85" t="s">
        <v>799</v>
      </c>
      <c r="B452" s="105" t="s">
        <v>868</v>
      </c>
      <c r="C452" s="96" t="s">
        <v>869</v>
      </c>
      <c r="D452" s="89">
        <v>0.17275167785234899</v>
      </c>
      <c r="E452" s="88">
        <v>0</v>
      </c>
      <c r="F452" s="89">
        <f t="shared" si="192"/>
        <v>0.17275167785234899</v>
      </c>
      <c r="G452" s="90">
        <v>0.17275167785234899</v>
      </c>
      <c r="H452" s="89">
        <f t="shared" si="193"/>
        <v>0</v>
      </c>
      <c r="I452" s="89">
        <v>0</v>
      </c>
      <c r="J452" s="89">
        <v>0</v>
      </c>
      <c r="K452" s="89">
        <v>0</v>
      </c>
      <c r="L452" s="88">
        <v>0</v>
      </c>
      <c r="M452" s="89">
        <v>0.17275167784999998</v>
      </c>
      <c r="N452" s="89">
        <v>0</v>
      </c>
      <c r="O452" s="89">
        <v>0</v>
      </c>
      <c r="P452" s="89">
        <v>0</v>
      </c>
      <c r="Q452" s="89">
        <f t="shared" si="194"/>
        <v>0.17275167785234899</v>
      </c>
      <c r="R452" s="89">
        <f t="shared" si="195"/>
        <v>0</v>
      </c>
      <c r="S452" s="91">
        <v>0</v>
      </c>
      <c r="T452" s="135" t="s">
        <v>32</v>
      </c>
    </row>
    <row r="453" spans="1:20" s="68" customFormat="1" ht="31.5" x14ac:dyDescent="0.25">
      <c r="A453" s="85" t="s">
        <v>799</v>
      </c>
      <c r="B453" s="105" t="s">
        <v>870</v>
      </c>
      <c r="C453" s="96" t="s">
        <v>871</v>
      </c>
      <c r="D453" s="89">
        <v>0.1716</v>
      </c>
      <c r="E453" s="88">
        <v>0</v>
      </c>
      <c r="F453" s="89">
        <f t="shared" si="192"/>
        <v>0.1716</v>
      </c>
      <c r="G453" s="90">
        <v>0.1716</v>
      </c>
      <c r="H453" s="89">
        <f t="shared" si="193"/>
        <v>0</v>
      </c>
      <c r="I453" s="89">
        <v>0</v>
      </c>
      <c r="J453" s="89">
        <v>0</v>
      </c>
      <c r="K453" s="89">
        <v>0</v>
      </c>
      <c r="L453" s="88">
        <v>0</v>
      </c>
      <c r="M453" s="89">
        <v>0</v>
      </c>
      <c r="N453" s="89">
        <v>0</v>
      </c>
      <c r="O453" s="89">
        <v>0.1716</v>
      </c>
      <c r="P453" s="89">
        <v>0</v>
      </c>
      <c r="Q453" s="89">
        <f t="shared" si="194"/>
        <v>0.1716</v>
      </c>
      <c r="R453" s="89">
        <f t="shared" si="195"/>
        <v>0</v>
      </c>
      <c r="S453" s="91">
        <v>0</v>
      </c>
      <c r="T453" s="135" t="s">
        <v>32</v>
      </c>
    </row>
    <row r="454" spans="1:20" s="68" customFormat="1" ht="31.5" x14ac:dyDescent="0.25">
      <c r="A454" s="85" t="s">
        <v>799</v>
      </c>
      <c r="B454" s="105" t="s">
        <v>872</v>
      </c>
      <c r="C454" s="96" t="s">
        <v>873</v>
      </c>
      <c r="D454" s="89">
        <v>0.1716</v>
      </c>
      <c r="E454" s="88">
        <v>0</v>
      </c>
      <c r="F454" s="89">
        <f t="shared" si="192"/>
        <v>0.1716</v>
      </c>
      <c r="G454" s="90">
        <v>0.1716</v>
      </c>
      <c r="H454" s="89">
        <f t="shared" si="193"/>
        <v>0</v>
      </c>
      <c r="I454" s="89">
        <v>0</v>
      </c>
      <c r="J454" s="89">
        <v>0</v>
      </c>
      <c r="K454" s="89">
        <v>0</v>
      </c>
      <c r="L454" s="88">
        <v>0</v>
      </c>
      <c r="M454" s="89">
        <v>0.1716</v>
      </c>
      <c r="N454" s="89">
        <v>0</v>
      </c>
      <c r="O454" s="89">
        <v>0</v>
      </c>
      <c r="P454" s="89">
        <v>0</v>
      </c>
      <c r="Q454" s="89">
        <f t="shared" si="194"/>
        <v>0.1716</v>
      </c>
      <c r="R454" s="89">
        <f t="shared" si="195"/>
        <v>0</v>
      </c>
      <c r="S454" s="91">
        <v>0</v>
      </c>
      <c r="T454" s="135" t="s">
        <v>32</v>
      </c>
    </row>
    <row r="455" spans="1:20" s="68" customFormat="1" ht="47.25" x14ac:dyDescent="0.25">
      <c r="A455" s="85" t="s">
        <v>799</v>
      </c>
      <c r="B455" s="105" t="s">
        <v>874</v>
      </c>
      <c r="C455" s="96" t="s">
        <v>875</v>
      </c>
      <c r="D455" s="89">
        <v>3.1920000000000002</v>
      </c>
      <c r="E455" s="88">
        <v>0</v>
      </c>
      <c r="F455" s="89">
        <f t="shared" si="192"/>
        <v>3.1920000000000002</v>
      </c>
      <c r="G455" s="90">
        <v>3.1920000000000002</v>
      </c>
      <c r="H455" s="89">
        <f t="shared" si="193"/>
        <v>0</v>
      </c>
      <c r="I455" s="89">
        <v>0</v>
      </c>
      <c r="J455" s="89">
        <v>0</v>
      </c>
      <c r="K455" s="89">
        <v>0</v>
      </c>
      <c r="L455" s="88">
        <v>0</v>
      </c>
      <c r="M455" s="89">
        <v>0</v>
      </c>
      <c r="N455" s="89">
        <v>0</v>
      </c>
      <c r="O455" s="89">
        <v>3.1920000000000002</v>
      </c>
      <c r="P455" s="89">
        <v>0</v>
      </c>
      <c r="Q455" s="89">
        <f t="shared" si="194"/>
        <v>3.1920000000000002</v>
      </c>
      <c r="R455" s="89">
        <f t="shared" si="195"/>
        <v>0</v>
      </c>
      <c r="S455" s="91">
        <v>0</v>
      </c>
      <c r="T455" s="135" t="s">
        <v>32</v>
      </c>
    </row>
    <row r="456" spans="1:20" s="68" customFormat="1" ht="31.5" x14ac:dyDescent="0.25">
      <c r="A456" s="85" t="s">
        <v>799</v>
      </c>
      <c r="B456" s="105" t="s">
        <v>876</v>
      </c>
      <c r="C456" s="96" t="s">
        <v>877</v>
      </c>
      <c r="D456" s="89">
        <v>0.16079999999999997</v>
      </c>
      <c r="E456" s="88">
        <v>0</v>
      </c>
      <c r="F456" s="89">
        <f t="shared" si="192"/>
        <v>0.16079999999999997</v>
      </c>
      <c r="G456" s="90">
        <v>0.16079999999999997</v>
      </c>
      <c r="H456" s="89">
        <f t="shared" si="193"/>
        <v>0</v>
      </c>
      <c r="I456" s="89">
        <v>0</v>
      </c>
      <c r="J456" s="89">
        <v>0</v>
      </c>
      <c r="K456" s="89">
        <v>0</v>
      </c>
      <c r="L456" s="88">
        <v>0</v>
      </c>
      <c r="M456" s="89">
        <v>0.1608</v>
      </c>
      <c r="N456" s="89">
        <v>0</v>
      </c>
      <c r="O456" s="89">
        <v>0</v>
      </c>
      <c r="P456" s="89">
        <v>0</v>
      </c>
      <c r="Q456" s="89">
        <f t="shared" si="194"/>
        <v>0.16079999999999997</v>
      </c>
      <c r="R456" s="89">
        <f t="shared" si="195"/>
        <v>0</v>
      </c>
      <c r="S456" s="91">
        <v>0</v>
      </c>
      <c r="T456" s="135" t="s">
        <v>32</v>
      </c>
    </row>
    <row r="457" spans="1:20" s="68" customFormat="1" ht="31.5" x14ac:dyDescent="0.25">
      <c r="A457" s="85" t="s">
        <v>799</v>
      </c>
      <c r="B457" s="105" t="s">
        <v>878</v>
      </c>
      <c r="C457" s="96" t="s">
        <v>879</v>
      </c>
      <c r="D457" s="89">
        <v>0.13079999999999997</v>
      </c>
      <c r="E457" s="88">
        <v>0</v>
      </c>
      <c r="F457" s="89">
        <f t="shared" si="192"/>
        <v>0.13079999999999997</v>
      </c>
      <c r="G457" s="90">
        <v>0.13079999999999997</v>
      </c>
      <c r="H457" s="89">
        <f t="shared" si="193"/>
        <v>0</v>
      </c>
      <c r="I457" s="89">
        <v>0</v>
      </c>
      <c r="J457" s="89">
        <v>0</v>
      </c>
      <c r="K457" s="88">
        <v>0</v>
      </c>
      <c r="L457" s="88">
        <v>0</v>
      </c>
      <c r="M457" s="89">
        <v>0.1308</v>
      </c>
      <c r="N457" s="89">
        <v>0</v>
      </c>
      <c r="O457" s="89">
        <v>0</v>
      </c>
      <c r="P457" s="89">
        <v>0</v>
      </c>
      <c r="Q457" s="89">
        <f t="shared" si="194"/>
        <v>0.13079999999999997</v>
      </c>
      <c r="R457" s="89">
        <f t="shared" si="195"/>
        <v>0</v>
      </c>
      <c r="S457" s="91">
        <v>0</v>
      </c>
      <c r="T457" s="135" t="s">
        <v>32</v>
      </c>
    </row>
    <row r="458" spans="1:20" s="68" customFormat="1" ht="31.5" x14ac:dyDescent="0.25">
      <c r="A458" s="85" t="s">
        <v>799</v>
      </c>
      <c r="B458" s="105" t="s">
        <v>880</v>
      </c>
      <c r="C458" s="96" t="s">
        <v>881</v>
      </c>
      <c r="D458" s="89">
        <v>5.7599999999999991E-2</v>
      </c>
      <c r="E458" s="88">
        <v>0</v>
      </c>
      <c r="F458" s="89">
        <f t="shared" si="192"/>
        <v>5.7599999999999991E-2</v>
      </c>
      <c r="G458" s="90">
        <v>5.7599999999999991E-2</v>
      </c>
      <c r="H458" s="89">
        <f t="shared" si="193"/>
        <v>0</v>
      </c>
      <c r="I458" s="89">
        <v>0</v>
      </c>
      <c r="J458" s="89">
        <v>0</v>
      </c>
      <c r="K458" s="89">
        <v>0</v>
      </c>
      <c r="L458" s="88">
        <v>0</v>
      </c>
      <c r="M458" s="89">
        <v>5.7599999999999998E-2</v>
      </c>
      <c r="N458" s="89">
        <v>0</v>
      </c>
      <c r="O458" s="89">
        <v>0</v>
      </c>
      <c r="P458" s="89">
        <v>0</v>
      </c>
      <c r="Q458" s="89">
        <f t="shared" si="194"/>
        <v>5.7599999999999991E-2</v>
      </c>
      <c r="R458" s="89">
        <f t="shared" si="195"/>
        <v>0</v>
      </c>
      <c r="S458" s="91">
        <v>0</v>
      </c>
      <c r="T458" s="135" t="s">
        <v>32</v>
      </c>
    </row>
    <row r="459" spans="1:20" s="68" customFormat="1" ht="31.5" x14ac:dyDescent="0.25">
      <c r="A459" s="85" t="s">
        <v>799</v>
      </c>
      <c r="B459" s="105" t="s">
        <v>882</v>
      </c>
      <c r="C459" s="96" t="s">
        <v>883</v>
      </c>
      <c r="D459" s="89">
        <v>0.37680000000000002</v>
      </c>
      <c r="E459" s="88">
        <v>0</v>
      </c>
      <c r="F459" s="89">
        <f t="shared" si="192"/>
        <v>0.37680000000000002</v>
      </c>
      <c r="G459" s="90">
        <v>0.37680000000000002</v>
      </c>
      <c r="H459" s="89">
        <f t="shared" si="193"/>
        <v>0</v>
      </c>
      <c r="I459" s="89">
        <v>0</v>
      </c>
      <c r="J459" s="89">
        <v>0</v>
      </c>
      <c r="K459" s="89">
        <v>0</v>
      </c>
      <c r="L459" s="88">
        <v>0</v>
      </c>
      <c r="M459" s="89">
        <v>0.37680000000000002</v>
      </c>
      <c r="N459" s="89">
        <v>0</v>
      </c>
      <c r="O459" s="89">
        <v>0</v>
      </c>
      <c r="P459" s="89">
        <v>0</v>
      </c>
      <c r="Q459" s="89">
        <f t="shared" si="194"/>
        <v>0.37680000000000002</v>
      </c>
      <c r="R459" s="89">
        <f t="shared" si="195"/>
        <v>0</v>
      </c>
      <c r="S459" s="91">
        <v>0</v>
      </c>
      <c r="T459" s="135" t="s">
        <v>32</v>
      </c>
    </row>
    <row r="460" spans="1:20" s="68" customFormat="1" ht="47.25" x14ac:dyDescent="0.25">
      <c r="A460" s="85" t="s">
        <v>799</v>
      </c>
      <c r="B460" s="105" t="s">
        <v>884</v>
      </c>
      <c r="C460" s="96" t="s">
        <v>885</v>
      </c>
      <c r="D460" s="89">
        <v>0.13319999999999999</v>
      </c>
      <c r="E460" s="88">
        <v>0</v>
      </c>
      <c r="F460" s="89">
        <f t="shared" si="192"/>
        <v>0.13319999999999999</v>
      </c>
      <c r="G460" s="90">
        <v>0.13319999999999999</v>
      </c>
      <c r="H460" s="89">
        <f t="shared" si="193"/>
        <v>0</v>
      </c>
      <c r="I460" s="89">
        <v>0</v>
      </c>
      <c r="J460" s="89">
        <v>0</v>
      </c>
      <c r="K460" s="89">
        <v>0</v>
      </c>
      <c r="L460" s="88">
        <v>0</v>
      </c>
      <c r="M460" s="89">
        <v>0.13319999999999999</v>
      </c>
      <c r="N460" s="89">
        <v>0</v>
      </c>
      <c r="O460" s="89">
        <v>0</v>
      </c>
      <c r="P460" s="89">
        <v>0</v>
      </c>
      <c r="Q460" s="89">
        <f t="shared" si="194"/>
        <v>0.13319999999999999</v>
      </c>
      <c r="R460" s="89">
        <f t="shared" si="195"/>
        <v>0</v>
      </c>
      <c r="S460" s="91">
        <v>0</v>
      </c>
      <c r="T460" s="135" t="s">
        <v>32</v>
      </c>
    </row>
    <row r="461" spans="1:20" s="68" customFormat="1" ht="31.5" x14ac:dyDescent="0.25">
      <c r="A461" s="85" t="s">
        <v>799</v>
      </c>
      <c r="B461" s="105" t="s">
        <v>886</v>
      </c>
      <c r="C461" s="96" t="s">
        <v>887</v>
      </c>
      <c r="D461" s="89">
        <v>6.9599999999999995E-2</v>
      </c>
      <c r="E461" s="88">
        <v>0</v>
      </c>
      <c r="F461" s="89">
        <f t="shared" si="192"/>
        <v>6.9599999999999995E-2</v>
      </c>
      <c r="G461" s="90">
        <v>6.9599999999999995E-2</v>
      </c>
      <c r="H461" s="89">
        <f t="shared" si="193"/>
        <v>0</v>
      </c>
      <c r="I461" s="89">
        <v>0</v>
      </c>
      <c r="J461" s="89">
        <v>0</v>
      </c>
      <c r="K461" s="89">
        <v>0</v>
      </c>
      <c r="L461" s="88">
        <v>0</v>
      </c>
      <c r="M461" s="89">
        <v>6.9599999999999995E-2</v>
      </c>
      <c r="N461" s="89">
        <v>0</v>
      </c>
      <c r="O461" s="89">
        <v>0</v>
      </c>
      <c r="P461" s="89">
        <v>0</v>
      </c>
      <c r="Q461" s="89">
        <f t="shared" si="194"/>
        <v>6.9599999999999995E-2</v>
      </c>
      <c r="R461" s="89">
        <f t="shared" si="195"/>
        <v>0</v>
      </c>
      <c r="S461" s="91">
        <v>0</v>
      </c>
      <c r="T461" s="135" t="s">
        <v>32</v>
      </c>
    </row>
    <row r="462" spans="1:20" s="68" customFormat="1" ht="31.5" x14ac:dyDescent="0.25">
      <c r="A462" s="85" t="s">
        <v>799</v>
      </c>
      <c r="B462" s="105" t="s">
        <v>888</v>
      </c>
      <c r="C462" s="96" t="s">
        <v>889</v>
      </c>
      <c r="D462" s="89">
        <v>0.20519999999999999</v>
      </c>
      <c r="E462" s="88">
        <v>0</v>
      </c>
      <c r="F462" s="89">
        <f t="shared" si="192"/>
        <v>0.20519999999999999</v>
      </c>
      <c r="G462" s="90">
        <v>0.20519999999999999</v>
      </c>
      <c r="H462" s="89">
        <f t="shared" si="193"/>
        <v>0</v>
      </c>
      <c r="I462" s="89">
        <v>0</v>
      </c>
      <c r="J462" s="89">
        <v>0</v>
      </c>
      <c r="K462" s="89">
        <v>0</v>
      </c>
      <c r="L462" s="88">
        <v>0</v>
      </c>
      <c r="M462" s="89">
        <v>0.20519999999999999</v>
      </c>
      <c r="N462" s="89">
        <v>0</v>
      </c>
      <c r="O462" s="89">
        <v>0</v>
      </c>
      <c r="P462" s="89">
        <v>0</v>
      </c>
      <c r="Q462" s="89">
        <f t="shared" si="194"/>
        <v>0.20519999999999999</v>
      </c>
      <c r="R462" s="89">
        <f t="shared" si="195"/>
        <v>0</v>
      </c>
      <c r="S462" s="91">
        <v>0</v>
      </c>
      <c r="T462" s="135" t="s">
        <v>32</v>
      </c>
    </row>
    <row r="463" spans="1:20" s="68" customFormat="1" ht="31.5" x14ac:dyDescent="0.25">
      <c r="A463" s="85" t="s">
        <v>799</v>
      </c>
      <c r="B463" s="105" t="s">
        <v>890</v>
      </c>
      <c r="C463" s="96" t="s">
        <v>891</v>
      </c>
      <c r="D463" s="89">
        <v>8.0399999999999985E-2</v>
      </c>
      <c r="E463" s="88">
        <v>0</v>
      </c>
      <c r="F463" s="89">
        <f t="shared" si="192"/>
        <v>8.0399999999999985E-2</v>
      </c>
      <c r="G463" s="90">
        <v>8.0399999999999985E-2</v>
      </c>
      <c r="H463" s="89">
        <f t="shared" si="193"/>
        <v>0</v>
      </c>
      <c r="I463" s="89">
        <v>0</v>
      </c>
      <c r="J463" s="89">
        <v>0</v>
      </c>
      <c r="K463" s="89">
        <v>0</v>
      </c>
      <c r="L463" s="88">
        <v>0</v>
      </c>
      <c r="M463" s="89">
        <v>8.0399999999999999E-2</v>
      </c>
      <c r="N463" s="89">
        <v>0</v>
      </c>
      <c r="O463" s="89">
        <v>0</v>
      </c>
      <c r="P463" s="89">
        <v>0</v>
      </c>
      <c r="Q463" s="89">
        <f t="shared" si="194"/>
        <v>8.0399999999999985E-2</v>
      </c>
      <c r="R463" s="89">
        <f t="shared" si="195"/>
        <v>0</v>
      </c>
      <c r="S463" s="91">
        <v>0</v>
      </c>
      <c r="T463" s="135" t="s">
        <v>32</v>
      </c>
    </row>
    <row r="464" spans="1:20" s="68" customFormat="1" ht="31.5" x14ac:dyDescent="0.25">
      <c r="A464" s="85" t="s">
        <v>799</v>
      </c>
      <c r="B464" s="105" t="s">
        <v>892</v>
      </c>
      <c r="C464" s="96" t="s">
        <v>893</v>
      </c>
      <c r="D464" s="89">
        <v>0.59160000000000001</v>
      </c>
      <c r="E464" s="88">
        <v>0</v>
      </c>
      <c r="F464" s="89">
        <f t="shared" si="192"/>
        <v>0.59160000000000001</v>
      </c>
      <c r="G464" s="90">
        <v>0.59160000000000001</v>
      </c>
      <c r="H464" s="89">
        <f t="shared" si="193"/>
        <v>0</v>
      </c>
      <c r="I464" s="89">
        <v>0</v>
      </c>
      <c r="J464" s="89">
        <v>0</v>
      </c>
      <c r="K464" s="89">
        <v>0</v>
      </c>
      <c r="L464" s="88">
        <v>0</v>
      </c>
      <c r="M464" s="89">
        <v>0.59160000000000001</v>
      </c>
      <c r="N464" s="89">
        <v>0</v>
      </c>
      <c r="O464" s="89">
        <v>0</v>
      </c>
      <c r="P464" s="89">
        <v>0</v>
      </c>
      <c r="Q464" s="89">
        <f t="shared" si="194"/>
        <v>0.59160000000000001</v>
      </c>
      <c r="R464" s="89">
        <f t="shared" si="195"/>
        <v>0</v>
      </c>
      <c r="S464" s="91">
        <v>0</v>
      </c>
      <c r="T464" s="135" t="s">
        <v>32</v>
      </c>
    </row>
    <row r="465" spans="1:20" s="68" customFormat="1" ht="31.5" x14ac:dyDescent="0.25">
      <c r="A465" s="85" t="s">
        <v>799</v>
      </c>
      <c r="B465" s="105" t="s">
        <v>894</v>
      </c>
      <c r="C465" s="96" t="s">
        <v>895</v>
      </c>
      <c r="D465" s="89">
        <v>1.0427999999999999</v>
      </c>
      <c r="E465" s="88">
        <v>0</v>
      </c>
      <c r="F465" s="89">
        <f t="shared" si="192"/>
        <v>1.0427999999999999</v>
      </c>
      <c r="G465" s="90">
        <v>1.0427999999999999</v>
      </c>
      <c r="H465" s="89">
        <f t="shared" si="193"/>
        <v>0</v>
      </c>
      <c r="I465" s="89">
        <v>0</v>
      </c>
      <c r="J465" s="89">
        <v>0</v>
      </c>
      <c r="K465" s="89">
        <v>0</v>
      </c>
      <c r="L465" s="88">
        <v>0</v>
      </c>
      <c r="M465" s="89">
        <v>1.0427999999999999</v>
      </c>
      <c r="N465" s="89">
        <v>0</v>
      </c>
      <c r="O465" s="89">
        <v>0</v>
      </c>
      <c r="P465" s="89">
        <v>0</v>
      </c>
      <c r="Q465" s="89">
        <f t="shared" si="194"/>
        <v>1.0427999999999999</v>
      </c>
      <c r="R465" s="89">
        <f t="shared" si="195"/>
        <v>0</v>
      </c>
      <c r="S465" s="91">
        <v>0</v>
      </c>
      <c r="T465" s="135" t="s">
        <v>32</v>
      </c>
    </row>
    <row r="466" spans="1:20" s="68" customFormat="1" ht="31.5" x14ac:dyDescent="0.25">
      <c r="A466" s="85" t="s">
        <v>799</v>
      </c>
      <c r="B466" s="105" t="s">
        <v>896</v>
      </c>
      <c r="C466" s="96" t="s">
        <v>897</v>
      </c>
      <c r="D466" s="89">
        <v>0.16440000000000002</v>
      </c>
      <c r="E466" s="88">
        <v>0</v>
      </c>
      <c r="F466" s="89">
        <f t="shared" si="192"/>
        <v>0.16440000000000002</v>
      </c>
      <c r="G466" s="90">
        <v>0.16440000000000002</v>
      </c>
      <c r="H466" s="89">
        <f t="shared" si="193"/>
        <v>0</v>
      </c>
      <c r="I466" s="89">
        <v>0</v>
      </c>
      <c r="J466" s="89">
        <v>0</v>
      </c>
      <c r="K466" s="89">
        <v>0</v>
      </c>
      <c r="L466" s="88">
        <v>0</v>
      </c>
      <c r="M466" s="89">
        <v>0.16440000000000002</v>
      </c>
      <c r="N466" s="89">
        <v>0</v>
      </c>
      <c r="O466" s="89">
        <v>0</v>
      </c>
      <c r="P466" s="89">
        <v>0</v>
      </c>
      <c r="Q466" s="89">
        <f t="shared" si="194"/>
        <v>0.16440000000000002</v>
      </c>
      <c r="R466" s="89">
        <f t="shared" si="195"/>
        <v>0</v>
      </c>
      <c r="S466" s="91">
        <v>0</v>
      </c>
      <c r="T466" s="135" t="s">
        <v>32</v>
      </c>
    </row>
    <row r="467" spans="1:20" s="68" customFormat="1" ht="31.5" x14ac:dyDescent="0.25">
      <c r="A467" s="85" t="s">
        <v>799</v>
      </c>
      <c r="B467" s="105" t="s">
        <v>898</v>
      </c>
      <c r="C467" s="96" t="s">
        <v>899</v>
      </c>
      <c r="D467" s="89">
        <v>0.20519999999999999</v>
      </c>
      <c r="E467" s="88">
        <v>0</v>
      </c>
      <c r="F467" s="89">
        <f t="shared" si="192"/>
        <v>0.20519999999999999</v>
      </c>
      <c r="G467" s="90">
        <v>0.20519999999999999</v>
      </c>
      <c r="H467" s="89">
        <f t="shared" si="193"/>
        <v>0</v>
      </c>
      <c r="I467" s="89">
        <v>0</v>
      </c>
      <c r="J467" s="89">
        <v>0</v>
      </c>
      <c r="K467" s="89">
        <v>0</v>
      </c>
      <c r="L467" s="88">
        <v>0</v>
      </c>
      <c r="M467" s="89">
        <v>0.20519999999999999</v>
      </c>
      <c r="N467" s="89">
        <v>0</v>
      </c>
      <c r="O467" s="89">
        <v>0</v>
      </c>
      <c r="P467" s="89">
        <v>0</v>
      </c>
      <c r="Q467" s="89">
        <f t="shared" si="194"/>
        <v>0.20519999999999999</v>
      </c>
      <c r="R467" s="89">
        <f t="shared" si="195"/>
        <v>0</v>
      </c>
      <c r="S467" s="91">
        <v>0</v>
      </c>
      <c r="T467" s="135" t="s">
        <v>32</v>
      </c>
    </row>
    <row r="468" spans="1:20" s="68" customFormat="1" ht="31.5" x14ac:dyDescent="0.25">
      <c r="A468" s="85" t="s">
        <v>799</v>
      </c>
      <c r="B468" s="105" t="s">
        <v>900</v>
      </c>
      <c r="C468" s="96" t="s">
        <v>901</v>
      </c>
      <c r="D468" s="89">
        <v>7.92</v>
      </c>
      <c r="E468" s="88">
        <v>0</v>
      </c>
      <c r="F468" s="89">
        <f t="shared" si="192"/>
        <v>7.92</v>
      </c>
      <c r="G468" s="90">
        <v>7.92</v>
      </c>
      <c r="H468" s="89">
        <f t="shared" si="193"/>
        <v>0</v>
      </c>
      <c r="I468" s="89">
        <v>0</v>
      </c>
      <c r="J468" s="89">
        <v>0</v>
      </c>
      <c r="K468" s="89">
        <v>0</v>
      </c>
      <c r="L468" s="88">
        <v>0</v>
      </c>
      <c r="M468" s="89">
        <v>7.92</v>
      </c>
      <c r="N468" s="89">
        <v>0</v>
      </c>
      <c r="O468" s="89">
        <v>0</v>
      </c>
      <c r="P468" s="89">
        <v>0</v>
      </c>
      <c r="Q468" s="89">
        <f t="shared" si="194"/>
        <v>7.92</v>
      </c>
      <c r="R468" s="89">
        <f t="shared" si="195"/>
        <v>0</v>
      </c>
      <c r="S468" s="91">
        <v>0</v>
      </c>
      <c r="T468" s="135" t="s">
        <v>32</v>
      </c>
    </row>
    <row r="469" spans="1:20" s="68" customFormat="1" ht="31.5" x14ac:dyDescent="0.25">
      <c r="A469" s="85" t="s">
        <v>799</v>
      </c>
      <c r="B469" s="105" t="s">
        <v>902</v>
      </c>
      <c r="C469" s="96" t="s">
        <v>903</v>
      </c>
      <c r="D469" s="89">
        <v>1.8480000000000001</v>
      </c>
      <c r="E469" s="88">
        <v>0</v>
      </c>
      <c r="F469" s="89">
        <f t="shared" si="192"/>
        <v>1.8480000000000001</v>
      </c>
      <c r="G469" s="90">
        <v>1.8480000000000001</v>
      </c>
      <c r="H469" s="89">
        <f t="shared" si="193"/>
        <v>0</v>
      </c>
      <c r="I469" s="89">
        <v>0</v>
      </c>
      <c r="J469" s="89">
        <v>0</v>
      </c>
      <c r="K469" s="89">
        <v>0</v>
      </c>
      <c r="L469" s="88">
        <v>0</v>
      </c>
      <c r="M469" s="89">
        <v>1.8480000000000001</v>
      </c>
      <c r="N469" s="89">
        <v>0</v>
      </c>
      <c r="O469" s="89">
        <v>0</v>
      </c>
      <c r="P469" s="89">
        <v>0</v>
      </c>
      <c r="Q469" s="89">
        <f t="shared" si="194"/>
        <v>1.8480000000000001</v>
      </c>
      <c r="R469" s="89">
        <f t="shared" si="195"/>
        <v>0</v>
      </c>
      <c r="S469" s="91">
        <v>0</v>
      </c>
      <c r="T469" s="135" t="s">
        <v>32</v>
      </c>
    </row>
    <row r="470" spans="1:20" s="68" customFormat="1" ht="31.5" x14ac:dyDescent="0.25">
      <c r="A470" s="85" t="s">
        <v>799</v>
      </c>
      <c r="B470" s="105" t="s">
        <v>904</v>
      </c>
      <c r="C470" s="96" t="s">
        <v>905</v>
      </c>
      <c r="D470" s="89">
        <v>3.7800000000000002</v>
      </c>
      <c r="E470" s="88">
        <v>0</v>
      </c>
      <c r="F470" s="89">
        <f t="shared" si="192"/>
        <v>3.7800000000000002</v>
      </c>
      <c r="G470" s="90">
        <v>1.26</v>
      </c>
      <c r="H470" s="89">
        <f t="shared" si="193"/>
        <v>0</v>
      </c>
      <c r="I470" s="89">
        <v>0</v>
      </c>
      <c r="J470" s="89">
        <v>0</v>
      </c>
      <c r="K470" s="89">
        <v>0</v>
      </c>
      <c r="L470" s="88">
        <v>0</v>
      </c>
      <c r="M470" s="89">
        <v>1.26</v>
      </c>
      <c r="N470" s="89">
        <v>0</v>
      </c>
      <c r="O470" s="89">
        <v>0</v>
      </c>
      <c r="P470" s="89">
        <v>0</v>
      </c>
      <c r="Q470" s="89">
        <f t="shared" si="194"/>
        <v>3.7800000000000002</v>
      </c>
      <c r="R470" s="89">
        <f t="shared" si="195"/>
        <v>0</v>
      </c>
      <c r="S470" s="91">
        <v>0</v>
      </c>
      <c r="T470" s="135" t="s">
        <v>32</v>
      </c>
    </row>
    <row r="471" spans="1:20" s="68" customFormat="1" x14ac:dyDescent="0.25">
      <c r="A471" s="85" t="s">
        <v>799</v>
      </c>
      <c r="B471" s="105" t="s">
        <v>906</v>
      </c>
      <c r="C471" s="96" t="s">
        <v>907</v>
      </c>
      <c r="D471" s="89">
        <v>11.76</v>
      </c>
      <c r="E471" s="88">
        <v>0</v>
      </c>
      <c r="F471" s="89">
        <f t="shared" si="192"/>
        <v>11.76</v>
      </c>
      <c r="G471" s="90">
        <v>11.76</v>
      </c>
      <c r="H471" s="89">
        <f t="shared" si="193"/>
        <v>0</v>
      </c>
      <c r="I471" s="89">
        <v>0</v>
      </c>
      <c r="J471" s="89">
        <v>0</v>
      </c>
      <c r="K471" s="89">
        <v>0</v>
      </c>
      <c r="L471" s="88">
        <v>0</v>
      </c>
      <c r="M471" s="89">
        <v>11.76</v>
      </c>
      <c r="N471" s="89">
        <v>0</v>
      </c>
      <c r="O471" s="89">
        <v>0</v>
      </c>
      <c r="P471" s="89">
        <v>0</v>
      </c>
      <c r="Q471" s="89">
        <f t="shared" si="194"/>
        <v>11.76</v>
      </c>
      <c r="R471" s="89">
        <f t="shared" si="195"/>
        <v>0</v>
      </c>
      <c r="S471" s="91">
        <v>0</v>
      </c>
      <c r="T471" s="135" t="s">
        <v>32</v>
      </c>
    </row>
    <row r="472" spans="1:20" s="68" customFormat="1" ht="31.5" x14ac:dyDescent="0.25">
      <c r="A472" s="85" t="s">
        <v>799</v>
      </c>
      <c r="B472" s="105" t="s">
        <v>908</v>
      </c>
      <c r="C472" s="96" t="s">
        <v>909</v>
      </c>
      <c r="D472" s="89">
        <v>2.4</v>
      </c>
      <c r="E472" s="88">
        <v>0</v>
      </c>
      <c r="F472" s="89">
        <f t="shared" si="192"/>
        <v>2.4</v>
      </c>
      <c r="G472" s="90">
        <v>2.4</v>
      </c>
      <c r="H472" s="89">
        <f t="shared" si="193"/>
        <v>0</v>
      </c>
      <c r="I472" s="89">
        <v>0</v>
      </c>
      <c r="J472" s="89">
        <v>0</v>
      </c>
      <c r="K472" s="89">
        <v>0</v>
      </c>
      <c r="L472" s="88">
        <v>0</v>
      </c>
      <c r="M472" s="89">
        <v>2.4</v>
      </c>
      <c r="N472" s="89">
        <v>0</v>
      </c>
      <c r="O472" s="89">
        <v>0</v>
      </c>
      <c r="P472" s="89">
        <v>0</v>
      </c>
      <c r="Q472" s="89">
        <f t="shared" si="194"/>
        <v>2.4</v>
      </c>
      <c r="R472" s="89">
        <f t="shared" si="195"/>
        <v>0</v>
      </c>
      <c r="S472" s="91">
        <v>0</v>
      </c>
      <c r="T472" s="135" t="s">
        <v>32</v>
      </c>
    </row>
    <row r="473" spans="1:20" s="68" customFormat="1" ht="31.5" x14ac:dyDescent="0.25">
      <c r="A473" s="85" t="s">
        <v>799</v>
      </c>
      <c r="B473" s="105" t="s">
        <v>910</v>
      </c>
      <c r="C473" s="96" t="s">
        <v>911</v>
      </c>
      <c r="D473" s="89">
        <v>14.496</v>
      </c>
      <c r="E473" s="88">
        <v>0</v>
      </c>
      <c r="F473" s="89">
        <f t="shared" si="192"/>
        <v>14.496</v>
      </c>
      <c r="G473" s="90">
        <v>5.4960000000000004</v>
      </c>
      <c r="H473" s="89">
        <f t="shared" si="193"/>
        <v>0</v>
      </c>
      <c r="I473" s="89">
        <v>0</v>
      </c>
      <c r="J473" s="89">
        <v>0</v>
      </c>
      <c r="K473" s="89">
        <v>0</v>
      </c>
      <c r="L473" s="88">
        <v>0</v>
      </c>
      <c r="M473" s="89">
        <v>5.4960000000000004</v>
      </c>
      <c r="N473" s="89">
        <v>0</v>
      </c>
      <c r="O473" s="89">
        <v>0</v>
      </c>
      <c r="P473" s="89">
        <v>0</v>
      </c>
      <c r="Q473" s="89">
        <f t="shared" si="194"/>
        <v>14.496</v>
      </c>
      <c r="R473" s="89">
        <f t="shared" si="195"/>
        <v>0</v>
      </c>
      <c r="S473" s="91">
        <v>0</v>
      </c>
      <c r="T473" s="135" t="s">
        <v>32</v>
      </c>
    </row>
    <row r="474" spans="1:20" s="68" customFormat="1" ht="31.5" x14ac:dyDescent="0.25">
      <c r="A474" s="85" t="s">
        <v>799</v>
      </c>
      <c r="B474" s="105" t="s">
        <v>912</v>
      </c>
      <c r="C474" s="96" t="s">
        <v>913</v>
      </c>
      <c r="D474" s="89">
        <v>6.5759999999999996</v>
      </c>
      <c r="E474" s="88">
        <v>0</v>
      </c>
      <c r="F474" s="89">
        <f t="shared" si="192"/>
        <v>6.5759999999999996</v>
      </c>
      <c r="G474" s="90">
        <v>6.5759999999999996</v>
      </c>
      <c r="H474" s="89">
        <f t="shared" si="193"/>
        <v>0</v>
      </c>
      <c r="I474" s="89">
        <v>0</v>
      </c>
      <c r="J474" s="89">
        <v>0</v>
      </c>
      <c r="K474" s="89">
        <v>0</v>
      </c>
      <c r="L474" s="88">
        <v>0</v>
      </c>
      <c r="M474" s="89">
        <v>6.5759999999999996</v>
      </c>
      <c r="N474" s="89">
        <v>0</v>
      </c>
      <c r="O474" s="89">
        <v>0</v>
      </c>
      <c r="P474" s="89">
        <v>0</v>
      </c>
      <c r="Q474" s="89">
        <f t="shared" si="194"/>
        <v>6.5759999999999996</v>
      </c>
      <c r="R474" s="89">
        <f t="shared" si="195"/>
        <v>0</v>
      </c>
      <c r="S474" s="91">
        <v>0</v>
      </c>
      <c r="T474" s="135" t="s">
        <v>32</v>
      </c>
    </row>
    <row r="475" spans="1:20" s="68" customFormat="1" ht="31.5" x14ac:dyDescent="0.25">
      <c r="A475" s="85" t="s">
        <v>799</v>
      </c>
      <c r="B475" s="105" t="s">
        <v>914</v>
      </c>
      <c r="C475" s="96" t="s">
        <v>915</v>
      </c>
      <c r="D475" s="89">
        <v>0.75600000000000001</v>
      </c>
      <c r="E475" s="88">
        <v>0</v>
      </c>
      <c r="F475" s="89">
        <f t="shared" si="192"/>
        <v>0.75600000000000001</v>
      </c>
      <c r="G475" s="90">
        <v>0.36</v>
      </c>
      <c r="H475" s="89">
        <f t="shared" si="193"/>
        <v>0</v>
      </c>
      <c r="I475" s="89">
        <v>0</v>
      </c>
      <c r="J475" s="89">
        <v>0</v>
      </c>
      <c r="K475" s="89">
        <v>0</v>
      </c>
      <c r="L475" s="88">
        <v>0</v>
      </c>
      <c r="M475" s="89">
        <v>0.36</v>
      </c>
      <c r="N475" s="89">
        <v>0</v>
      </c>
      <c r="O475" s="89">
        <v>0</v>
      </c>
      <c r="P475" s="89">
        <v>0</v>
      </c>
      <c r="Q475" s="89">
        <f t="shared" si="194"/>
        <v>0.75600000000000001</v>
      </c>
      <c r="R475" s="89">
        <f t="shared" si="195"/>
        <v>0</v>
      </c>
      <c r="S475" s="91">
        <v>0</v>
      </c>
      <c r="T475" s="135" t="s">
        <v>32</v>
      </c>
    </row>
    <row r="476" spans="1:20" s="68" customFormat="1" ht="31.5" x14ac:dyDescent="0.25">
      <c r="A476" s="85" t="s">
        <v>799</v>
      </c>
      <c r="B476" s="105" t="s">
        <v>916</v>
      </c>
      <c r="C476" s="96" t="s">
        <v>917</v>
      </c>
      <c r="D476" s="89">
        <v>0.24</v>
      </c>
      <c r="E476" s="88">
        <v>0</v>
      </c>
      <c r="F476" s="89">
        <f t="shared" si="192"/>
        <v>0.24</v>
      </c>
      <c r="G476" s="90">
        <v>0.24</v>
      </c>
      <c r="H476" s="89">
        <f t="shared" si="193"/>
        <v>0</v>
      </c>
      <c r="I476" s="89">
        <v>0</v>
      </c>
      <c r="J476" s="89">
        <v>0</v>
      </c>
      <c r="K476" s="89">
        <v>0</v>
      </c>
      <c r="L476" s="88">
        <v>0</v>
      </c>
      <c r="M476" s="89">
        <v>0.24</v>
      </c>
      <c r="N476" s="89">
        <v>0</v>
      </c>
      <c r="O476" s="89">
        <v>0</v>
      </c>
      <c r="P476" s="89">
        <v>0</v>
      </c>
      <c r="Q476" s="89">
        <f t="shared" si="194"/>
        <v>0.24</v>
      </c>
      <c r="R476" s="89">
        <f t="shared" si="195"/>
        <v>0</v>
      </c>
      <c r="S476" s="91">
        <v>0</v>
      </c>
      <c r="T476" s="135" t="s">
        <v>32</v>
      </c>
    </row>
    <row r="477" spans="1:20" s="68" customFormat="1" ht="31.5" x14ac:dyDescent="0.25">
      <c r="A477" s="85" t="s">
        <v>799</v>
      </c>
      <c r="B477" s="105" t="s">
        <v>918</v>
      </c>
      <c r="C477" s="96" t="s">
        <v>919</v>
      </c>
      <c r="D477" s="89">
        <v>0.25800000000000001</v>
      </c>
      <c r="E477" s="88">
        <v>0</v>
      </c>
      <c r="F477" s="89">
        <f t="shared" si="192"/>
        <v>0.25800000000000001</v>
      </c>
      <c r="G477" s="90">
        <v>0.12</v>
      </c>
      <c r="H477" s="89">
        <f t="shared" si="193"/>
        <v>0</v>
      </c>
      <c r="I477" s="89">
        <v>0</v>
      </c>
      <c r="J477" s="89">
        <v>0</v>
      </c>
      <c r="K477" s="89">
        <v>0</v>
      </c>
      <c r="L477" s="88">
        <v>0</v>
      </c>
      <c r="M477" s="89">
        <v>0.12</v>
      </c>
      <c r="N477" s="89">
        <v>0</v>
      </c>
      <c r="O477" s="89">
        <v>0</v>
      </c>
      <c r="P477" s="89">
        <v>0</v>
      </c>
      <c r="Q477" s="89">
        <f t="shared" si="194"/>
        <v>0.25800000000000001</v>
      </c>
      <c r="R477" s="89">
        <f t="shared" si="195"/>
        <v>0</v>
      </c>
      <c r="S477" s="91">
        <v>0</v>
      </c>
      <c r="T477" s="135" t="s">
        <v>32</v>
      </c>
    </row>
    <row r="478" spans="1:20" s="68" customFormat="1" ht="31.5" x14ac:dyDescent="0.25">
      <c r="A478" s="85" t="s">
        <v>799</v>
      </c>
      <c r="B478" s="105" t="s">
        <v>920</v>
      </c>
      <c r="C478" s="96" t="s">
        <v>921</v>
      </c>
      <c r="D478" s="89">
        <v>0.34799999999999998</v>
      </c>
      <c r="E478" s="88">
        <v>0</v>
      </c>
      <c r="F478" s="89">
        <f t="shared" si="192"/>
        <v>0.34799999999999998</v>
      </c>
      <c r="G478" s="90">
        <v>0.34799999999999998</v>
      </c>
      <c r="H478" s="89">
        <f t="shared" si="193"/>
        <v>0</v>
      </c>
      <c r="I478" s="89">
        <v>0</v>
      </c>
      <c r="J478" s="89">
        <v>0</v>
      </c>
      <c r="K478" s="89">
        <v>0</v>
      </c>
      <c r="L478" s="88">
        <v>0</v>
      </c>
      <c r="M478" s="89">
        <v>0.34799999999999998</v>
      </c>
      <c r="N478" s="89">
        <v>0</v>
      </c>
      <c r="O478" s="89">
        <v>0</v>
      </c>
      <c r="P478" s="89">
        <v>0</v>
      </c>
      <c r="Q478" s="89">
        <f t="shared" si="194"/>
        <v>0.34799999999999998</v>
      </c>
      <c r="R478" s="89">
        <f t="shared" si="195"/>
        <v>0</v>
      </c>
      <c r="S478" s="91">
        <v>0</v>
      </c>
      <c r="T478" s="135" t="s">
        <v>32</v>
      </c>
    </row>
    <row r="479" spans="1:20" s="68" customFormat="1" ht="31.5" x14ac:dyDescent="0.25">
      <c r="A479" s="85" t="s">
        <v>799</v>
      </c>
      <c r="B479" s="105" t="s">
        <v>922</v>
      </c>
      <c r="C479" s="96" t="s">
        <v>923</v>
      </c>
      <c r="D479" s="89">
        <v>0.1032</v>
      </c>
      <c r="E479" s="88">
        <v>0</v>
      </c>
      <c r="F479" s="89">
        <f t="shared" si="192"/>
        <v>0.1032</v>
      </c>
      <c r="G479" s="90">
        <v>0.1032</v>
      </c>
      <c r="H479" s="89">
        <f t="shared" si="193"/>
        <v>0</v>
      </c>
      <c r="I479" s="89">
        <v>0</v>
      </c>
      <c r="J479" s="89">
        <v>0</v>
      </c>
      <c r="K479" s="89">
        <v>0</v>
      </c>
      <c r="L479" s="88">
        <v>0</v>
      </c>
      <c r="M479" s="89">
        <v>0.1032</v>
      </c>
      <c r="N479" s="89">
        <v>0</v>
      </c>
      <c r="O479" s="89">
        <v>0</v>
      </c>
      <c r="P479" s="89">
        <v>0</v>
      </c>
      <c r="Q479" s="89">
        <f t="shared" si="194"/>
        <v>0.1032</v>
      </c>
      <c r="R479" s="89">
        <f t="shared" si="195"/>
        <v>0</v>
      </c>
      <c r="S479" s="91">
        <v>0</v>
      </c>
      <c r="T479" s="135" t="s">
        <v>32</v>
      </c>
    </row>
    <row r="480" spans="1:20" s="68" customFormat="1" ht="31.5" x14ac:dyDescent="0.25">
      <c r="A480" s="85" t="s">
        <v>799</v>
      </c>
      <c r="B480" s="105" t="s">
        <v>924</v>
      </c>
      <c r="C480" s="96" t="s">
        <v>925</v>
      </c>
      <c r="D480" s="89">
        <v>0.36</v>
      </c>
      <c r="E480" s="88">
        <v>0</v>
      </c>
      <c r="F480" s="89">
        <f t="shared" si="192"/>
        <v>0.36</v>
      </c>
      <c r="G480" s="90">
        <v>0.36</v>
      </c>
      <c r="H480" s="89">
        <f t="shared" si="193"/>
        <v>5.2953E-2</v>
      </c>
      <c r="I480" s="89">
        <v>0</v>
      </c>
      <c r="J480" s="89">
        <v>5.2953E-2</v>
      </c>
      <c r="K480" s="89">
        <v>0</v>
      </c>
      <c r="L480" s="88">
        <v>0</v>
      </c>
      <c r="M480" s="89">
        <v>0.36</v>
      </c>
      <c r="N480" s="89">
        <v>0</v>
      </c>
      <c r="O480" s="89">
        <v>0</v>
      </c>
      <c r="P480" s="89">
        <v>0</v>
      </c>
      <c r="Q480" s="89">
        <f t="shared" si="194"/>
        <v>0.30704699999999996</v>
      </c>
      <c r="R480" s="89">
        <f t="shared" si="195"/>
        <v>5.2953E-2</v>
      </c>
      <c r="S480" s="91">
        <v>1</v>
      </c>
      <c r="T480" s="104" t="s">
        <v>398</v>
      </c>
    </row>
    <row r="481" spans="1:20" s="68" customFormat="1" ht="31.5" x14ac:dyDescent="0.25">
      <c r="A481" s="85" t="s">
        <v>799</v>
      </c>
      <c r="B481" s="105" t="s">
        <v>926</v>
      </c>
      <c r="C481" s="96" t="s">
        <v>927</v>
      </c>
      <c r="D481" s="89">
        <v>0.15719999999999998</v>
      </c>
      <c r="E481" s="88">
        <v>0</v>
      </c>
      <c r="F481" s="89">
        <f t="shared" si="192"/>
        <v>0.15719999999999998</v>
      </c>
      <c r="G481" s="90">
        <v>0.15719999999999998</v>
      </c>
      <c r="H481" s="89">
        <f t="shared" si="193"/>
        <v>0</v>
      </c>
      <c r="I481" s="89">
        <v>0</v>
      </c>
      <c r="J481" s="89">
        <v>0</v>
      </c>
      <c r="K481" s="89">
        <v>0</v>
      </c>
      <c r="L481" s="88">
        <v>0</v>
      </c>
      <c r="M481" s="89">
        <v>0.15719999999999998</v>
      </c>
      <c r="N481" s="89">
        <v>0</v>
      </c>
      <c r="O481" s="89">
        <v>0</v>
      </c>
      <c r="P481" s="89">
        <v>0</v>
      </c>
      <c r="Q481" s="89">
        <f t="shared" si="194"/>
        <v>0.15719999999999998</v>
      </c>
      <c r="R481" s="89">
        <f t="shared" si="195"/>
        <v>0</v>
      </c>
      <c r="S481" s="91">
        <v>0</v>
      </c>
      <c r="T481" s="92" t="s">
        <v>32</v>
      </c>
    </row>
    <row r="482" spans="1:20" s="68" customFormat="1" ht="31.5" x14ac:dyDescent="0.25">
      <c r="A482" s="85" t="s">
        <v>799</v>
      </c>
      <c r="B482" s="105" t="s">
        <v>928</v>
      </c>
      <c r="C482" s="96" t="s">
        <v>929</v>
      </c>
      <c r="D482" s="89">
        <v>0.38400000000000001</v>
      </c>
      <c r="E482" s="88">
        <v>0</v>
      </c>
      <c r="F482" s="89">
        <f t="shared" si="192"/>
        <v>0.38400000000000001</v>
      </c>
      <c r="G482" s="90">
        <v>0.38400000000000001</v>
      </c>
      <c r="H482" s="89">
        <f t="shared" si="193"/>
        <v>0</v>
      </c>
      <c r="I482" s="89">
        <v>0</v>
      </c>
      <c r="J482" s="89">
        <v>0</v>
      </c>
      <c r="K482" s="89">
        <v>0</v>
      </c>
      <c r="L482" s="88">
        <v>0</v>
      </c>
      <c r="M482" s="89">
        <v>0.38400000000000001</v>
      </c>
      <c r="N482" s="89">
        <v>0</v>
      </c>
      <c r="O482" s="89">
        <v>0</v>
      </c>
      <c r="P482" s="89">
        <v>0</v>
      </c>
      <c r="Q482" s="89">
        <f t="shared" si="194"/>
        <v>0.38400000000000001</v>
      </c>
      <c r="R482" s="89">
        <f t="shared" si="195"/>
        <v>0</v>
      </c>
      <c r="S482" s="91">
        <v>0</v>
      </c>
      <c r="T482" s="135" t="s">
        <v>32</v>
      </c>
    </row>
    <row r="483" spans="1:20" s="68" customFormat="1" ht="31.5" x14ac:dyDescent="0.25">
      <c r="A483" s="85" t="s">
        <v>799</v>
      </c>
      <c r="B483" s="105" t="s">
        <v>930</v>
      </c>
      <c r="C483" s="96" t="s">
        <v>931</v>
      </c>
      <c r="D483" s="89">
        <v>1.08</v>
      </c>
      <c r="E483" s="88">
        <v>0</v>
      </c>
      <c r="F483" s="89">
        <f t="shared" ref="F483:F490" si="196">D483-E483</f>
        <v>1.08</v>
      </c>
      <c r="G483" s="90">
        <v>1.08</v>
      </c>
      <c r="H483" s="89">
        <f t="shared" ref="H483:H490" si="197">J483+L483+N483+P483</f>
        <v>0</v>
      </c>
      <c r="I483" s="89">
        <v>0</v>
      </c>
      <c r="J483" s="89">
        <v>0</v>
      </c>
      <c r="K483" s="89">
        <v>0</v>
      </c>
      <c r="L483" s="88">
        <v>0</v>
      </c>
      <c r="M483" s="89">
        <v>1.08</v>
      </c>
      <c r="N483" s="89">
        <v>0</v>
      </c>
      <c r="O483" s="89">
        <v>0</v>
      </c>
      <c r="P483" s="89">
        <v>0</v>
      </c>
      <c r="Q483" s="89">
        <f t="shared" ref="Q483:Q490" si="198">F483-H483</f>
        <v>1.08</v>
      </c>
      <c r="R483" s="89">
        <f t="shared" ref="R483:R490" si="199">H483-(I483)</f>
        <v>0</v>
      </c>
      <c r="S483" s="91">
        <v>0</v>
      </c>
      <c r="T483" s="122" t="s">
        <v>32</v>
      </c>
    </row>
    <row r="484" spans="1:20" s="68" customFormat="1" ht="31.5" x14ac:dyDescent="0.25">
      <c r="A484" s="85" t="s">
        <v>799</v>
      </c>
      <c r="B484" s="105" t="s">
        <v>932</v>
      </c>
      <c r="C484" s="96" t="s">
        <v>933</v>
      </c>
      <c r="D484" s="89">
        <v>0.43346760000000001</v>
      </c>
      <c r="E484" s="88">
        <v>0</v>
      </c>
      <c r="F484" s="89">
        <f t="shared" si="196"/>
        <v>0.43346760000000001</v>
      </c>
      <c r="G484" s="90">
        <v>0.26400000000000001</v>
      </c>
      <c r="H484" s="89">
        <f t="shared" si="197"/>
        <v>0</v>
      </c>
      <c r="I484" s="89">
        <v>0</v>
      </c>
      <c r="J484" s="89">
        <v>0</v>
      </c>
      <c r="K484" s="89">
        <v>0</v>
      </c>
      <c r="L484" s="88">
        <v>0</v>
      </c>
      <c r="M484" s="89">
        <v>0.26400000000000001</v>
      </c>
      <c r="N484" s="89">
        <v>0</v>
      </c>
      <c r="O484" s="89">
        <v>0</v>
      </c>
      <c r="P484" s="89">
        <v>0</v>
      </c>
      <c r="Q484" s="89">
        <f t="shared" si="198"/>
        <v>0.43346760000000001</v>
      </c>
      <c r="R484" s="89">
        <f t="shared" si="199"/>
        <v>0</v>
      </c>
      <c r="S484" s="91">
        <v>0</v>
      </c>
      <c r="T484" s="135" t="s">
        <v>32</v>
      </c>
    </row>
    <row r="485" spans="1:20" s="68" customFormat="1" ht="31.5" x14ac:dyDescent="0.25">
      <c r="A485" s="85" t="s">
        <v>799</v>
      </c>
      <c r="B485" s="105" t="s">
        <v>934</v>
      </c>
      <c r="C485" s="96" t="s">
        <v>935</v>
      </c>
      <c r="D485" s="89">
        <v>0.192</v>
      </c>
      <c r="E485" s="88">
        <v>0</v>
      </c>
      <c r="F485" s="89">
        <f t="shared" si="196"/>
        <v>0.192</v>
      </c>
      <c r="G485" s="90">
        <v>0.192</v>
      </c>
      <c r="H485" s="89">
        <f t="shared" si="197"/>
        <v>0</v>
      </c>
      <c r="I485" s="89">
        <v>0</v>
      </c>
      <c r="J485" s="89">
        <v>0</v>
      </c>
      <c r="K485" s="89">
        <v>0</v>
      </c>
      <c r="L485" s="88">
        <v>0</v>
      </c>
      <c r="M485" s="89">
        <v>0.192</v>
      </c>
      <c r="N485" s="89">
        <v>0</v>
      </c>
      <c r="O485" s="89">
        <v>0</v>
      </c>
      <c r="P485" s="89">
        <v>0</v>
      </c>
      <c r="Q485" s="89">
        <f t="shared" si="198"/>
        <v>0.192</v>
      </c>
      <c r="R485" s="89">
        <f t="shared" si="199"/>
        <v>0</v>
      </c>
      <c r="S485" s="91">
        <v>0</v>
      </c>
      <c r="T485" s="135" t="s">
        <v>32</v>
      </c>
    </row>
    <row r="486" spans="1:20" s="68" customFormat="1" ht="31.5" x14ac:dyDescent="0.25">
      <c r="A486" s="85" t="s">
        <v>799</v>
      </c>
      <c r="B486" s="105" t="s">
        <v>936</v>
      </c>
      <c r="C486" s="96" t="s">
        <v>937</v>
      </c>
      <c r="D486" s="89">
        <v>8.4000000000000005E-2</v>
      </c>
      <c r="E486" s="88">
        <v>0</v>
      </c>
      <c r="F486" s="89">
        <f t="shared" si="196"/>
        <v>8.4000000000000005E-2</v>
      </c>
      <c r="G486" s="90">
        <v>8.4000000000000005E-2</v>
      </c>
      <c r="H486" s="89">
        <f t="shared" si="197"/>
        <v>0</v>
      </c>
      <c r="I486" s="89">
        <v>0</v>
      </c>
      <c r="J486" s="89">
        <v>0</v>
      </c>
      <c r="K486" s="89">
        <v>0</v>
      </c>
      <c r="L486" s="88">
        <v>0</v>
      </c>
      <c r="M486" s="89">
        <v>8.4000000000000005E-2</v>
      </c>
      <c r="N486" s="89">
        <v>0</v>
      </c>
      <c r="O486" s="89">
        <v>0</v>
      </c>
      <c r="P486" s="89">
        <v>0</v>
      </c>
      <c r="Q486" s="89">
        <f t="shared" si="198"/>
        <v>8.4000000000000005E-2</v>
      </c>
      <c r="R486" s="89">
        <f t="shared" si="199"/>
        <v>0</v>
      </c>
      <c r="S486" s="91">
        <v>0</v>
      </c>
      <c r="T486" s="135" t="s">
        <v>32</v>
      </c>
    </row>
    <row r="487" spans="1:20" s="68" customFormat="1" ht="31.5" x14ac:dyDescent="0.25">
      <c r="A487" s="85" t="s">
        <v>799</v>
      </c>
      <c r="B487" s="105" t="s">
        <v>938</v>
      </c>
      <c r="C487" s="96" t="s">
        <v>939</v>
      </c>
      <c r="D487" s="89">
        <v>6.6000000000000003E-2</v>
      </c>
      <c r="E487" s="88">
        <v>0</v>
      </c>
      <c r="F487" s="89">
        <f t="shared" si="196"/>
        <v>6.6000000000000003E-2</v>
      </c>
      <c r="G487" s="90">
        <v>6.6000000000000003E-2</v>
      </c>
      <c r="H487" s="89">
        <f t="shared" si="197"/>
        <v>0</v>
      </c>
      <c r="I487" s="89">
        <v>0</v>
      </c>
      <c r="J487" s="89">
        <v>0</v>
      </c>
      <c r="K487" s="89">
        <v>0</v>
      </c>
      <c r="L487" s="88">
        <v>0</v>
      </c>
      <c r="M487" s="89">
        <v>6.6000000000000003E-2</v>
      </c>
      <c r="N487" s="89">
        <v>0</v>
      </c>
      <c r="O487" s="89">
        <v>0</v>
      </c>
      <c r="P487" s="89">
        <v>0</v>
      </c>
      <c r="Q487" s="89">
        <f t="shared" si="198"/>
        <v>6.6000000000000003E-2</v>
      </c>
      <c r="R487" s="89">
        <f t="shared" si="199"/>
        <v>0</v>
      </c>
      <c r="S487" s="91">
        <v>0</v>
      </c>
      <c r="T487" s="135" t="s">
        <v>32</v>
      </c>
    </row>
    <row r="488" spans="1:20" s="68" customFormat="1" ht="31.5" x14ac:dyDescent="0.25">
      <c r="A488" s="85" t="s">
        <v>799</v>
      </c>
      <c r="B488" s="105" t="s">
        <v>940</v>
      </c>
      <c r="C488" s="96" t="s">
        <v>941</v>
      </c>
      <c r="D488" s="89">
        <v>9.6359999999999992</v>
      </c>
      <c r="E488" s="88">
        <v>0</v>
      </c>
      <c r="F488" s="89">
        <f t="shared" si="196"/>
        <v>9.6359999999999992</v>
      </c>
      <c r="G488" s="90">
        <v>9.6359999999999992</v>
      </c>
      <c r="H488" s="89">
        <f t="shared" si="197"/>
        <v>0</v>
      </c>
      <c r="I488" s="89">
        <v>0</v>
      </c>
      <c r="J488" s="89">
        <v>0</v>
      </c>
      <c r="K488" s="89">
        <v>0</v>
      </c>
      <c r="L488" s="89">
        <v>0</v>
      </c>
      <c r="M488" s="89">
        <v>0</v>
      </c>
      <c r="N488" s="89">
        <v>0</v>
      </c>
      <c r="O488" s="89">
        <v>9.6359999999999992</v>
      </c>
      <c r="P488" s="89">
        <v>0</v>
      </c>
      <c r="Q488" s="89">
        <f t="shared" si="198"/>
        <v>9.6359999999999992</v>
      </c>
      <c r="R488" s="89">
        <f t="shared" si="199"/>
        <v>0</v>
      </c>
      <c r="S488" s="91">
        <v>0</v>
      </c>
      <c r="T488" s="135" t="s">
        <v>32</v>
      </c>
    </row>
    <row r="489" spans="1:20" s="68" customFormat="1" ht="78.75" x14ac:dyDescent="0.25">
      <c r="A489" s="85" t="s">
        <v>799</v>
      </c>
      <c r="B489" s="105" t="s">
        <v>942</v>
      </c>
      <c r="C489" s="96" t="s">
        <v>943</v>
      </c>
      <c r="D489" s="89">
        <v>156</v>
      </c>
      <c r="E489" s="88">
        <v>0</v>
      </c>
      <c r="F489" s="89">
        <f t="shared" si="196"/>
        <v>156</v>
      </c>
      <c r="G489" s="90">
        <v>84</v>
      </c>
      <c r="H489" s="89">
        <f t="shared" si="197"/>
        <v>0</v>
      </c>
      <c r="I489" s="89">
        <v>0</v>
      </c>
      <c r="J489" s="89">
        <v>0</v>
      </c>
      <c r="K489" s="89">
        <v>0</v>
      </c>
      <c r="L489" s="88">
        <v>0</v>
      </c>
      <c r="M489" s="89">
        <v>0</v>
      </c>
      <c r="N489" s="89">
        <v>0</v>
      </c>
      <c r="O489" s="89">
        <v>84</v>
      </c>
      <c r="P489" s="89">
        <v>0</v>
      </c>
      <c r="Q489" s="89">
        <f t="shared" si="198"/>
        <v>156</v>
      </c>
      <c r="R489" s="89">
        <f t="shared" si="199"/>
        <v>0</v>
      </c>
      <c r="S489" s="91">
        <v>0</v>
      </c>
      <c r="T489" s="135" t="s">
        <v>32</v>
      </c>
    </row>
    <row r="490" spans="1:20" s="68" customFormat="1" ht="47.25" x14ac:dyDescent="0.25">
      <c r="A490" s="85" t="s">
        <v>799</v>
      </c>
      <c r="B490" s="105" t="s">
        <v>944</v>
      </c>
      <c r="C490" s="96" t="s">
        <v>945</v>
      </c>
      <c r="D490" s="89">
        <v>14.9268</v>
      </c>
      <c r="E490" s="88">
        <v>2.4919823999999999</v>
      </c>
      <c r="F490" s="89">
        <f t="shared" si="196"/>
        <v>12.434817600000001</v>
      </c>
      <c r="G490" s="90">
        <v>9.3539999999999992</v>
      </c>
      <c r="H490" s="89">
        <f t="shared" si="197"/>
        <v>0</v>
      </c>
      <c r="I490" s="89">
        <v>0</v>
      </c>
      <c r="J490" s="89">
        <v>0</v>
      </c>
      <c r="K490" s="89">
        <v>0</v>
      </c>
      <c r="L490" s="89">
        <v>0</v>
      </c>
      <c r="M490" s="89">
        <v>0</v>
      </c>
      <c r="N490" s="89">
        <v>0</v>
      </c>
      <c r="O490" s="89">
        <v>9.3539999999999992</v>
      </c>
      <c r="P490" s="89">
        <v>0</v>
      </c>
      <c r="Q490" s="89">
        <f t="shared" si="198"/>
        <v>12.434817600000001</v>
      </c>
      <c r="R490" s="89">
        <f t="shared" si="199"/>
        <v>0</v>
      </c>
      <c r="S490" s="91">
        <v>0</v>
      </c>
      <c r="T490" s="92" t="s">
        <v>32</v>
      </c>
    </row>
    <row r="491" spans="1:20" s="68" customFormat="1" x14ac:dyDescent="0.25">
      <c r="A491" s="75" t="s">
        <v>946</v>
      </c>
      <c r="B491" s="80" t="s">
        <v>947</v>
      </c>
      <c r="C491" s="77" t="s">
        <v>31</v>
      </c>
      <c r="D491" s="78">
        <f t="shared" ref="D491:R491" si="200">SUM(D492,D509,D527,D546,D553,D559,D560)</f>
        <v>5382.7502955414002</v>
      </c>
      <c r="E491" s="78">
        <f t="shared" si="200"/>
        <v>649.62535805000016</v>
      </c>
      <c r="F491" s="78">
        <f t="shared" si="200"/>
        <v>4733.1249374914005</v>
      </c>
      <c r="G491" s="78">
        <f t="shared" si="200"/>
        <v>607.57682794520008</v>
      </c>
      <c r="H491" s="84">
        <f t="shared" si="200"/>
        <v>72.768211170000015</v>
      </c>
      <c r="I491" s="78">
        <f t="shared" si="200"/>
        <v>95.664447906400056</v>
      </c>
      <c r="J491" s="78">
        <f t="shared" si="200"/>
        <v>72.768211170000015</v>
      </c>
      <c r="K491" s="78">
        <f t="shared" si="200"/>
        <v>159.88079290519997</v>
      </c>
      <c r="L491" s="78">
        <f t="shared" si="200"/>
        <v>0</v>
      </c>
      <c r="M491" s="78">
        <f t="shared" si="200"/>
        <v>150.73747283839998</v>
      </c>
      <c r="N491" s="78">
        <f t="shared" si="200"/>
        <v>0</v>
      </c>
      <c r="O491" s="78">
        <f t="shared" si="200"/>
        <v>201.29411429520002</v>
      </c>
      <c r="P491" s="78">
        <f t="shared" si="200"/>
        <v>0</v>
      </c>
      <c r="Q491" s="78">
        <f t="shared" si="200"/>
        <v>4673.6319787113998</v>
      </c>
      <c r="R491" s="78">
        <f t="shared" si="200"/>
        <v>-36.17148912640004</v>
      </c>
      <c r="S491" s="73">
        <f t="shared" ref="S491:S510" si="201">R491/I491</f>
        <v>-0.37810795878726988</v>
      </c>
      <c r="T491" s="141" t="s">
        <v>32</v>
      </c>
    </row>
    <row r="492" spans="1:20" s="68" customFormat="1" ht="31.5" x14ac:dyDescent="0.25">
      <c r="A492" s="75" t="s">
        <v>948</v>
      </c>
      <c r="B492" s="80" t="s">
        <v>50</v>
      </c>
      <c r="C492" s="77" t="s">
        <v>31</v>
      </c>
      <c r="D492" s="78">
        <f t="shared" ref="D492:P492" si="202">D493+D496+D499+D508</f>
        <v>422.27726311999999</v>
      </c>
      <c r="E492" s="78">
        <f t="shared" si="202"/>
        <v>198.44715789000003</v>
      </c>
      <c r="F492" s="78">
        <f t="shared" si="202"/>
        <v>223.83010522999996</v>
      </c>
      <c r="G492" s="78">
        <f t="shared" si="202"/>
        <v>69.75081969600005</v>
      </c>
      <c r="H492" s="84">
        <f t="shared" si="202"/>
        <v>21.870735530000001</v>
      </c>
      <c r="I492" s="78">
        <f>I493+I496+I499+I508</f>
        <v>69.75081969600005</v>
      </c>
      <c r="J492" s="78">
        <f t="shared" si="202"/>
        <v>21.870735530000001</v>
      </c>
      <c r="K492" s="78">
        <f>K493+K496+K499+K508</f>
        <v>0</v>
      </c>
      <c r="L492" s="78">
        <f t="shared" si="202"/>
        <v>0</v>
      </c>
      <c r="M492" s="78">
        <f>M493+M496+M499+M508</f>
        <v>0</v>
      </c>
      <c r="N492" s="78">
        <f t="shared" si="202"/>
        <v>0</v>
      </c>
      <c r="O492" s="78">
        <f t="shared" si="202"/>
        <v>0</v>
      </c>
      <c r="P492" s="78">
        <f t="shared" si="202"/>
        <v>0</v>
      </c>
      <c r="Q492" s="78">
        <f>Q493+Q496+Q499+Q508</f>
        <v>201.95936969999997</v>
      </c>
      <c r="R492" s="78">
        <f>R493+R496+R499+R508</f>
        <v>-47.880084166000046</v>
      </c>
      <c r="S492" s="73">
        <f t="shared" si="201"/>
        <v>-0.68644475254454662</v>
      </c>
      <c r="T492" s="141" t="s">
        <v>32</v>
      </c>
    </row>
    <row r="493" spans="1:20" s="68" customFormat="1" ht="63" x14ac:dyDescent="0.25">
      <c r="A493" s="75" t="s">
        <v>949</v>
      </c>
      <c r="B493" s="76" t="s">
        <v>52</v>
      </c>
      <c r="C493" s="144" t="s">
        <v>31</v>
      </c>
      <c r="D493" s="78">
        <f t="shared" ref="D493:P493" si="203">D494+D495</f>
        <v>0</v>
      </c>
      <c r="E493" s="78">
        <f t="shared" si="203"/>
        <v>0</v>
      </c>
      <c r="F493" s="78">
        <f t="shared" si="203"/>
        <v>0</v>
      </c>
      <c r="G493" s="78">
        <f t="shared" si="203"/>
        <v>0</v>
      </c>
      <c r="H493" s="78">
        <f t="shared" si="203"/>
        <v>0</v>
      </c>
      <c r="I493" s="78">
        <f>I494+I495</f>
        <v>0</v>
      </c>
      <c r="J493" s="78">
        <f t="shared" si="203"/>
        <v>0</v>
      </c>
      <c r="K493" s="78">
        <f>K494+K495</f>
        <v>0</v>
      </c>
      <c r="L493" s="78">
        <f t="shared" si="203"/>
        <v>0</v>
      </c>
      <c r="M493" s="78">
        <f>M494+M495</f>
        <v>0</v>
      </c>
      <c r="N493" s="78">
        <f t="shared" si="203"/>
        <v>0</v>
      </c>
      <c r="O493" s="78">
        <f t="shared" si="203"/>
        <v>0</v>
      </c>
      <c r="P493" s="78">
        <f t="shared" si="203"/>
        <v>0</v>
      </c>
      <c r="Q493" s="78">
        <f>Q494+Q495</f>
        <v>0</v>
      </c>
      <c r="R493" s="78">
        <f>R494+R495</f>
        <v>0</v>
      </c>
      <c r="S493" s="73">
        <v>0</v>
      </c>
      <c r="T493" s="79" t="s">
        <v>32</v>
      </c>
    </row>
    <row r="494" spans="1:20" s="68" customFormat="1" ht="40.5" customHeight="1" x14ac:dyDescent="0.25">
      <c r="A494" s="125" t="s">
        <v>950</v>
      </c>
      <c r="B494" s="80" t="s">
        <v>951</v>
      </c>
      <c r="C494" s="144" t="s">
        <v>31</v>
      </c>
      <c r="D494" s="78">
        <v>0</v>
      </c>
      <c r="E494" s="78">
        <v>0</v>
      </c>
      <c r="F494" s="78">
        <v>0</v>
      </c>
      <c r="G494" s="78">
        <v>0</v>
      </c>
      <c r="H494" s="78">
        <v>0</v>
      </c>
      <c r="I494" s="78">
        <v>0</v>
      </c>
      <c r="J494" s="78">
        <v>0</v>
      </c>
      <c r="K494" s="78">
        <v>0</v>
      </c>
      <c r="L494" s="78">
        <v>0</v>
      </c>
      <c r="M494" s="78">
        <v>0</v>
      </c>
      <c r="N494" s="78">
        <v>0</v>
      </c>
      <c r="O494" s="78">
        <v>0</v>
      </c>
      <c r="P494" s="78">
        <v>0</v>
      </c>
      <c r="Q494" s="78">
        <v>0</v>
      </c>
      <c r="R494" s="78">
        <v>0</v>
      </c>
      <c r="S494" s="73">
        <v>0</v>
      </c>
      <c r="T494" s="79" t="s">
        <v>32</v>
      </c>
    </row>
    <row r="495" spans="1:20" s="68" customFormat="1" x14ac:dyDescent="0.25">
      <c r="A495" s="128" t="s">
        <v>952</v>
      </c>
      <c r="B495" s="80" t="s">
        <v>953</v>
      </c>
      <c r="C495" s="144" t="s">
        <v>31</v>
      </c>
      <c r="D495" s="78">
        <v>0</v>
      </c>
      <c r="E495" s="78">
        <v>0</v>
      </c>
      <c r="F495" s="78">
        <v>0</v>
      </c>
      <c r="G495" s="78">
        <v>0</v>
      </c>
      <c r="H495" s="84">
        <v>0</v>
      </c>
      <c r="I495" s="78">
        <v>0</v>
      </c>
      <c r="J495" s="78">
        <v>0</v>
      </c>
      <c r="K495" s="78">
        <v>0</v>
      </c>
      <c r="L495" s="78">
        <v>0</v>
      </c>
      <c r="M495" s="78">
        <v>0</v>
      </c>
      <c r="N495" s="78">
        <v>0</v>
      </c>
      <c r="O495" s="78">
        <v>0</v>
      </c>
      <c r="P495" s="78">
        <v>0</v>
      </c>
      <c r="Q495" s="78">
        <v>0</v>
      </c>
      <c r="R495" s="78">
        <v>0</v>
      </c>
      <c r="S495" s="73">
        <v>0</v>
      </c>
      <c r="T495" s="79" t="s">
        <v>32</v>
      </c>
    </row>
    <row r="496" spans="1:20" s="68" customFormat="1" ht="47.25" x14ac:dyDescent="0.25">
      <c r="A496" s="128" t="s">
        <v>954</v>
      </c>
      <c r="B496" s="80" t="s">
        <v>58</v>
      </c>
      <c r="C496" s="144" t="s">
        <v>31</v>
      </c>
      <c r="D496" s="78">
        <v>0</v>
      </c>
      <c r="E496" s="78">
        <f t="shared" ref="E496:R496" si="204">E497</f>
        <v>0</v>
      </c>
      <c r="F496" s="78">
        <f t="shared" si="204"/>
        <v>0</v>
      </c>
      <c r="G496" s="78">
        <f t="shared" si="204"/>
        <v>0</v>
      </c>
      <c r="H496" s="84">
        <f t="shared" si="204"/>
        <v>0</v>
      </c>
      <c r="I496" s="78">
        <f t="shared" si="204"/>
        <v>0</v>
      </c>
      <c r="J496" s="78">
        <f t="shared" si="204"/>
        <v>0</v>
      </c>
      <c r="K496" s="78">
        <f t="shared" si="204"/>
        <v>0</v>
      </c>
      <c r="L496" s="78">
        <f t="shared" si="204"/>
        <v>0</v>
      </c>
      <c r="M496" s="78">
        <f t="shared" si="204"/>
        <v>0</v>
      </c>
      <c r="N496" s="78">
        <f t="shared" si="204"/>
        <v>0</v>
      </c>
      <c r="O496" s="78">
        <f t="shared" si="204"/>
        <v>0</v>
      </c>
      <c r="P496" s="78">
        <f t="shared" si="204"/>
        <v>0</v>
      </c>
      <c r="Q496" s="78">
        <f t="shared" si="204"/>
        <v>0</v>
      </c>
      <c r="R496" s="78">
        <f t="shared" si="204"/>
        <v>0</v>
      </c>
      <c r="S496" s="73">
        <v>0</v>
      </c>
      <c r="T496" s="79" t="s">
        <v>32</v>
      </c>
    </row>
    <row r="497" spans="1:20" s="68" customFormat="1" ht="31.5" x14ac:dyDescent="0.25">
      <c r="A497" s="75" t="s">
        <v>955</v>
      </c>
      <c r="B497" s="80" t="s">
        <v>956</v>
      </c>
      <c r="C497" s="144" t="s">
        <v>31</v>
      </c>
      <c r="D497" s="78">
        <v>0</v>
      </c>
      <c r="E497" s="78">
        <v>0</v>
      </c>
      <c r="F497" s="78">
        <v>0</v>
      </c>
      <c r="G497" s="78">
        <v>0</v>
      </c>
      <c r="H497" s="84">
        <v>0</v>
      </c>
      <c r="I497" s="78">
        <v>0</v>
      </c>
      <c r="J497" s="78">
        <v>0</v>
      </c>
      <c r="K497" s="78">
        <v>0</v>
      </c>
      <c r="L497" s="78">
        <v>0</v>
      </c>
      <c r="M497" s="78">
        <v>0</v>
      </c>
      <c r="N497" s="78">
        <v>0</v>
      </c>
      <c r="O497" s="78">
        <v>0</v>
      </c>
      <c r="P497" s="78">
        <v>0</v>
      </c>
      <c r="Q497" s="78">
        <v>0</v>
      </c>
      <c r="R497" s="78">
        <v>0</v>
      </c>
      <c r="S497" s="73">
        <v>0</v>
      </c>
      <c r="T497" s="79" t="s">
        <v>32</v>
      </c>
    </row>
    <row r="498" spans="1:20" s="68" customFormat="1" ht="31.5" x14ac:dyDescent="0.25">
      <c r="A498" s="75" t="s">
        <v>957</v>
      </c>
      <c r="B498" s="80" t="s">
        <v>956</v>
      </c>
      <c r="C498" s="144" t="s">
        <v>31</v>
      </c>
      <c r="D498" s="78">
        <v>0</v>
      </c>
      <c r="E498" s="78">
        <v>0</v>
      </c>
      <c r="F498" s="78">
        <v>0</v>
      </c>
      <c r="G498" s="78">
        <v>0</v>
      </c>
      <c r="H498" s="84">
        <v>0</v>
      </c>
      <c r="I498" s="78">
        <v>0</v>
      </c>
      <c r="J498" s="78">
        <v>0</v>
      </c>
      <c r="K498" s="78">
        <v>0</v>
      </c>
      <c r="L498" s="78">
        <v>0</v>
      </c>
      <c r="M498" s="78">
        <v>0</v>
      </c>
      <c r="N498" s="78">
        <v>0</v>
      </c>
      <c r="O498" s="78">
        <v>0</v>
      </c>
      <c r="P498" s="78">
        <v>0</v>
      </c>
      <c r="Q498" s="78">
        <v>0</v>
      </c>
      <c r="R498" s="78">
        <v>0</v>
      </c>
      <c r="S498" s="73">
        <v>0</v>
      </c>
      <c r="T498" s="79" t="s">
        <v>32</v>
      </c>
    </row>
    <row r="499" spans="1:20" s="68" customFormat="1" ht="47.25" x14ac:dyDescent="0.25">
      <c r="A499" s="75" t="s">
        <v>958</v>
      </c>
      <c r="B499" s="80" t="s">
        <v>62</v>
      </c>
      <c r="C499" s="144" t="s">
        <v>31</v>
      </c>
      <c r="D499" s="78">
        <f t="shared" ref="D499:P499" si="205">SUM(D500:D504)</f>
        <v>422.27726311999999</v>
      </c>
      <c r="E499" s="78">
        <f t="shared" si="205"/>
        <v>198.44715789000003</v>
      </c>
      <c r="F499" s="78">
        <f t="shared" si="205"/>
        <v>223.83010522999996</v>
      </c>
      <c r="G499" s="78">
        <f t="shared" si="205"/>
        <v>69.75081969600005</v>
      </c>
      <c r="H499" s="84">
        <f t="shared" si="205"/>
        <v>21.870735530000001</v>
      </c>
      <c r="I499" s="78">
        <f>SUM(I500:I504)</f>
        <v>69.75081969600005</v>
      </c>
      <c r="J499" s="78">
        <f t="shared" si="205"/>
        <v>21.870735530000001</v>
      </c>
      <c r="K499" s="78">
        <f>SUM(K500:K504)</f>
        <v>0</v>
      </c>
      <c r="L499" s="78">
        <f t="shared" si="205"/>
        <v>0</v>
      </c>
      <c r="M499" s="78">
        <f>SUM(M500:M504)</f>
        <v>0</v>
      </c>
      <c r="N499" s="78">
        <f t="shared" si="205"/>
        <v>0</v>
      </c>
      <c r="O499" s="78">
        <f t="shared" si="205"/>
        <v>0</v>
      </c>
      <c r="P499" s="78">
        <f t="shared" si="205"/>
        <v>0</v>
      </c>
      <c r="Q499" s="78">
        <f>SUM(Q500:Q504)</f>
        <v>201.95936969999997</v>
      </c>
      <c r="R499" s="78">
        <f>SUM(R500:R504)</f>
        <v>-47.880084166000046</v>
      </c>
      <c r="S499" s="73">
        <f t="shared" si="201"/>
        <v>-0.68644475254454662</v>
      </c>
      <c r="T499" s="79" t="s">
        <v>32</v>
      </c>
    </row>
    <row r="500" spans="1:20" s="68" customFormat="1" ht="63" x14ac:dyDescent="0.25">
      <c r="A500" s="75" t="s">
        <v>959</v>
      </c>
      <c r="B500" s="80" t="s">
        <v>64</v>
      </c>
      <c r="C500" s="144" t="s">
        <v>31</v>
      </c>
      <c r="D500" s="78">
        <v>0</v>
      </c>
      <c r="E500" s="78">
        <v>0</v>
      </c>
      <c r="F500" s="78">
        <v>0</v>
      </c>
      <c r="G500" s="78">
        <v>0</v>
      </c>
      <c r="H500" s="84">
        <v>0</v>
      </c>
      <c r="I500" s="78">
        <v>0</v>
      </c>
      <c r="J500" s="78">
        <v>0</v>
      </c>
      <c r="K500" s="78">
        <v>0</v>
      </c>
      <c r="L500" s="78">
        <v>0</v>
      </c>
      <c r="M500" s="78">
        <v>0</v>
      </c>
      <c r="N500" s="78">
        <v>0</v>
      </c>
      <c r="O500" s="78">
        <v>0</v>
      </c>
      <c r="P500" s="78">
        <v>0</v>
      </c>
      <c r="Q500" s="78">
        <v>0</v>
      </c>
      <c r="R500" s="78">
        <v>0</v>
      </c>
      <c r="S500" s="73">
        <v>0</v>
      </c>
      <c r="T500" s="79" t="s">
        <v>32</v>
      </c>
    </row>
    <row r="501" spans="1:20" s="68" customFormat="1" ht="63" x14ac:dyDescent="0.25">
      <c r="A501" s="75" t="s">
        <v>960</v>
      </c>
      <c r="B501" s="80" t="s">
        <v>66</v>
      </c>
      <c r="C501" s="144" t="s">
        <v>31</v>
      </c>
      <c r="D501" s="78">
        <v>0</v>
      </c>
      <c r="E501" s="78">
        <v>0</v>
      </c>
      <c r="F501" s="78">
        <v>0</v>
      </c>
      <c r="G501" s="78">
        <v>0</v>
      </c>
      <c r="H501" s="84">
        <v>0</v>
      </c>
      <c r="I501" s="78">
        <v>0</v>
      </c>
      <c r="J501" s="78">
        <v>0</v>
      </c>
      <c r="K501" s="78">
        <v>0</v>
      </c>
      <c r="L501" s="78">
        <v>0</v>
      </c>
      <c r="M501" s="78">
        <v>0</v>
      </c>
      <c r="N501" s="78">
        <v>0</v>
      </c>
      <c r="O501" s="78">
        <v>0</v>
      </c>
      <c r="P501" s="78">
        <v>0</v>
      </c>
      <c r="Q501" s="78">
        <v>0</v>
      </c>
      <c r="R501" s="78">
        <v>0</v>
      </c>
      <c r="S501" s="73">
        <v>0</v>
      </c>
      <c r="T501" s="79" t="s">
        <v>32</v>
      </c>
    </row>
    <row r="502" spans="1:20" s="68" customFormat="1" ht="63" x14ac:dyDescent="0.25">
      <c r="A502" s="75" t="s">
        <v>961</v>
      </c>
      <c r="B502" s="80" t="s">
        <v>68</v>
      </c>
      <c r="C502" s="144" t="s">
        <v>31</v>
      </c>
      <c r="D502" s="78">
        <v>0</v>
      </c>
      <c r="E502" s="78">
        <v>0</v>
      </c>
      <c r="F502" s="78">
        <v>0</v>
      </c>
      <c r="G502" s="78">
        <v>0</v>
      </c>
      <c r="H502" s="84">
        <v>0</v>
      </c>
      <c r="I502" s="78">
        <v>0</v>
      </c>
      <c r="J502" s="78">
        <v>0</v>
      </c>
      <c r="K502" s="78">
        <v>0</v>
      </c>
      <c r="L502" s="78">
        <v>0</v>
      </c>
      <c r="M502" s="78">
        <v>0</v>
      </c>
      <c r="N502" s="78">
        <v>0</v>
      </c>
      <c r="O502" s="78">
        <v>0</v>
      </c>
      <c r="P502" s="78">
        <v>0</v>
      </c>
      <c r="Q502" s="78">
        <v>0</v>
      </c>
      <c r="R502" s="78">
        <v>0</v>
      </c>
      <c r="S502" s="73">
        <v>0</v>
      </c>
      <c r="T502" s="145" t="s">
        <v>32</v>
      </c>
    </row>
    <row r="503" spans="1:20" s="68" customFormat="1" ht="78.75" x14ac:dyDescent="0.25">
      <c r="A503" s="75" t="s">
        <v>962</v>
      </c>
      <c r="B503" s="80" t="s">
        <v>75</v>
      </c>
      <c r="C503" s="144" t="s">
        <v>31</v>
      </c>
      <c r="D503" s="78">
        <v>0</v>
      </c>
      <c r="E503" s="78">
        <v>0</v>
      </c>
      <c r="F503" s="78">
        <v>0</v>
      </c>
      <c r="G503" s="78">
        <v>0</v>
      </c>
      <c r="H503" s="78">
        <v>0</v>
      </c>
      <c r="I503" s="78">
        <v>0</v>
      </c>
      <c r="J503" s="78">
        <v>0</v>
      </c>
      <c r="K503" s="78">
        <v>0</v>
      </c>
      <c r="L503" s="78">
        <v>0</v>
      </c>
      <c r="M503" s="78">
        <v>0</v>
      </c>
      <c r="N503" s="78">
        <v>0</v>
      </c>
      <c r="O503" s="78">
        <v>0</v>
      </c>
      <c r="P503" s="78">
        <v>0</v>
      </c>
      <c r="Q503" s="78">
        <v>0</v>
      </c>
      <c r="R503" s="78">
        <v>0</v>
      </c>
      <c r="S503" s="73">
        <v>0</v>
      </c>
      <c r="T503" s="79" t="s">
        <v>32</v>
      </c>
    </row>
    <row r="504" spans="1:20" s="68" customFormat="1" ht="78.75" x14ac:dyDescent="0.25">
      <c r="A504" s="75" t="s">
        <v>963</v>
      </c>
      <c r="B504" s="80" t="s">
        <v>80</v>
      </c>
      <c r="C504" s="144" t="s">
        <v>31</v>
      </c>
      <c r="D504" s="78">
        <f>SUM(D505:D507)</f>
        <v>422.27726311999999</v>
      </c>
      <c r="E504" s="78">
        <f t="shared" ref="E504:P504" si="206">SUM(E505:E507)</f>
        <v>198.44715789000003</v>
      </c>
      <c r="F504" s="78">
        <f t="shared" si="206"/>
        <v>223.83010522999996</v>
      </c>
      <c r="G504" s="78">
        <f t="shared" si="206"/>
        <v>69.75081969600005</v>
      </c>
      <c r="H504" s="84">
        <f t="shared" si="206"/>
        <v>21.870735530000001</v>
      </c>
      <c r="I504" s="78">
        <f>SUM(I505:I507)</f>
        <v>69.75081969600005</v>
      </c>
      <c r="J504" s="78">
        <f t="shared" si="206"/>
        <v>21.870735530000001</v>
      </c>
      <c r="K504" s="78">
        <f>SUM(K505:K507)</f>
        <v>0</v>
      </c>
      <c r="L504" s="78">
        <f t="shared" si="206"/>
        <v>0</v>
      </c>
      <c r="M504" s="78">
        <f>SUM(M505:M507)</f>
        <v>0</v>
      </c>
      <c r="N504" s="78">
        <f t="shared" si="206"/>
        <v>0</v>
      </c>
      <c r="O504" s="78">
        <f t="shared" si="206"/>
        <v>0</v>
      </c>
      <c r="P504" s="78">
        <f t="shared" si="206"/>
        <v>0</v>
      </c>
      <c r="Q504" s="78">
        <f>SUM(Q505:Q507)</f>
        <v>201.95936969999997</v>
      </c>
      <c r="R504" s="78">
        <f>SUM(R505:R507)</f>
        <v>-47.880084166000046</v>
      </c>
      <c r="S504" s="73">
        <f t="shared" si="201"/>
        <v>-0.68644475254454662</v>
      </c>
      <c r="T504" s="79" t="s">
        <v>32</v>
      </c>
    </row>
    <row r="505" spans="1:20" s="68" customFormat="1" ht="47.25" x14ac:dyDescent="0.25">
      <c r="A505" s="85" t="s">
        <v>963</v>
      </c>
      <c r="B505" s="105" t="s">
        <v>964</v>
      </c>
      <c r="C505" s="96" t="s">
        <v>965</v>
      </c>
      <c r="D505" s="89">
        <v>154.13483580799999</v>
      </c>
      <c r="E505" s="88">
        <v>35.474284930000003</v>
      </c>
      <c r="F505" s="89">
        <f t="shared" ref="F505:F507" si="207">D505-E505</f>
        <v>118.66055087799998</v>
      </c>
      <c r="G505" s="90">
        <v>25.605874384000025</v>
      </c>
      <c r="H505" s="89">
        <f t="shared" ref="H505:H507" si="208">J505+L505+N505+P505</f>
        <v>6.5650235099999996</v>
      </c>
      <c r="I505" s="89">
        <v>25.605874384000025</v>
      </c>
      <c r="J505" s="89">
        <v>6.5650235099999996</v>
      </c>
      <c r="K505" s="89">
        <v>0</v>
      </c>
      <c r="L505" s="89">
        <v>0</v>
      </c>
      <c r="M505" s="89">
        <v>0</v>
      </c>
      <c r="N505" s="89">
        <v>0</v>
      </c>
      <c r="O505" s="89">
        <v>0</v>
      </c>
      <c r="P505" s="89">
        <v>0</v>
      </c>
      <c r="Q505" s="89">
        <f t="shared" ref="Q505:Q507" si="209">F505-H505</f>
        <v>112.09552736799998</v>
      </c>
      <c r="R505" s="89">
        <f t="shared" ref="R505:R507" si="210">H505-(I505)</f>
        <v>-19.040850874000025</v>
      </c>
      <c r="S505" s="91">
        <f t="shared" si="201"/>
        <v>-0.74361260187614642</v>
      </c>
      <c r="T505" s="135" t="s">
        <v>966</v>
      </c>
    </row>
    <row r="506" spans="1:20" s="68" customFormat="1" ht="47.25" x14ac:dyDescent="0.25">
      <c r="A506" s="85" t="s">
        <v>963</v>
      </c>
      <c r="B506" s="105" t="s">
        <v>967</v>
      </c>
      <c r="C506" s="96" t="s">
        <v>968</v>
      </c>
      <c r="D506" s="89">
        <v>144.22784696799999</v>
      </c>
      <c r="E506" s="88">
        <v>62.413783790000004</v>
      </c>
      <c r="F506" s="89">
        <f t="shared" si="207"/>
        <v>81.814063177999998</v>
      </c>
      <c r="G506" s="90">
        <v>23.98009802800005</v>
      </c>
      <c r="H506" s="89">
        <f t="shared" si="208"/>
        <v>15.275046740000001</v>
      </c>
      <c r="I506" s="89">
        <v>23.98009802800005</v>
      </c>
      <c r="J506" s="89">
        <v>15.275046740000001</v>
      </c>
      <c r="K506" s="89">
        <v>0</v>
      </c>
      <c r="L506" s="89">
        <v>0</v>
      </c>
      <c r="M506" s="89">
        <v>0</v>
      </c>
      <c r="N506" s="89">
        <v>0</v>
      </c>
      <c r="O506" s="89">
        <v>0</v>
      </c>
      <c r="P506" s="89">
        <v>0</v>
      </c>
      <c r="Q506" s="89">
        <f t="shared" si="209"/>
        <v>66.539016438000004</v>
      </c>
      <c r="R506" s="89">
        <f t="shared" si="210"/>
        <v>-8.7050512880000497</v>
      </c>
      <c r="S506" s="91">
        <f t="shared" si="201"/>
        <v>-0.36301149719386927</v>
      </c>
      <c r="T506" s="135" t="s">
        <v>966</v>
      </c>
    </row>
    <row r="507" spans="1:20" s="68" customFormat="1" ht="78.75" x14ac:dyDescent="0.25">
      <c r="A507" s="85" t="s">
        <v>963</v>
      </c>
      <c r="B507" s="105" t="s">
        <v>969</v>
      </c>
      <c r="C507" s="146" t="s">
        <v>970</v>
      </c>
      <c r="D507" s="107">
        <v>123.914580344</v>
      </c>
      <c r="E507" s="88">
        <v>100.55908917000001</v>
      </c>
      <c r="F507" s="89">
        <f t="shared" si="207"/>
        <v>23.355491173999994</v>
      </c>
      <c r="G507" s="90">
        <v>20.164847283999976</v>
      </c>
      <c r="H507" s="89">
        <f t="shared" si="208"/>
        <v>3.066528E-2</v>
      </c>
      <c r="I507" s="89">
        <v>20.164847283999976</v>
      </c>
      <c r="J507" s="89">
        <v>3.066528E-2</v>
      </c>
      <c r="K507" s="89">
        <v>0</v>
      </c>
      <c r="L507" s="89">
        <v>0</v>
      </c>
      <c r="M507" s="89">
        <v>0</v>
      </c>
      <c r="N507" s="89">
        <v>0</v>
      </c>
      <c r="O507" s="89">
        <v>0</v>
      </c>
      <c r="P507" s="89">
        <v>0</v>
      </c>
      <c r="Q507" s="89">
        <f t="shared" si="209"/>
        <v>23.324825893999993</v>
      </c>
      <c r="R507" s="89">
        <f t="shared" si="210"/>
        <v>-20.134182003999975</v>
      </c>
      <c r="S507" s="91">
        <f t="shared" si="201"/>
        <v>-0.9984792704071539</v>
      </c>
      <c r="T507" s="135" t="s">
        <v>966</v>
      </c>
    </row>
    <row r="508" spans="1:20" s="68" customFormat="1" ht="31.5" x14ac:dyDescent="0.25">
      <c r="A508" s="75" t="s">
        <v>971</v>
      </c>
      <c r="B508" s="80" t="s">
        <v>99</v>
      </c>
      <c r="C508" s="144" t="s">
        <v>31</v>
      </c>
      <c r="D508" s="78">
        <v>0</v>
      </c>
      <c r="E508" s="78">
        <v>0</v>
      </c>
      <c r="F508" s="78">
        <v>0</v>
      </c>
      <c r="G508" s="78">
        <v>0</v>
      </c>
      <c r="H508" s="84">
        <v>0</v>
      </c>
      <c r="I508" s="78">
        <v>0</v>
      </c>
      <c r="J508" s="78">
        <v>0</v>
      </c>
      <c r="K508" s="78">
        <v>0</v>
      </c>
      <c r="L508" s="78">
        <v>0</v>
      </c>
      <c r="M508" s="78">
        <v>0</v>
      </c>
      <c r="N508" s="78">
        <v>0</v>
      </c>
      <c r="O508" s="78">
        <v>0</v>
      </c>
      <c r="P508" s="78">
        <v>0</v>
      </c>
      <c r="Q508" s="78">
        <v>0</v>
      </c>
      <c r="R508" s="78">
        <v>0</v>
      </c>
      <c r="S508" s="73">
        <v>0</v>
      </c>
      <c r="T508" s="79" t="s">
        <v>32</v>
      </c>
    </row>
    <row r="509" spans="1:20" s="68" customFormat="1" ht="47.25" x14ac:dyDescent="0.25">
      <c r="A509" s="75" t="s">
        <v>972</v>
      </c>
      <c r="B509" s="80" t="s">
        <v>101</v>
      </c>
      <c r="C509" s="144" t="s">
        <v>31</v>
      </c>
      <c r="D509" s="78">
        <f>D510+D518+D520+D522</f>
        <v>1630.5176925432002</v>
      </c>
      <c r="E509" s="78">
        <f>E510+E518+E520+E522</f>
        <v>269.2977434</v>
      </c>
      <c r="F509" s="78">
        <f t="shared" ref="F509:R509" si="211">F510+F518+F520+F522</f>
        <v>1361.2199491432</v>
      </c>
      <c r="G509" s="78">
        <f t="shared" si="211"/>
        <v>286.70724564720001</v>
      </c>
      <c r="H509" s="84">
        <f t="shared" si="211"/>
        <v>38.261505459999995</v>
      </c>
      <c r="I509" s="78">
        <f t="shared" si="211"/>
        <v>24.626695820400002</v>
      </c>
      <c r="J509" s="78">
        <f t="shared" si="211"/>
        <v>38.261505459999995</v>
      </c>
      <c r="K509" s="78">
        <f t="shared" si="211"/>
        <v>118.92209313519999</v>
      </c>
      <c r="L509" s="78">
        <f t="shared" si="211"/>
        <v>0</v>
      </c>
      <c r="M509" s="78">
        <f t="shared" si="211"/>
        <v>82.942426690399998</v>
      </c>
      <c r="N509" s="78">
        <f t="shared" si="211"/>
        <v>0</v>
      </c>
      <c r="O509" s="78">
        <f t="shared" si="211"/>
        <v>60.216030001200004</v>
      </c>
      <c r="P509" s="78">
        <f t="shared" si="211"/>
        <v>0</v>
      </c>
      <c r="Q509" s="78">
        <f t="shared" si="211"/>
        <v>1336.2336960732</v>
      </c>
      <c r="R509" s="78">
        <f t="shared" si="211"/>
        <v>0.35955724960000168</v>
      </c>
      <c r="S509" s="73">
        <f t="shared" si="201"/>
        <v>1.4600304166755309E-2</v>
      </c>
      <c r="T509" s="79" t="s">
        <v>32</v>
      </c>
    </row>
    <row r="510" spans="1:20" s="68" customFormat="1" ht="31.5" x14ac:dyDescent="0.25">
      <c r="A510" s="75" t="s">
        <v>973</v>
      </c>
      <c r="B510" s="80" t="s">
        <v>103</v>
      </c>
      <c r="C510" s="144" t="s">
        <v>31</v>
      </c>
      <c r="D510" s="78">
        <f>SUM(D511:D517)</f>
        <v>392.76443918000007</v>
      </c>
      <c r="E510" s="78">
        <f t="shared" ref="E510:R510" si="212">SUM(E511:E517)</f>
        <v>226.08605118</v>
      </c>
      <c r="F510" s="78">
        <f t="shared" si="212"/>
        <v>166.67838800000001</v>
      </c>
      <c r="G510" s="78">
        <f t="shared" si="212"/>
        <v>142.14158800000001</v>
      </c>
      <c r="H510" s="84">
        <f t="shared" si="212"/>
        <v>23.419871049999998</v>
      </c>
      <c r="I510" s="78">
        <f t="shared" si="212"/>
        <v>9.1121719603999995</v>
      </c>
      <c r="J510" s="78">
        <f t="shared" si="212"/>
        <v>23.419871049999998</v>
      </c>
      <c r="K510" s="78">
        <f t="shared" si="212"/>
        <v>87.25185060119999</v>
      </c>
      <c r="L510" s="78">
        <f t="shared" si="212"/>
        <v>0</v>
      </c>
      <c r="M510" s="78">
        <f t="shared" si="212"/>
        <v>39.863165438400003</v>
      </c>
      <c r="N510" s="78">
        <f t="shared" si="212"/>
        <v>0</v>
      </c>
      <c r="O510" s="78">
        <f t="shared" si="212"/>
        <v>5.9143999999999997</v>
      </c>
      <c r="P510" s="78">
        <f t="shared" si="212"/>
        <v>0</v>
      </c>
      <c r="Q510" s="78">
        <f t="shared" si="212"/>
        <v>156.53376934000002</v>
      </c>
      <c r="R510" s="78">
        <f t="shared" si="212"/>
        <v>1.0324466996000012</v>
      </c>
      <c r="S510" s="73">
        <f t="shared" si="201"/>
        <v>0.11330412815812133</v>
      </c>
      <c r="T510" s="79" t="s">
        <v>32</v>
      </c>
    </row>
    <row r="511" spans="1:20" s="68" customFormat="1" ht="21" customHeight="1" x14ac:dyDescent="0.25">
      <c r="A511" s="85" t="s">
        <v>973</v>
      </c>
      <c r="B511" s="105" t="s">
        <v>974</v>
      </c>
      <c r="C511" s="146" t="s">
        <v>975</v>
      </c>
      <c r="D511" s="89" t="s">
        <v>32</v>
      </c>
      <c r="E511" s="88" t="s">
        <v>32</v>
      </c>
      <c r="F511" s="89" t="s">
        <v>32</v>
      </c>
      <c r="G511" s="89" t="s">
        <v>32</v>
      </c>
      <c r="H511" s="89">
        <f>J511+L511+N511+P511</f>
        <v>7.7965001999999997</v>
      </c>
      <c r="I511" s="89" t="s">
        <v>32</v>
      </c>
      <c r="J511" s="89">
        <v>7.7965001999999997</v>
      </c>
      <c r="K511" s="89" t="s">
        <v>32</v>
      </c>
      <c r="L511" s="89">
        <v>0</v>
      </c>
      <c r="M511" s="89" t="s">
        <v>32</v>
      </c>
      <c r="N511" s="89">
        <v>0</v>
      </c>
      <c r="O511" s="89" t="s">
        <v>32</v>
      </c>
      <c r="P511" s="89">
        <v>0</v>
      </c>
      <c r="Q511" s="89" t="s">
        <v>32</v>
      </c>
      <c r="R511" s="89" t="s">
        <v>32</v>
      </c>
      <c r="S511" s="97" t="s">
        <v>32</v>
      </c>
      <c r="T511" s="135" t="s">
        <v>139</v>
      </c>
    </row>
    <row r="512" spans="1:20" s="68" customFormat="1" ht="45.75" customHeight="1" x14ac:dyDescent="0.25">
      <c r="A512" s="85" t="s">
        <v>973</v>
      </c>
      <c r="B512" s="105" t="s">
        <v>976</v>
      </c>
      <c r="C512" s="146" t="s">
        <v>977</v>
      </c>
      <c r="D512" s="89">
        <v>317.25184891000004</v>
      </c>
      <c r="E512" s="88">
        <v>202.27666091</v>
      </c>
      <c r="F512" s="89">
        <f t="shared" ref="F512:F514" si="213">D512-E512</f>
        <v>114.97518800000003</v>
      </c>
      <c r="G512" s="90">
        <v>111.93518800000001</v>
      </c>
      <c r="H512" s="89">
        <f t="shared" ref="H512:H517" si="214">J512+L512+N512+P512</f>
        <v>10.025777010000001</v>
      </c>
      <c r="I512" s="89">
        <v>8.4939110899999992</v>
      </c>
      <c r="J512" s="89">
        <v>10.025777010000001</v>
      </c>
      <c r="K512" s="89">
        <v>79.997067989999991</v>
      </c>
      <c r="L512" s="89">
        <v>0</v>
      </c>
      <c r="M512" s="89">
        <v>23.444208920000001</v>
      </c>
      <c r="N512" s="89">
        <v>0</v>
      </c>
      <c r="O512" s="89">
        <v>0</v>
      </c>
      <c r="P512" s="89">
        <v>0</v>
      </c>
      <c r="Q512" s="89">
        <f t="shared" ref="Q512:Q514" si="215">F512-H512</f>
        <v>104.94941099000003</v>
      </c>
      <c r="R512" s="89">
        <f t="shared" ref="R512:R514" si="216">H512-(I512)</f>
        <v>1.5318659200000013</v>
      </c>
      <c r="S512" s="91">
        <f t="shared" ref="S512:S513" si="217">R512/I512</f>
        <v>0.18034871142028888</v>
      </c>
      <c r="T512" s="92" t="s">
        <v>978</v>
      </c>
    </row>
    <row r="513" spans="1:20" s="68" customFormat="1" ht="31.5" x14ac:dyDescent="0.25">
      <c r="A513" s="99" t="s">
        <v>973</v>
      </c>
      <c r="B513" s="112" t="s">
        <v>979</v>
      </c>
      <c r="C513" s="146" t="s">
        <v>980</v>
      </c>
      <c r="D513" s="89">
        <v>50.655790269999997</v>
      </c>
      <c r="E513" s="88">
        <v>23.809390269999998</v>
      </c>
      <c r="F513" s="89">
        <f t="shared" si="213"/>
        <v>26.846399999999999</v>
      </c>
      <c r="G513" s="90">
        <v>26.846399999999999</v>
      </c>
      <c r="H513" s="89">
        <f t="shared" si="214"/>
        <v>0.11884164999999999</v>
      </c>
      <c r="I513" s="89">
        <v>0.6182608704</v>
      </c>
      <c r="J513" s="89">
        <v>0.11884164999999999</v>
      </c>
      <c r="K513" s="89">
        <v>7.2547826112000005</v>
      </c>
      <c r="L513" s="89">
        <v>0</v>
      </c>
      <c r="M513" s="89">
        <v>14.7389565184</v>
      </c>
      <c r="N513" s="89">
        <v>0</v>
      </c>
      <c r="O513" s="89">
        <v>4.2343999999999999</v>
      </c>
      <c r="P513" s="89">
        <v>0</v>
      </c>
      <c r="Q513" s="89">
        <f t="shared" si="215"/>
        <v>26.727558349999999</v>
      </c>
      <c r="R513" s="89">
        <f t="shared" si="216"/>
        <v>-0.49941922039999997</v>
      </c>
      <c r="S513" s="91">
        <f t="shared" si="217"/>
        <v>-0.80778073513998661</v>
      </c>
      <c r="T513" s="102" t="s">
        <v>716</v>
      </c>
    </row>
    <row r="514" spans="1:20" s="68" customFormat="1" ht="23.25" customHeight="1" x14ac:dyDescent="0.25">
      <c r="A514" s="99" t="s">
        <v>973</v>
      </c>
      <c r="B514" s="112" t="s">
        <v>981</v>
      </c>
      <c r="C514" s="146" t="s">
        <v>982</v>
      </c>
      <c r="D514" s="89">
        <v>24.8568</v>
      </c>
      <c r="E514" s="88">
        <v>0</v>
      </c>
      <c r="F514" s="89">
        <f t="shared" si="213"/>
        <v>24.8568</v>
      </c>
      <c r="G514" s="90">
        <v>3.36</v>
      </c>
      <c r="H514" s="89">
        <f t="shared" si="214"/>
        <v>0</v>
      </c>
      <c r="I514" s="89">
        <v>0</v>
      </c>
      <c r="J514" s="89">
        <v>0</v>
      </c>
      <c r="K514" s="89">
        <v>0</v>
      </c>
      <c r="L514" s="89">
        <v>0</v>
      </c>
      <c r="M514" s="89">
        <v>1.68</v>
      </c>
      <c r="N514" s="89">
        <v>0</v>
      </c>
      <c r="O514" s="89">
        <v>1.68</v>
      </c>
      <c r="P514" s="89">
        <v>0</v>
      </c>
      <c r="Q514" s="89">
        <f t="shared" si="215"/>
        <v>24.8568</v>
      </c>
      <c r="R514" s="89">
        <f t="shared" si="216"/>
        <v>0</v>
      </c>
      <c r="S514" s="91">
        <v>0</v>
      </c>
      <c r="T514" s="102" t="s">
        <v>32</v>
      </c>
    </row>
    <row r="515" spans="1:20" s="68" customFormat="1" ht="31.5" x14ac:dyDescent="0.25">
      <c r="A515" s="85" t="s">
        <v>973</v>
      </c>
      <c r="B515" s="105" t="s">
        <v>983</v>
      </c>
      <c r="C515" s="146" t="s">
        <v>984</v>
      </c>
      <c r="D515" s="89" t="s">
        <v>32</v>
      </c>
      <c r="E515" s="88" t="s">
        <v>32</v>
      </c>
      <c r="F515" s="89" t="s">
        <v>32</v>
      </c>
      <c r="G515" s="89" t="s">
        <v>32</v>
      </c>
      <c r="H515" s="89">
        <f t="shared" si="214"/>
        <v>1.34652408</v>
      </c>
      <c r="I515" s="89" t="s">
        <v>32</v>
      </c>
      <c r="J515" s="89">
        <v>1.34652408</v>
      </c>
      <c r="K515" s="89" t="s">
        <v>32</v>
      </c>
      <c r="L515" s="89">
        <v>0</v>
      </c>
      <c r="M515" s="89" t="s">
        <v>32</v>
      </c>
      <c r="N515" s="89">
        <v>0</v>
      </c>
      <c r="O515" s="89" t="s">
        <v>32</v>
      </c>
      <c r="P515" s="89">
        <v>0</v>
      </c>
      <c r="Q515" s="89" t="s">
        <v>32</v>
      </c>
      <c r="R515" s="89" t="s">
        <v>32</v>
      </c>
      <c r="S515" s="97" t="s">
        <v>32</v>
      </c>
      <c r="T515" s="135" t="s">
        <v>139</v>
      </c>
    </row>
    <row r="516" spans="1:20" s="68" customFormat="1" ht="31.5" x14ac:dyDescent="0.25">
      <c r="A516" s="85" t="s">
        <v>973</v>
      </c>
      <c r="B516" s="105" t="s">
        <v>985</v>
      </c>
      <c r="C516" s="146" t="s">
        <v>986</v>
      </c>
      <c r="D516" s="89" t="s">
        <v>32</v>
      </c>
      <c r="E516" s="88" t="s">
        <v>32</v>
      </c>
      <c r="F516" s="89" t="s">
        <v>32</v>
      </c>
      <c r="G516" s="89" t="s">
        <v>32</v>
      </c>
      <c r="H516" s="89">
        <f t="shared" si="214"/>
        <v>0.3972</v>
      </c>
      <c r="I516" s="89" t="s">
        <v>32</v>
      </c>
      <c r="J516" s="89">
        <v>0.3972</v>
      </c>
      <c r="K516" s="89" t="s">
        <v>32</v>
      </c>
      <c r="L516" s="89">
        <v>0</v>
      </c>
      <c r="M516" s="89" t="s">
        <v>32</v>
      </c>
      <c r="N516" s="89">
        <v>0</v>
      </c>
      <c r="O516" s="89" t="s">
        <v>32</v>
      </c>
      <c r="P516" s="89">
        <v>0</v>
      </c>
      <c r="Q516" s="89" t="s">
        <v>32</v>
      </c>
      <c r="R516" s="89" t="s">
        <v>32</v>
      </c>
      <c r="S516" s="97" t="s">
        <v>32</v>
      </c>
      <c r="T516" s="135" t="s">
        <v>139</v>
      </c>
    </row>
    <row r="517" spans="1:20" s="68" customFormat="1" ht="31.5" x14ac:dyDescent="0.25">
      <c r="A517" s="85" t="s">
        <v>973</v>
      </c>
      <c r="B517" s="105" t="s">
        <v>987</v>
      </c>
      <c r="C517" s="146" t="s">
        <v>988</v>
      </c>
      <c r="D517" s="89" t="s">
        <v>32</v>
      </c>
      <c r="E517" s="88" t="s">
        <v>32</v>
      </c>
      <c r="F517" s="89" t="s">
        <v>32</v>
      </c>
      <c r="G517" s="89" t="s">
        <v>32</v>
      </c>
      <c r="H517" s="89">
        <f t="shared" si="214"/>
        <v>3.73502811</v>
      </c>
      <c r="I517" s="89" t="s">
        <v>32</v>
      </c>
      <c r="J517" s="89">
        <v>3.73502811</v>
      </c>
      <c r="K517" s="89" t="s">
        <v>32</v>
      </c>
      <c r="L517" s="89">
        <v>0</v>
      </c>
      <c r="M517" s="89" t="s">
        <v>32</v>
      </c>
      <c r="N517" s="89">
        <v>0</v>
      </c>
      <c r="O517" s="89" t="s">
        <v>32</v>
      </c>
      <c r="P517" s="89">
        <v>0</v>
      </c>
      <c r="Q517" s="89" t="s">
        <v>32</v>
      </c>
      <c r="R517" s="89" t="s">
        <v>32</v>
      </c>
      <c r="S517" s="97" t="s">
        <v>32</v>
      </c>
      <c r="T517" s="135" t="s">
        <v>139</v>
      </c>
    </row>
    <row r="518" spans="1:20" s="68" customFormat="1" ht="50.25" customHeight="1" x14ac:dyDescent="0.25">
      <c r="A518" s="75" t="s">
        <v>989</v>
      </c>
      <c r="B518" s="147" t="s">
        <v>115</v>
      </c>
      <c r="C518" s="147" t="s">
        <v>31</v>
      </c>
      <c r="D518" s="83">
        <f>SUM(D519)</f>
        <v>21.976200000000002</v>
      </c>
      <c r="E518" s="83">
        <f t="shared" ref="E518:R518" si="218">SUM(E519)</f>
        <v>0</v>
      </c>
      <c r="F518" s="83">
        <f t="shared" si="218"/>
        <v>21.976200000000002</v>
      </c>
      <c r="G518" s="83">
        <f t="shared" si="218"/>
        <v>21.976200000000002</v>
      </c>
      <c r="H518" s="83">
        <f t="shared" si="218"/>
        <v>2.8503719599999999</v>
      </c>
      <c r="I518" s="83">
        <f t="shared" si="218"/>
        <v>0.24</v>
      </c>
      <c r="J518" s="83">
        <f t="shared" si="218"/>
        <v>2.8503719599999999</v>
      </c>
      <c r="K518" s="83">
        <f t="shared" si="218"/>
        <v>4.6821581439999997</v>
      </c>
      <c r="L518" s="83">
        <f t="shared" si="218"/>
        <v>0</v>
      </c>
      <c r="M518" s="83">
        <f t="shared" si="218"/>
        <v>8.4812859219999996</v>
      </c>
      <c r="N518" s="83">
        <f t="shared" si="218"/>
        <v>0</v>
      </c>
      <c r="O518" s="83">
        <f t="shared" si="218"/>
        <v>8.5727559339999999</v>
      </c>
      <c r="P518" s="83">
        <f t="shared" si="218"/>
        <v>0</v>
      </c>
      <c r="Q518" s="83">
        <f t="shared" si="218"/>
        <v>19.125828040000002</v>
      </c>
      <c r="R518" s="83">
        <f t="shared" si="218"/>
        <v>2.6103719600000002</v>
      </c>
      <c r="S518" s="73">
        <f t="shared" ref="S518:S536" si="219">R518/I518</f>
        <v>10.876549833333334</v>
      </c>
      <c r="T518" s="148" t="s">
        <v>32</v>
      </c>
    </row>
    <row r="519" spans="1:20" s="68" customFormat="1" ht="50.25" customHeight="1" x14ac:dyDescent="0.25">
      <c r="A519" s="85" t="s">
        <v>989</v>
      </c>
      <c r="B519" s="112" t="s">
        <v>990</v>
      </c>
      <c r="C519" s="146" t="s">
        <v>991</v>
      </c>
      <c r="D519" s="149">
        <v>21.976200000000002</v>
      </c>
      <c r="E519" s="149">
        <v>0</v>
      </c>
      <c r="F519" s="89">
        <f>D519-E519</f>
        <v>21.976200000000002</v>
      </c>
      <c r="G519" s="90">
        <v>21.976200000000002</v>
      </c>
      <c r="H519" s="89">
        <f>J519+L519+N519+P519</f>
        <v>2.8503719599999999</v>
      </c>
      <c r="I519" s="89">
        <v>0.24</v>
      </c>
      <c r="J519" s="89">
        <v>2.8503719599999999</v>
      </c>
      <c r="K519" s="89">
        <v>4.6821581439999997</v>
      </c>
      <c r="L519" s="89">
        <v>0</v>
      </c>
      <c r="M519" s="89">
        <v>8.4812859219999996</v>
      </c>
      <c r="N519" s="89">
        <v>0</v>
      </c>
      <c r="O519" s="89">
        <v>8.5727559339999999</v>
      </c>
      <c r="P519" s="89">
        <v>0</v>
      </c>
      <c r="Q519" s="89">
        <f>F519-H519</f>
        <v>19.125828040000002</v>
      </c>
      <c r="R519" s="89">
        <f>H519-(I519)</f>
        <v>2.6103719600000002</v>
      </c>
      <c r="S519" s="91">
        <f t="shared" si="219"/>
        <v>10.876549833333334</v>
      </c>
      <c r="T519" s="92" t="s">
        <v>978</v>
      </c>
    </row>
    <row r="520" spans="1:20" s="68" customFormat="1" x14ac:dyDescent="0.25">
      <c r="A520" s="75" t="s">
        <v>992</v>
      </c>
      <c r="B520" s="80" t="s">
        <v>125</v>
      </c>
      <c r="C520" s="77" t="s">
        <v>31</v>
      </c>
      <c r="D520" s="78">
        <f>SUM(D521)</f>
        <v>106.07639999999999</v>
      </c>
      <c r="E520" s="78">
        <f t="shared" ref="E520:R520" si="220">SUM(E521)</f>
        <v>0</v>
      </c>
      <c r="F520" s="78">
        <f t="shared" si="220"/>
        <v>106.07639999999999</v>
      </c>
      <c r="G520" s="78">
        <f t="shared" si="220"/>
        <v>3.6</v>
      </c>
      <c r="H520" s="78">
        <f t="shared" si="220"/>
        <v>0</v>
      </c>
      <c r="I520" s="78">
        <f t="shared" si="220"/>
        <v>0</v>
      </c>
      <c r="J520" s="78">
        <f t="shared" si="220"/>
        <v>0</v>
      </c>
      <c r="K520" s="78">
        <f t="shared" si="220"/>
        <v>0</v>
      </c>
      <c r="L520" s="78">
        <f t="shared" si="220"/>
        <v>0</v>
      </c>
      <c r="M520" s="78">
        <f t="shared" si="220"/>
        <v>1.2</v>
      </c>
      <c r="N520" s="78">
        <f t="shared" si="220"/>
        <v>0</v>
      </c>
      <c r="O520" s="78">
        <f t="shared" si="220"/>
        <v>2.4</v>
      </c>
      <c r="P520" s="78">
        <f t="shared" si="220"/>
        <v>0</v>
      </c>
      <c r="Q520" s="78">
        <f t="shared" si="220"/>
        <v>106.07639999999999</v>
      </c>
      <c r="R520" s="78">
        <f t="shared" si="220"/>
        <v>0</v>
      </c>
      <c r="S520" s="73">
        <v>0</v>
      </c>
      <c r="T520" s="79" t="s">
        <v>32</v>
      </c>
    </row>
    <row r="521" spans="1:20" s="68" customFormat="1" ht="40.5" customHeight="1" x14ac:dyDescent="0.25">
      <c r="A521" s="85" t="s">
        <v>992</v>
      </c>
      <c r="B521" s="93" t="s">
        <v>993</v>
      </c>
      <c r="C521" s="94" t="s">
        <v>994</v>
      </c>
      <c r="D521" s="89">
        <v>106.07639999999999</v>
      </c>
      <c r="E521" s="89">
        <v>0</v>
      </c>
      <c r="F521" s="89">
        <f t="shared" ref="F521:F526" si="221">D521-E521</f>
        <v>106.07639999999999</v>
      </c>
      <c r="G521" s="89">
        <v>3.6</v>
      </c>
      <c r="H521" s="88">
        <f>J521+L521+N521+P521</f>
        <v>0</v>
      </c>
      <c r="I521" s="88">
        <v>0</v>
      </c>
      <c r="J521" s="89">
        <v>0</v>
      </c>
      <c r="K521" s="88">
        <v>0</v>
      </c>
      <c r="L521" s="89">
        <v>0</v>
      </c>
      <c r="M521" s="88">
        <v>1.2</v>
      </c>
      <c r="N521" s="89">
        <v>0</v>
      </c>
      <c r="O521" s="88">
        <v>2.4</v>
      </c>
      <c r="P521" s="89">
        <v>0</v>
      </c>
      <c r="Q521" s="89">
        <f>F521-H521</f>
        <v>106.07639999999999</v>
      </c>
      <c r="R521" s="89">
        <f>H521-(I521)</f>
        <v>0</v>
      </c>
      <c r="S521" s="91">
        <v>0</v>
      </c>
      <c r="T521" s="131" t="s">
        <v>32</v>
      </c>
    </row>
    <row r="522" spans="1:20" s="68" customFormat="1" ht="31.5" x14ac:dyDescent="0.25">
      <c r="A522" s="75" t="s">
        <v>995</v>
      </c>
      <c r="B522" s="80" t="s">
        <v>130</v>
      </c>
      <c r="C522" s="77" t="s">
        <v>31</v>
      </c>
      <c r="D522" s="78">
        <f>SUM(D523:D526)</f>
        <v>1109.7006533632</v>
      </c>
      <c r="E522" s="78">
        <f t="shared" ref="E522:R522" si="222">SUM(E523:E526)</f>
        <v>43.211692220000003</v>
      </c>
      <c r="F522" s="78">
        <f t="shared" si="222"/>
        <v>1066.4889611432</v>
      </c>
      <c r="G522" s="78">
        <f t="shared" si="222"/>
        <v>118.98945764719997</v>
      </c>
      <c r="H522" s="78">
        <f t="shared" si="222"/>
        <v>11.991262450000001</v>
      </c>
      <c r="I522" s="78">
        <f t="shared" si="222"/>
        <v>15.27452386</v>
      </c>
      <c r="J522" s="78">
        <f t="shared" si="222"/>
        <v>11.991262450000001</v>
      </c>
      <c r="K522" s="78">
        <f t="shared" si="222"/>
        <v>26.988084389999997</v>
      </c>
      <c r="L522" s="78">
        <f t="shared" si="222"/>
        <v>0</v>
      </c>
      <c r="M522" s="78">
        <f t="shared" si="222"/>
        <v>33.397975330000001</v>
      </c>
      <c r="N522" s="78">
        <f t="shared" si="222"/>
        <v>0</v>
      </c>
      <c r="O522" s="78">
        <f t="shared" si="222"/>
        <v>43.328874067200005</v>
      </c>
      <c r="P522" s="78">
        <f t="shared" si="222"/>
        <v>0</v>
      </c>
      <c r="Q522" s="78">
        <f t="shared" si="222"/>
        <v>1054.4976986931999</v>
      </c>
      <c r="R522" s="78">
        <f t="shared" si="222"/>
        <v>-3.2832614099999997</v>
      </c>
      <c r="S522" s="73">
        <f t="shared" si="219"/>
        <v>-0.21495016408321613</v>
      </c>
      <c r="T522" s="79" t="s">
        <v>32</v>
      </c>
    </row>
    <row r="523" spans="1:20" s="68" customFormat="1" ht="31.5" x14ac:dyDescent="0.25">
      <c r="A523" s="85" t="s">
        <v>995</v>
      </c>
      <c r="B523" s="93" t="s">
        <v>996</v>
      </c>
      <c r="C523" s="94" t="s">
        <v>997</v>
      </c>
      <c r="D523" s="89">
        <v>115.1016</v>
      </c>
      <c r="E523" s="89">
        <v>0</v>
      </c>
      <c r="F523" s="89">
        <f t="shared" si="221"/>
        <v>115.1016</v>
      </c>
      <c r="G523" s="90">
        <v>6</v>
      </c>
      <c r="H523" s="89">
        <f t="shared" ref="H523:H526" si="223">J523+L523+N523+P523</f>
        <v>0</v>
      </c>
      <c r="I523" s="89">
        <v>0</v>
      </c>
      <c r="J523" s="89">
        <v>0</v>
      </c>
      <c r="K523" s="89">
        <v>0</v>
      </c>
      <c r="L523" s="89">
        <v>0</v>
      </c>
      <c r="M523" s="89">
        <v>2</v>
      </c>
      <c r="N523" s="89">
        <v>0</v>
      </c>
      <c r="O523" s="89">
        <v>4</v>
      </c>
      <c r="P523" s="89">
        <v>0</v>
      </c>
      <c r="Q523" s="89">
        <f t="shared" ref="Q523:Q526" si="224">F523-H523</f>
        <v>115.1016</v>
      </c>
      <c r="R523" s="89">
        <f t="shared" ref="R523:R526" si="225">H523-(I523)</f>
        <v>0</v>
      </c>
      <c r="S523" s="91">
        <v>0</v>
      </c>
      <c r="T523" s="92" t="s">
        <v>32</v>
      </c>
    </row>
    <row r="524" spans="1:20" s="68" customFormat="1" ht="31.5" x14ac:dyDescent="0.25">
      <c r="A524" s="85" t="s">
        <v>995</v>
      </c>
      <c r="B524" s="105" t="s">
        <v>998</v>
      </c>
      <c r="C524" s="96" t="s">
        <v>999</v>
      </c>
      <c r="D524" s="89">
        <v>33.184579999999997</v>
      </c>
      <c r="E524" s="88">
        <v>22.529598110000002</v>
      </c>
      <c r="F524" s="89">
        <f t="shared" si="221"/>
        <v>10.654981889999995</v>
      </c>
      <c r="G524" s="90">
        <v>2.5987999999999993</v>
      </c>
      <c r="H524" s="89">
        <f t="shared" si="223"/>
        <v>11.218247030000001</v>
      </c>
      <c r="I524" s="89">
        <v>2.5988000000000002</v>
      </c>
      <c r="J524" s="89">
        <v>11.218247030000001</v>
      </c>
      <c r="K524" s="89">
        <v>0</v>
      </c>
      <c r="L524" s="89">
        <v>0</v>
      </c>
      <c r="M524" s="89">
        <v>0</v>
      </c>
      <c r="N524" s="89">
        <v>0</v>
      </c>
      <c r="O524" s="89">
        <v>0</v>
      </c>
      <c r="P524" s="89">
        <v>0</v>
      </c>
      <c r="Q524" s="89">
        <f t="shared" si="224"/>
        <v>-0.56326514000000572</v>
      </c>
      <c r="R524" s="89">
        <f t="shared" si="225"/>
        <v>8.6194470299999999</v>
      </c>
      <c r="S524" s="91">
        <f t="shared" si="219"/>
        <v>3.3167027204863779</v>
      </c>
      <c r="T524" s="135" t="s">
        <v>139</v>
      </c>
    </row>
    <row r="525" spans="1:20" s="68" customFormat="1" ht="28.5" customHeight="1" x14ac:dyDescent="0.25">
      <c r="A525" s="85" t="s">
        <v>995</v>
      </c>
      <c r="B525" s="105" t="s">
        <v>1000</v>
      </c>
      <c r="C525" s="96" t="s">
        <v>1001</v>
      </c>
      <c r="D525" s="89">
        <v>844.72881571599999</v>
      </c>
      <c r="E525" s="88">
        <v>0</v>
      </c>
      <c r="F525" s="89">
        <f t="shared" si="221"/>
        <v>844.72881571599999</v>
      </c>
      <c r="G525" s="90">
        <v>32.4</v>
      </c>
      <c r="H525" s="89">
        <f t="shared" si="223"/>
        <v>0</v>
      </c>
      <c r="I525" s="89">
        <v>0</v>
      </c>
      <c r="J525" s="89">
        <v>0</v>
      </c>
      <c r="K525" s="89">
        <v>6.1711999999999998</v>
      </c>
      <c r="L525" s="89">
        <v>0</v>
      </c>
      <c r="M525" s="89">
        <v>12.343200000000001</v>
      </c>
      <c r="N525" s="89">
        <v>0</v>
      </c>
      <c r="O525" s="89">
        <v>13.8856</v>
      </c>
      <c r="P525" s="89">
        <v>0</v>
      </c>
      <c r="Q525" s="89">
        <f t="shared" si="224"/>
        <v>844.72881571599999</v>
      </c>
      <c r="R525" s="89">
        <f t="shared" si="225"/>
        <v>0</v>
      </c>
      <c r="S525" s="91">
        <v>0</v>
      </c>
      <c r="T525" s="135" t="s">
        <v>32</v>
      </c>
    </row>
    <row r="526" spans="1:20" s="68" customFormat="1" ht="47.25" x14ac:dyDescent="0.25">
      <c r="A526" s="85" t="s">
        <v>995</v>
      </c>
      <c r="B526" s="105" t="s">
        <v>1002</v>
      </c>
      <c r="C526" s="96" t="s">
        <v>1003</v>
      </c>
      <c r="D526" s="89">
        <v>116.68565764719997</v>
      </c>
      <c r="E526" s="88">
        <v>20.682094110000001</v>
      </c>
      <c r="F526" s="89">
        <f t="shared" si="221"/>
        <v>96.003563537199966</v>
      </c>
      <c r="G526" s="90">
        <v>77.990657647199981</v>
      </c>
      <c r="H526" s="89">
        <f t="shared" si="223"/>
        <v>0.77301542000000001</v>
      </c>
      <c r="I526" s="89">
        <v>12.67572386</v>
      </c>
      <c r="J526" s="89">
        <v>0.77301542000000001</v>
      </c>
      <c r="K526" s="89">
        <v>20.816884389999998</v>
      </c>
      <c r="L526" s="89">
        <v>0</v>
      </c>
      <c r="M526" s="89">
        <v>19.054775330000002</v>
      </c>
      <c r="N526" s="89">
        <v>0</v>
      </c>
      <c r="O526" s="89">
        <v>25.443274067200001</v>
      </c>
      <c r="P526" s="89">
        <v>0</v>
      </c>
      <c r="Q526" s="89">
        <f t="shared" si="224"/>
        <v>95.230548117199973</v>
      </c>
      <c r="R526" s="89">
        <f t="shared" si="225"/>
        <v>-11.90270844</v>
      </c>
      <c r="S526" s="91">
        <f t="shared" si="219"/>
        <v>-0.93901607288563949</v>
      </c>
      <c r="T526" s="135" t="s">
        <v>1004</v>
      </c>
    </row>
    <row r="527" spans="1:20" s="68" customFormat="1" ht="31.5" x14ac:dyDescent="0.25">
      <c r="A527" s="75" t="s">
        <v>1005</v>
      </c>
      <c r="B527" s="80" t="s">
        <v>155</v>
      </c>
      <c r="C527" s="77" t="s">
        <v>31</v>
      </c>
      <c r="D527" s="78">
        <f t="shared" ref="D527:P527" si="226">D528+D531+D532+D533</f>
        <v>560.12358103019994</v>
      </c>
      <c r="E527" s="78">
        <f t="shared" si="226"/>
        <v>92.883737909999994</v>
      </c>
      <c r="F527" s="78">
        <f t="shared" si="226"/>
        <v>467.23984312019996</v>
      </c>
      <c r="G527" s="78">
        <f t="shared" si="226"/>
        <v>170.85532260399998</v>
      </c>
      <c r="H527" s="78">
        <f t="shared" si="226"/>
        <v>10.837934130000002</v>
      </c>
      <c r="I527" s="78">
        <f>I528+I531+I532+I533</f>
        <v>1.28693239</v>
      </c>
      <c r="J527" s="78">
        <f t="shared" si="226"/>
        <v>10.837934130000002</v>
      </c>
      <c r="K527" s="78">
        <f>K528+K531+K532+K533</f>
        <v>28.930266321999998</v>
      </c>
      <c r="L527" s="78">
        <f t="shared" si="226"/>
        <v>0</v>
      </c>
      <c r="M527" s="78">
        <f>M528+M531+M532+M533</f>
        <v>66.791479596000002</v>
      </c>
      <c r="N527" s="78">
        <f t="shared" si="226"/>
        <v>0</v>
      </c>
      <c r="O527" s="78">
        <f t="shared" si="226"/>
        <v>73.846644296000008</v>
      </c>
      <c r="P527" s="78">
        <f t="shared" si="226"/>
        <v>0</v>
      </c>
      <c r="Q527" s="78">
        <f>Q528+Q531+Q532+Q533</f>
        <v>456.40190899019996</v>
      </c>
      <c r="R527" s="78">
        <f>R528+R531+R532+R533</f>
        <v>9.5510017400000002</v>
      </c>
      <c r="S527" s="73">
        <f t="shared" si="219"/>
        <v>7.4215256482898839</v>
      </c>
      <c r="T527" s="79" t="s">
        <v>32</v>
      </c>
    </row>
    <row r="528" spans="1:20" s="68" customFormat="1" ht="31.5" x14ac:dyDescent="0.25">
      <c r="A528" s="75" t="s">
        <v>1006</v>
      </c>
      <c r="B528" s="80" t="s">
        <v>157</v>
      </c>
      <c r="C528" s="77" t="s">
        <v>31</v>
      </c>
      <c r="D528" s="78">
        <f>SUM(D529:D530)</f>
        <v>103.75443477399999</v>
      </c>
      <c r="E528" s="78">
        <f t="shared" ref="E528:R528" si="227">SUM(E529:E530)</f>
        <v>2.7006158600000001</v>
      </c>
      <c r="F528" s="78">
        <f t="shared" si="227"/>
        <v>101.05381891399999</v>
      </c>
      <c r="G528" s="78">
        <f t="shared" si="227"/>
        <v>26.591294187999999</v>
      </c>
      <c r="H528" s="78">
        <f t="shared" si="227"/>
        <v>0</v>
      </c>
      <c r="I528" s="78">
        <f t="shared" si="227"/>
        <v>0</v>
      </c>
      <c r="J528" s="78">
        <f t="shared" si="227"/>
        <v>0</v>
      </c>
      <c r="K528" s="78">
        <f t="shared" si="227"/>
        <v>16.892862791999999</v>
      </c>
      <c r="L528" s="78">
        <f t="shared" si="227"/>
        <v>0</v>
      </c>
      <c r="M528" s="78">
        <f t="shared" si="227"/>
        <v>8.7384313959999993</v>
      </c>
      <c r="N528" s="78">
        <f t="shared" si="227"/>
        <v>0</v>
      </c>
      <c r="O528" s="78">
        <f t="shared" si="227"/>
        <v>0.96</v>
      </c>
      <c r="P528" s="78">
        <f t="shared" si="227"/>
        <v>0</v>
      </c>
      <c r="Q528" s="78">
        <f t="shared" si="227"/>
        <v>101.05381891399999</v>
      </c>
      <c r="R528" s="78">
        <f t="shared" si="227"/>
        <v>0</v>
      </c>
      <c r="S528" s="73">
        <v>0</v>
      </c>
      <c r="T528" s="79" t="s">
        <v>32</v>
      </c>
    </row>
    <row r="529" spans="1:20" s="68" customFormat="1" ht="47.25" x14ac:dyDescent="0.25">
      <c r="A529" s="85" t="s">
        <v>1006</v>
      </c>
      <c r="B529" s="93" t="s">
        <v>1007</v>
      </c>
      <c r="C529" s="94" t="s">
        <v>1008</v>
      </c>
      <c r="D529" s="89">
        <v>27.253799999999998</v>
      </c>
      <c r="E529" s="89">
        <v>0</v>
      </c>
      <c r="F529" s="89">
        <f t="shared" ref="F529:F530" si="228">D529-E529</f>
        <v>27.253799999999998</v>
      </c>
      <c r="G529" s="90">
        <v>2.4</v>
      </c>
      <c r="H529" s="89">
        <f t="shared" ref="H529:H530" si="229">J529+L529+N529+P529</f>
        <v>0</v>
      </c>
      <c r="I529" s="89">
        <v>0</v>
      </c>
      <c r="J529" s="89">
        <v>0</v>
      </c>
      <c r="K529" s="89">
        <v>0.48</v>
      </c>
      <c r="L529" s="89">
        <v>0</v>
      </c>
      <c r="M529" s="89">
        <v>0.96</v>
      </c>
      <c r="N529" s="89">
        <v>0</v>
      </c>
      <c r="O529" s="89">
        <v>0.96</v>
      </c>
      <c r="P529" s="89">
        <v>0</v>
      </c>
      <c r="Q529" s="89">
        <f t="shared" ref="Q529:Q530" si="230">F529-H529</f>
        <v>27.253799999999998</v>
      </c>
      <c r="R529" s="89">
        <f t="shared" ref="R529:R530" si="231">H529-(I529)</f>
        <v>0</v>
      </c>
      <c r="S529" s="91">
        <v>0</v>
      </c>
      <c r="T529" s="92" t="s">
        <v>32</v>
      </c>
    </row>
    <row r="530" spans="1:20" s="68" customFormat="1" ht="31.5" x14ac:dyDescent="0.25">
      <c r="A530" s="85" t="s">
        <v>1006</v>
      </c>
      <c r="B530" s="93" t="s">
        <v>1009</v>
      </c>
      <c r="C530" s="94" t="s">
        <v>1010</v>
      </c>
      <c r="D530" s="89">
        <v>76.500634773999991</v>
      </c>
      <c r="E530" s="89">
        <v>2.7006158600000001</v>
      </c>
      <c r="F530" s="89">
        <f t="shared" si="228"/>
        <v>73.800018913999992</v>
      </c>
      <c r="G530" s="90">
        <v>24.191294188000001</v>
      </c>
      <c r="H530" s="89">
        <f t="shared" si="229"/>
        <v>0</v>
      </c>
      <c r="I530" s="89">
        <v>0</v>
      </c>
      <c r="J530" s="89">
        <v>0</v>
      </c>
      <c r="K530" s="89">
        <v>16.412862791999999</v>
      </c>
      <c r="L530" s="89">
        <v>0</v>
      </c>
      <c r="M530" s="89">
        <v>7.7784313960000002</v>
      </c>
      <c r="N530" s="89">
        <v>0</v>
      </c>
      <c r="O530" s="89">
        <v>0</v>
      </c>
      <c r="P530" s="89">
        <v>0</v>
      </c>
      <c r="Q530" s="89">
        <f t="shared" si="230"/>
        <v>73.800018913999992</v>
      </c>
      <c r="R530" s="89">
        <f t="shared" si="231"/>
        <v>0</v>
      </c>
      <c r="S530" s="91">
        <v>0</v>
      </c>
      <c r="T530" s="92" t="s">
        <v>32</v>
      </c>
    </row>
    <row r="531" spans="1:20" s="68" customFormat="1" ht="31.5" x14ac:dyDescent="0.25">
      <c r="A531" s="75" t="s">
        <v>1011</v>
      </c>
      <c r="B531" s="80" t="s">
        <v>187</v>
      </c>
      <c r="C531" s="77" t="s">
        <v>31</v>
      </c>
      <c r="D531" s="78">
        <v>0</v>
      </c>
      <c r="E531" s="78">
        <v>0</v>
      </c>
      <c r="F531" s="78">
        <v>0</v>
      </c>
      <c r="G531" s="78">
        <v>0</v>
      </c>
      <c r="H531" s="78">
        <v>0</v>
      </c>
      <c r="I531" s="78">
        <v>0</v>
      </c>
      <c r="J531" s="78">
        <v>0</v>
      </c>
      <c r="K531" s="78">
        <v>0</v>
      </c>
      <c r="L531" s="78">
        <v>0</v>
      </c>
      <c r="M531" s="78">
        <v>0</v>
      </c>
      <c r="N531" s="78">
        <v>0</v>
      </c>
      <c r="O531" s="78">
        <v>0</v>
      </c>
      <c r="P531" s="78">
        <v>0</v>
      </c>
      <c r="Q531" s="78">
        <v>0</v>
      </c>
      <c r="R531" s="78">
        <v>0</v>
      </c>
      <c r="S531" s="73">
        <v>0</v>
      </c>
      <c r="T531" s="79" t="s">
        <v>32</v>
      </c>
    </row>
    <row r="532" spans="1:20" s="68" customFormat="1" ht="31.5" x14ac:dyDescent="0.25">
      <c r="A532" s="75" t="s">
        <v>1012</v>
      </c>
      <c r="B532" s="80" t="s">
        <v>189</v>
      </c>
      <c r="C532" s="77" t="s">
        <v>31</v>
      </c>
      <c r="D532" s="78">
        <v>0</v>
      </c>
      <c r="E532" s="78">
        <v>0</v>
      </c>
      <c r="F532" s="78">
        <v>0</v>
      </c>
      <c r="G532" s="78">
        <v>0</v>
      </c>
      <c r="H532" s="78">
        <v>0</v>
      </c>
      <c r="I532" s="78">
        <v>0</v>
      </c>
      <c r="J532" s="78">
        <v>0</v>
      </c>
      <c r="K532" s="78">
        <v>0</v>
      </c>
      <c r="L532" s="78">
        <v>0</v>
      </c>
      <c r="M532" s="78">
        <v>0</v>
      </c>
      <c r="N532" s="78">
        <v>0</v>
      </c>
      <c r="O532" s="78">
        <v>0</v>
      </c>
      <c r="P532" s="78">
        <v>0</v>
      </c>
      <c r="Q532" s="78">
        <v>0</v>
      </c>
      <c r="R532" s="78">
        <v>0</v>
      </c>
      <c r="S532" s="73">
        <v>0</v>
      </c>
      <c r="T532" s="79" t="s">
        <v>32</v>
      </c>
    </row>
    <row r="533" spans="1:20" s="68" customFormat="1" ht="31.5" x14ac:dyDescent="0.25">
      <c r="A533" s="75" t="s">
        <v>1013</v>
      </c>
      <c r="B533" s="80" t="s">
        <v>228</v>
      </c>
      <c r="C533" s="77" t="s">
        <v>31</v>
      </c>
      <c r="D533" s="78">
        <f>SUM(D534:D545)</f>
        <v>456.3691462562</v>
      </c>
      <c r="E533" s="78">
        <f t="shared" ref="E533:R533" si="232">SUM(E534:E545)</f>
        <v>90.183122049999994</v>
      </c>
      <c r="F533" s="78">
        <f t="shared" si="232"/>
        <v>366.18602420619999</v>
      </c>
      <c r="G533" s="78">
        <f t="shared" si="232"/>
        <v>144.26402841599997</v>
      </c>
      <c r="H533" s="78">
        <f t="shared" si="232"/>
        <v>10.837934130000002</v>
      </c>
      <c r="I533" s="78">
        <f t="shared" si="232"/>
        <v>1.28693239</v>
      </c>
      <c r="J533" s="78">
        <f t="shared" si="232"/>
        <v>10.837934130000002</v>
      </c>
      <c r="K533" s="78">
        <f t="shared" si="232"/>
        <v>12.037403529999999</v>
      </c>
      <c r="L533" s="78">
        <f t="shared" si="232"/>
        <v>0</v>
      </c>
      <c r="M533" s="78">
        <f t="shared" si="232"/>
        <v>58.053048199999999</v>
      </c>
      <c r="N533" s="78">
        <f t="shared" si="232"/>
        <v>0</v>
      </c>
      <c r="O533" s="78">
        <f t="shared" si="232"/>
        <v>72.886644296000014</v>
      </c>
      <c r="P533" s="78">
        <f t="shared" si="232"/>
        <v>0</v>
      </c>
      <c r="Q533" s="78">
        <f t="shared" si="232"/>
        <v>355.34809007619998</v>
      </c>
      <c r="R533" s="78">
        <f t="shared" si="232"/>
        <v>9.5510017400000002</v>
      </c>
      <c r="S533" s="73">
        <f t="shared" si="219"/>
        <v>7.4215256482898839</v>
      </c>
      <c r="T533" s="79" t="s">
        <v>32</v>
      </c>
    </row>
    <row r="534" spans="1:20" s="68" customFormat="1" ht="31.5" x14ac:dyDescent="0.25">
      <c r="A534" s="85" t="s">
        <v>1013</v>
      </c>
      <c r="B534" s="105" t="s">
        <v>1014</v>
      </c>
      <c r="C534" s="96" t="s">
        <v>1015</v>
      </c>
      <c r="D534" s="89">
        <v>64.950399030200003</v>
      </c>
      <c r="E534" s="88">
        <v>18.60195397</v>
      </c>
      <c r="F534" s="89">
        <f t="shared" ref="F534:F545" si="233">D534-E534</f>
        <v>46.348445060200007</v>
      </c>
      <c r="G534" s="90">
        <v>18.228416869999997</v>
      </c>
      <c r="H534" s="89">
        <f t="shared" ref="H534:H545" si="234">J534+L534+N534+P534</f>
        <v>0.23477741999999999</v>
      </c>
      <c r="I534" s="89">
        <v>0</v>
      </c>
      <c r="J534" s="89">
        <v>0.23477741999999999</v>
      </c>
      <c r="K534" s="89">
        <v>2.3935999999999997</v>
      </c>
      <c r="L534" s="89">
        <v>0</v>
      </c>
      <c r="M534" s="89">
        <v>6.9568168699999999</v>
      </c>
      <c r="N534" s="89">
        <v>0</v>
      </c>
      <c r="O534" s="89">
        <v>8.8780000000000001</v>
      </c>
      <c r="P534" s="89">
        <v>0</v>
      </c>
      <c r="Q534" s="89">
        <f t="shared" ref="Q534:Q545" si="235">F534-H534</f>
        <v>46.113667640200006</v>
      </c>
      <c r="R534" s="89">
        <f t="shared" ref="R534:R545" si="236">H534-(I534)</f>
        <v>0.23477741999999999</v>
      </c>
      <c r="S534" s="91">
        <v>1</v>
      </c>
      <c r="T534" s="139" t="s">
        <v>139</v>
      </c>
    </row>
    <row r="535" spans="1:20" s="68" customFormat="1" ht="31.5" x14ac:dyDescent="0.25">
      <c r="A535" s="85" t="s">
        <v>1013</v>
      </c>
      <c r="B535" s="105" t="s">
        <v>1016</v>
      </c>
      <c r="C535" s="96" t="s">
        <v>1017</v>
      </c>
      <c r="D535" s="89">
        <v>157.24565999999999</v>
      </c>
      <c r="E535" s="88">
        <v>28.437636769999997</v>
      </c>
      <c r="F535" s="89">
        <f t="shared" si="233"/>
        <v>128.80802323</v>
      </c>
      <c r="G535" s="90">
        <v>10.573460369999998</v>
      </c>
      <c r="H535" s="89">
        <f t="shared" si="234"/>
        <v>1.8972853599999999</v>
      </c>
      <c r="I535" s="89">
        <v>0.42366037000000001</v>
      </c>
      <c r="J535" s="89">
        <v>1.8972853599999999</v>
      </c>
      <c r="K535" s="89">
        <v>1.4623586</v>
      </c>
      <c r="L535" s="89">
        <v>0</v>
      </c>
      <c r="M535" s="89">
        <v>2.8331200000000001</v>
      </c>
      <c r="N535" s="89">
        <v>0</v>
      </c>
      <c r="O535" s="89">
        <v>5.8543213999999999</v>
      </c>
      <c r="P535" s="89">
        <v>0</v>
      </c>
      <c r="Q535" s="89">
        <f t="shared" si="235"/>
        <v>126.91073787000001</v>
      </c>
      <c r="R535" s="89">
        <f t="shared" si="236"/>
        <v>1.4736249899999998</v>
      </c>
      <c r="S535" s="91">
        <f t="shared" si="219"/>
        <v>3.4783168177849624</v>
      </c>
      <c r="T535" s="139" t="s">
        <v>139</v>
      </c>
    </row>
    <row r="536" spans="1:20" s="68" customFormat="1" ht="31.5" x14ac:dyDescent="0.25">
      <c r="A536" s="85" t="s">
        <v>1013</v>
      </c>
      <c r="B536" s="150" t="s">
        <v>1018</v>
      </c>
      <c r="C536" s="87" t="s">
        <v>1019</v>
      </c>
      <c r="D536" s="89">
        <v>75.159344069999989</v>
      </c>
      <c r="E536" s="88">
        <v>29.317465630000001</v>
      </c>
      <c r="F536" s="89">
        <f t="shared" si="233"/>
        <v>45.841878439999988</v>
      </c>
      <c r="G536" s="90">
        <v>0.86327201999999781</v>
      </c>
      <c r="H536" s="89">
        <f t="shared" si="234"/>
        <v>0.86339361000000003</v>
      </c>
      <c r="I536" s="89">
        <v>0.86327202000000003</v>
      </c>
      <c r="J536" s="89">
        <v>0.86339361000000003</v>
      </c>
      <c r="K536" s="89">
        <v>0</v>
      </c>
      <c r="L536" s="89">
        <v>0</v>
      </c>
      <c r="M536" s="89">
        <v>0</v>
      </c>
      <c r="N536" s="89">
        <v>0</v>
      </c>
      <c r="O536" s="89">
        <v>0</v>
      </c>
      <c r="P536" s="89">
        <v>0</v>
      </c>
      <c r="Q536" s="89">
        <f t="shared" si="235"/>
        <v>44.978484829999985</v>
      </c>
      <c r="R536" s="89">
        <f t="shared" si="236"/>
        <v>1.2159000000000475E-4</v>
      </c>
      <c r="S536" s="91">
        <f t="shared" si="219"/>
        <v>1.4084784075360713E-4</v>
      </c>
      <c r="T536" s="139" t="s">
        <v>32</v>
      </c>
    </row>
    <row r="537" spans="1:20" s="68" customFormat="1" ht="31.5" x14ac:dyDescent="0.25">
      <c r="A537" s="85" t="s">
        <v>1013</v>
      </c>
      <c r="B537" s="150" t="s">
        <v>1020</v>
      </c>
      <c r="C537" s="87" t="s">
        <v>1021</v>
      </c>
      <c r="D537" s="89">
        <v>39.459007999999997</v>
      </c>
      <c r="E537" s="88">
        <v>13.12419648</v>
      </c>
      <c r="F537" s="89">
        <f t="shared" si="233"/>
        <v>26.334811519999995</v>
      </c>
      <c r="G537" s="90">
        <v>21.280407999999998</v>
      </c>
      <c r="H537" s="89">
        <f t="shared" si="234"/>
        <v>5.0349061400000004</v>
      </c>
      <c r="I537" s="89">
        <v>0</v>
      </c>
      <c r="J537" s="89">
        <v>5.0349061400000004</v>
      </c>
      <c r="K537" s="89">
        <v>0</v>
      </c>
      <c r="L537" s="89">
        <v>0</v>
      </c>
      <c r="M537" s="89">
        <v>13.929830679999998</v>
      </c>
      <c r="N537" s="89">
        <v>0</v>
      </c>
      <c r="O537" s="89">
        <v>7.3505773200000002</v>
      </c>
      <c r="P537" s="89">
        <v>0</v>
      </c>
      <c r="Q537" s="89">
        <f t="shared" si="235"/>
        <v>21.299905379999995</v>
      </c>
      <c r="R537" s="89">
        <f t="shared" si="236"/>
        <v>5.0349061400000004</v>
      </c>
      <c r="S537" s="91">
        <v>1</v>
      </c>
      <c r="T537" s="92" t="s">
        <v>139</v>
      </c>
    </row>
    <row r="538" spans="1:20" s="68" customFormat="1" ht="28.5" customHeight="1" x14ac:dyDescent="0.25">
      <c r="A538" s="85" t="s">
        <v>1013</v>
      </c>
      <c r="B538" s="150" t="s">
        <v>1022</v>
      </c>
      <c r="C538" s="87" t="s">
        <v>1023</v>
      </c>
      <c r="D538" s="89">
        <v>11.717199999999998</v>
      </c>
      <c r="E538" s="88">
        <v>0</v>
      </c>
      <c r="F538" s="89">
        <f t="shared" si="233"/>
        <v>11.717199999999998</v>
      </c>
      <c r="G538" s="90">
        <v>0.96</v>
      </c>
      <c r="H538" s="89">
        <f t="shared" si="234"/>
        <v>0</v>
      </c>
      <c r="I538" s="89">
        <v>0</v>
      </c>
      <c r="J538" s="89">
        <v>0</v>
      </c>
      <c r="K538" s="89">
        <v>0</v>
      </c>
      <c r="L538" s="89">
        <v>0</v>
      </c>
      <c r="M538" s="89">
        <v>0.96</v>
      </c>
      <c r="N538" s="89">
        <v>0</v>
      </c>
      <c r="O538" s="89">
        <v>0</v>
      </c>
      <c r="P538" s="89">
        <v>0</v>
      </c>
      <c r="Q538" s="89">
        <f t="shared" si="235"/>
        <v>11.717199999999998</v>
      </c>
      <c r="R538" s="89">
        <f t="shared" si="236"/>
        <v>0</v>
      </c>
      <c r="S538" s="91">
        <v>0</v>
      </c>
      <c r="T538" s="92" t="s">
        <v>32</v>
      </c>
    </row>
    <row r="539" spans="1:20" s="68" customFormat="1" ht="31.5" x14ac:dyDescent="0.25">
      <c r="A539" s="85" t="s">
        <v>1013</v>
      </c>
      <c r="B539" s="86" t="s">
        <v>1024</v>
      </c>
      <c r="C539" s="87" t="s">
        <v>1025</v>
      </c>
      <c r="D539" s="107">
        <v>9.3678836759999999</v>
      </c>
      <c r="E539" s="88">
        <v>0.2628144</v>
      </c>
      <c r="F539" s="89">
        <f t="shared" si="233"/>
        <v>9.105069276</v>
      </c>
      <c r="G539" s="90">
        <v>7.5133916760000004</v>
      </c>
      <c r="H539" s="89">
        <f t="shared" si="234"/>
        <v>0.28918559999999999</v>
      </c>
      <c r="I539" s="89">
        <v>0</v>
      </c>
      <c r="J539" s="89">
        <v>0.28918559999999999</v>
      </c>
      <c r="K539" s="89">
        <v>0</v>
      </c>
      <c r="L539" s="89">
        <v>0</v>
      </c>
      <c r="M539" s="89">
        <v>3.03728</v>
      </c>
      <c r="N539" s="89">
        <v>0</v>
      </c>
      <c r="O539" s="89">
        <v>4.4761116760000004</v>
      </c>
      <c r="P539" s="89">
        <v>0</v>
      </c>
      <c r="Q539" s="89">
        <f t="shared" si="235"/>
        <v>8.8158836760000003</v>
      </c>
      <c r="R539" s="89">
        <f t="shared" si="236"/>
        <v>0.28918559999999999</v>
      </c>
      <c r="S539" s="91">
        <v>1</v>
      </c>
      <c r="T539" s="92" t="s">
        <v>139</v>
      </c>
    </row>
    <row r="540" spans="1:20" s="68" customFormat="1" ht="31.5" x14ac:dyDescent="0.25">
      <c r="A540" s="85" t="s">
        <v>1013</v>
      </c>
      <c r="B540" s="86" t="s">
        <v>1026</v>
      </c>
      <c r="C540" s="87" t="s">
        <v>1027</v>
      </c>
      <c r="D540" s="107">
        <v>3.2182210799999997</v>
      </c>
      <c r="E540" s="88">
        <v>0.1393548</v>
      </c>
      <c r="F540" s="89">
        <f t="shared" si="233"/>
        <v>3.0788662799999997</v>
      </c>
      <c r="G540" s="90">
        <v>2.5644490799999997</v>
      </c>
      <c r="H540" s="89">
        <f t="shared" si="234"/>
        <v>9.4645199999999999E-2</v>
      </c>
      <c r="I540" s="89">
        <v>0</v>
      </c>
      <c r="J540" s="89">
        <v>9.4645199999999999E-2</v>
      </c>
      <c r="K540" s="89">
        <v>0</v>
      </c>
      <c r="L540" s="89">
        <v>0</v>
      </c>
      <c r="M540" s="89">
        <v>1.0300799999999999</v>
      </c>
      <c r="N540" s="89">
        <v>0</v>
      </c>
      <c r="O540" s="89">
        <v>1.5343690799999998</v>
      </c>
      <c r="P540" s="89">
        <v>0</v>
      </c>
      <c r="Q540" s="89">
        <f t="shared" si="235"/>
        <v>2.9842210799999997</v>
      </c>
      <c r="R540" s="89">
        <f t="shared" si="236"/>
        <v>9.4645199999999999E-2</v>
      </c>
      <c r="S540" s="91">
        <v>1</v>
      </c>
      <c r="T540" s="92" t="s">
        <v>139</v>
      </c>
    </row>
    <row r="541" spans="1:20" s="68" customFormat="1" ht="47.25" x14ac:dyDescent="0.25">
      <c r="A541" s="85" t="s">
        <v>1013</v>
      </c>
      <c r="B541" s="86" t="s">
        <v>1028</v>
      </c>
      <c r="C541" s="87" t="s">
        <v>1029</v>
      </c>
      <c r="D541" s="107">
        <v>15.761407999999999</v>
      </c>
      <c r="E541" s="88">
        <v>0</v>
      </c>
      <c r="F541" s="89">
        <f t="shared" si="233"/>
        <v>15.761407999999999</v>
      </c>
      <c r="G541" s="90">
        <v>15.761407999999999</v>
      </c>
      <c r="H541" s="89">
        <f t="shared" si="234"/>
        <v>1.5246408</v>
      </c>
      <c r="I541" s="89">
        <v>0</v>
      </c>
      <c r="J541" s="89">
        <v>1.5246408</v>
      </c>
      <c r="K541" s="89">
        <v>0</v>
      </c>
      <c r="L541" s="89">
        <v>0</v>
      </c>
      <c r="M541" s="89">
        <v>6.5256000000000007</v>
      </c>
      <c r="N541" s="89">
        <v>0</v>
      </c>
      <c r="O541" s="89">
        <v>9.2358080000000005</v>
      </c>
      <c r="P541" s="89">
        <v>0</v>
      </c>
      <c r="Q541" s="89">
        <f t="shared" si="235"/>
        <v>14.236767199999999</v>
      </c>
      <c r="R541" s="89">
        <f t="shared" si="236"/>
        <v>1.5246408</v>
      </c>
      <c r="S541" s="91">
        <v>1</v>
      </c>
      <c r="T541" s="131" t="s">
        <v>1030</v>
      </c>
    </row>
    <row r="542" spans="1:20" s="68" customFormat="1" x14ac:dyDescent="0.25">
      <c r="A542" s="85" t="s">
        <v>1013</v>
      </c>
      <c r="B542" s="86" t="s">
        <v>1031</v>
      </c>
      <c r="C542" s="87" t="s">
        <v>1032</v>
      </c>
      <c r="D542" s="107">
        <v>11.970799999999999</v>
      </c>
      <c r="E542" s="88">
        <v>0</v>
      </c>
      <c r="F542" s="89">
        <f t="shared" si="233"/>
        <v>11.970799999999999</v>
      </c>
      <c r="G542" s="90">
        <v>2.4</v>
      </c>
      <c r="H542" s="89">
        <f t="shared" si="234"/>
        <v>0</v>
      </c>
      <c r="I542" s="89">
        <v>0</v>
      </c>
      <c r="J542" s="89">
        <v>0</v>
      </c>
      <c r="K542" s="89">
        <v>0.32</v>
      </c>
      <c r="L542" s="89">
        <v>0</v>
      </c>
      <c r="M542" s="89">
        <v>1.1200000000000001</v>
      </c>
      <c r="N542" s="89">
        <v>0</v>
      </c>
      <c r="O542" s="89">
        <v>0.96</v>
      </c>
      <c r="P542" s="89">
        <v>0</v>
      </c>
      <c r="Q542" s="89">
        <f t="shared" si="235"/>
        <v>11.970799999999999</v>
      </c>
      <c r="R542" s="89">
        <f t="shared" si="236"/>
        <v>0</v>
      </c>
      <c r="S542" s="91">
        <v>0</v>
      </c>
      <c r="T542" s="131" t="s">
        <v>32</v>
      </c>
    </row>
    <row r="543" spans="1:20" s="68" customFormat="1" ht="31.5" x14ac:dyDescent="0.25">
      <c r="A543" s="85" t="s">
        <v>1013</v>
      </c>
      <c r="B543" s="86" t="s">
        <v>1033</v>
      </c>
      <c r="C543" s="87" t="s">
        <v>1034</v>
      </c>
      <c r="D543" s="107">
        <v>37.961822399999996</v>
      </c>
      <c r="E543" s="88">
        <v>0</v>
      </c>
      <c r="F543" s="89">
        <f t="shared" si="233"/>
        <v>37.961822399999996</v>
      </c>
      <c r="G543" s="90">
        <v>37.961822399999996</v>
      </c>
      <c r="H543" s="89">
        <f t="shared" si="234"/>
        <v>0</v>
      </c>
      <c r="I543" s="89">
        <v>0</v>
      </c>
      <c r="J543" s="89">
        <v>0</v>
      </c>
      <c r="K543" s="89">
        <v>6.5186815999999999</v>
      </c>
      <c r="L543" s="89">
        <v>0</v>
      </c>
      <c r="M543" s="89">
        <v>12.8759408</v>
      </c>
      <c r="N543" s="89">
        <v>0</v>
      </c>
      <c r="O543" s="89">
        <v>18.5672</v>
      </c>
      <c r="P543" s="89">
        <v>0</v>
      </c>
      <c r="Q543" s="89">
        <f t="shared" si="235"/>
        <v>37.961822399999996</v>
      </c>
      <c r="R543" s="89">
        <f t="shared" si="236"/>
        <v>0</v>
      </c>
      <c r="S543" s="91">
        <v>0</v>
      </c>
      <c r="T543" s="131" t="s">
        <v>32</v>
      </c>
    </row>
    <row r="544" spans="1:20" s="68" customFormat="1" ht="31.5" x14ac:dyDescent="0.25">
      <c r="A544" s="85" t="s">
        <v>1013</v>
      </c>
      <c r="B544" s="150" t="s">
        <v>1035</v>
      </c>
      <c r="C544" s="87" t="s">
        <v>1036</v>
      </c>
      <c r="D544" s="89">
        <v>17.890799999999999</v>
      </c>
      <c r="E544" s="88">
        <v>0.29969999999999997</v>
      </c>
      <c r="F544" s="89">
        <f t="shared" si="233"/>
        <v>17.591099999999997</v>
      </c>
      <c r="G544" s="90">
        <v>15.4908</v>
      </c>
      <c r="H544" s="89">
        <f t="shared" si="234"/>
        <v>0.89910000000000001</v>
      </c>
      <c r="I544" s="89">
        <v>0</v>
      </c>
      <c r="J544" s="89">
        <v>0.89910000000000001</v>
      </c>
      <c r="K544" s="89">
        <v>0</v>
      </c>
      <c r="L544" s="89">
        <v>0</v>
      </c>
      <c r="M544" s="89">
        <v>4.1311999999999998</v>
      </c>
      <c r="N544" s="89">
        <v>0</v>
      </c>
      <c r="O544" s="89">
        <v>11.3596</v>
      </c>
      <c r="P544" s="89">
        <v>0</v>
      </c>
      <c r="Q544" s="89">
        <f t="shared" si="235"/>
        <v>16.691999999999997</v>
      </c>
      <c r="R544" s="89">
        <f t="shared" si="236"/>
        <v>0.89910000000000001</v>
      </c>
      <c r="S544" s="91">
        <v>1</v>
      </c>
      <c r="T544" s="102" t="s">
        <v>139</v>
      </c>
    </row>
    <row r="545" spans="1:20" s="68" customFormat="1" ht="31.5" x14ac:dyDescent="0.25">
      <c r="A545" s="85" t="s">
        <v>1013</v>
      </c>
      <c r="B545" s="150" t="s">
        <v>1037</v>
      </c>
      <c r="C545" s="87" t="s">
        <v>1038</v>
      </c>
      <c r="D545" s="89">
        <v>11.666600000000001</v>
      </c>
      <c r="E545" s="88">
        <v>0</v>
      </c>
      <c r="F545" s="89">
        <f t="shared" si="233"/>
        <v>11.666600000000001</v>
      </c>
      <c r="G545" s="90">
        <v>10.666600000000001</v>
      </c>
      <c r="H545" s="89">
        <f t="shared" si="234"/>
        <v>0</v>
      </c>
      <c r="I545" s="89">
        <v>0</v>
      </c>
      <c r="J545" s="89">
        <v>0</v>
      </c>
      <c r="K545" s="89">
        <v>1.3427633299999999</v>
      </c>
      <c r="L545" s="89">
        <v>0</v>
      </c>
      <c r="M545" s="89">
        <v>4.6531798500000008</v>
      </c>
      <c r="N545" s="89">
        <v>0</v>
      </c>
      <c r="O545" s="89">
        <v>4.6706568200000005</v>
      </c>
      <c r="P545" s="89">
        <v>0</v>
      </c>
      <c r="Q545" s="89">
        <f t="shared" si="235"/>
        <v>11.666600000000001</v>
      </c>
      <c r="R545" s="89">
        <f t="shared" si="236"/>
        <v>0</v>
      </c>
      <c r="S545" s="91">
        <v>0</v>
      </c>
      <c r="T545" s="102" t="s">
        <v>32</v>
      </c>
    </row>
    <row r="546" spans="1:20" s="68" customFormat="1" ht="47.25" x14ac:dyDescent="0.25">
      <c r="A546" s="75" t="s">
        <v>1039</v>
      </c>
      <c r="B546" s="80" t="s">
        <v>281</v>
      </c>
      <c r="C546" s="77" t="s">
        <v>31</v>
      </c>
      <c r="D546" s="78">
        <f t="shared" ref="D546:R546" si="237">D547</f>
        <v>0</v>
      </c>
      <c r="E546" s="78">
        <f t="shared" si="237"/>
        <v>0</v>
      </c>
      <c r="F546" s="78">
        <f t="shared" si="237"/>
        <v>0</v>
      </c>
      <c r="G546" s="78">
        <f t="shared" si="237"/>
        <v>0</v>
      </c>
      <c r="H546" s="78">
        <f t="shared" si="237"/>
        <v>0</v>
      </c>
      <c r="I546" s="78">
        <f t="shared" si="237"/>
        <v>0</v>
      </c>
      <c r="J546" s="78">
        <f t="shared" si="237"/>
        <v>0</v>
      </c>
      <c r="K546" s="78">
        <f t="shared" si="237"/>
        <v>0</v>
      </c>
      <c r="L546" s="78">
        <f t="shared" si="237"/>
        <v>0</v>
      </c>
      <c r="M546" s="78">
        <f t="shared" si="237"/>
        <v>0</v>
      </c>
      <c r="N546" s="78">
        <f t="shared" si="237"/>
        <v>0</v>
      </c>
      <c r="O546" s="78">
        <f t="shared" si="237"/>
        <v>0</v>
      </c>
      <c r="P546" s="78">
        <f t="shared" si="237"/>
        <v>0</v>
      </c>
      <c r="Q546" s="78">
        <f t="shared" si="237"/>
        <v>0</v>
      </c>
      <c r="R546" s="78">
        <f t="shared" si="237"/>
        <v>0</v>
      </c>
      <c r="S546" s="73">
        <v>0</v>
      </c>
      <c r="T546" s="79" t="s">
        <v>32</v>
      </c>
    </row>
    <row r="547" spans="1:20" s="68" customFormat="1" x14ac:dyDescent="0.25">
      <c r="A547" s="75" t="s">
        <v>1040</v>
      </c>
      <c r="B547" s="80" t="s">
        <v>289</v>
      </c>
      <c r="C547" s="77" t="s">
        <v>31</v>
      </c>
      <c r="D547" s="78">
        <v>0</v>
      </c>
      <c r="E547" s="78">
        <f t="shared" ref="E547:P547" si="238">E548+E549</f>
        <v>0</v>
      </c>
      <c r="F547" s="78">
        <f t="shared" si="238"/>
        <v>0</v>
      </c>
      <c r="G547" s="78">
        <f t="shared" si="238"/>
        <v>0</v>
      </c>
      <c r="H547" s="84">
        <f t="shared" si="238"/>
        <v>0</v>
      </c>
      <c r="I547" s="78">
        <f>I548+I549</f>
        <v>0</v>
      </c>
      <c r="J547" s="78">
        <f t="shared" si="238"/>
        <v>0</v>
      </c>
      <c r="K547" s="78">
        <f>K548+K549</f>
        <v>0</v>
      </c>
      <c r="L547" s="78">
        <f t="shared" si="238"/>
        <v>0</v>
      </c>
      <c r="M547" s="78">
        <f>M548+M549</f>
        <v>0</v>
      </c>
      <c r="N547" s="78">
        <f t="shared" si="238"/>
        <v>0</v>
      </c>
      <c r="O547" s="78">
        <f t="shared" si="238"/>
        <v>0</v>
      </c>
      <c r="P547" s="78">
        <f t="shared" si="238"/>
        <v>0</v>
      </c>
      <c r="Q547" s="78">
        <f>Q548+Q549</f>
        <v>0</v>
      </c>
      <c r="R547" s="78">
        <f>R548+R549</f>
        <v>0</v>
      </c>
      <c r="S547" s="73">
        <v>0</v>
      </c>
      <c r="T547" s="79" t="s">
        <v>32</v>
      </c>
    </row>
    <row r="548" spans="1:20" s="68" customFormat="1" ht="47.25" x14ac:dyDescent="0.25">
      <c r="A548" s="75" t="s">
        <v>1041</v>
      </c>
      <c r="B548" s="80" t="s">
        <v>285</v>
      </c>
      <c r="C548" s="77" t="s">
        <v>31</v>
      </c>
      <c r="D548" s="78">
        <v>0</v>
      </c>
      <c r="E548" s="78">
        <v>0</v>
      </c>
      <c r="F548" s="78">
        <v>0</v>
      </c>
      <c r="G548" s="78">
        <v>0</v>
      </c>
      <c r="H548" s="84">
        <v>0</v>
      </c>
      <c r="I548" s="78">
        <v>0</v>
      </c>
      <c r="J548" s="78">
        <v>0</v>
      </c>
      <c r="K548" s="78">
        <v>0</v>
      </c>
      <c r="L548" s="78">
        <v>0</v>
      </c>
      <c r="M548" s="78">
        <v>0</v>
      </c>
      <c r="N548" s="78">
        <v>0</v>
      </c>
      <c r="O548" s="78">
        <v>0</v>
      </c>
      <c r="P548" s="78">
        <v>0</v>
      </c>
      <c r="Q548" s="78">
        <v>0</v>
      </c>
      <c r="R548" s="78">
        <v>0</v>
      </c>
      <c r="S548" s="73">
        <v>0</v>
      </c>
      <c r="T548" s="79" t="s">
        <v>32</v>
      </c>
    </row>
    <row r="549" spans="1:20" s="68" customFormat="1" ht="47.25" x14ac:dyDescent="0.25">
      <c r="A549" s="75" t="s">
        <v>1042</v>
      </c>
      <c r="B549" s="80" t="s">
        <v>287</v>
      </c>
      <c r="C549" s="77" t="s">
        <v>31</v>
      </c>
      <c r="D549" s="78">
        <v>0</v>
      </c>
      <c r="E549" s="78">
        <v>0</v>
      </c>
      <c r="F549" s="78">
        <v>0</v>
      </c>
      <c r="G549" s="78">
        <v>0</v>
      </c>
      <c r="H549" s="84">
        <v>0</v>
      </c>
      <c r="I549" s="78">
        <v>0</v>
      </c>
      <c r="J549" s="78">
        <v>0</v>
      </c>
      <c r="K549" s="78">
        <v>0</v>
      </c>
      <c r="L549" s="78">
        <v>0</v>
      </c>
      <c r="M549" s="78">
        <v>0</v>
      </c>
      <c r="N549" s="78">
        <v>0</v>
      </c>
      <c r="O549" s="78">
        <v>0</v>
      </c>
      <c r="P549" s="78">
        <v>0</v>
      </c>
      <c r="Q549" s="78">
        <v>0</v>
      </c>
      <c r="R549" s="78">
        <v>0</v>
      </c>
      <c r="S549" s="73">
        <v>0</v>
      </c>
      <c r="T549" s="79" t="s">
        <v>32</v>
      </c>
    </row>
    <row r="550" spans="1:20" s="68" customFormat="1" x14ac:dyDescent="0.25">
      <c r="A550" s="75" t="s">
        <v>1043</v>
      </c>
      <c r="B550" s="80" t="s">
        <v>289</v>
      </c>
      <c r="C550" s="77" t="s">
        <v>31</v>
      </c>
      <c r="D550" s="78">
        <v>0</v>
      </c>
      <c r="E550" s="78">
        <v>0</v>
      </c>
      <c r="F550" s="78">
        <v>0</v>
      </c>
      <c r="G550" s="78">
        <v>0</v>
      </c>
      <c r="H550" s="84">
        <v>0</v>
      </c>
      <c r="I550" s="78">
        <v>0</v>
      </c>
      <c r="J550" s="78">
        <v>0</v>
      </c>
      <c r="K550" s="78">
        <v>0</v>
      </c>
      <c r="L550" s="78">
        <v>0</v>
      </c>
      <c r="M550" s="78">
        <v>0</v>
      </c>
      <c r="N550" s="78">
        <v>0</v>
      </c>
      <c r="O550" s="78">
        <v>0</v>
      </c>
      <c r="P550" s="78">
        <v>0</v>
      </c>
      <c r="Q550" s="78">
        <v>0</v>
      </c>
      <c r="R550" s="78">
        <v>0</v>
      </c>
      <c r="S550" s="73">
        <v>0</v>
      </c>
      <c r="T550" s="79" t="s">
        <v>32</v>
      </c>
    </row>
    <row r="551" spans="1:20" s="68" customFormat="1" ht="47.25" x14ac:dyDescent="0.25">
      <c r="A551" s="75" t="s">
        <v>1044</v>
      </c>
      <c r="B551" s="80" t="s">
        <v>285</v>
      </c>
      <c r="C551" s="77" t="s">
        <v>31</v>
      </c>
      <c r="D551" s="78">
        <v>0</v>
      </c>
      <c r="E551" s="78">
        <v>0</v>
      </c>
      <c r="F551" s="78">
        <v>0</v>
      </c>
      <c r="G551" s="78">
        <v>0</v>
      </c>
      <c r="H551" s="84">
        <v>0</v>
      </c>
      <c r="I551" s="78">
        <v>0</v>
      </c>
      <c r="J551" s="78">
        <v>0</v>
      </c>
      <c r="K551" s="78">
        <v>0</v>
      </c>
      <c r="L551" s="78">
        <v>0</v>
      </c>
      <c r="M551" s="78">
        <v>0</v>
      </c>
      <c r="N551" s="78">
        <v>0</v>
      </c>
      <c r="O551" s="78">
        <v>0</v>
      </c>
      <c r="P551" s="78">
        <v>0</v>
      </c>
      <c r="Q551" s="78">
        <v>0</v>
      </c>
      <c r="R551" s="78">
        <v>0</v>
      </c>
      <c r="S551" s="73">
        <v>0</v>
      </c>
      <c r="T551" s="79" t="s">
        <v>32</v>
      </c>
    </row>
    <row r="552" spans="1:20" s="68" customFormat="1" ht="47.25" x14ac:dyDescent="0.25">
      <c r="A552" s="75" t="s">
        <v>1045</v>
      </c>
      <c r="B552" s="80" t="s">
        <v>287</v>
      </c>
      <c r="C552" s="77" t="s">
        <v>31</v>
      </c>
      <c r="D552" s="78">
        <v>0</v>
      </c>
      <c r="E552" s="78">
        <v>0</v>
      </c>
      <c r="F552" s="78">
        <v>0</v>
      </c>
      <c r="G552" s="78">
        <v>0</v>
      </c>
      <c r="H552" s="84">
        <v>0</v>
      </c>
      <c r="I552" s="78">
        <v>0</v>
      </c>
      <c r="J552" s="78">
        <v>0</v>
      </c>
      <c r="K552" s="78">
        <v>0</v>
      </c>
      <c r="L552" s="78">
        <v>0</v>
      </c>
      <c r="M552" s="78">
        <v>0</v>
      </c>
      <c r="N552" s="78">
        <v>0</v>
      </c>
      <c r="O552" s="78">
        <v>0</v>
      </c>
      <c r="P552" s="78">
        <v>0</v>
      </c>
      <c r="Q552" s="78">
        <v>0</v>
      </c>
      <c r="R552" s="78">
        <v>0</v>
      </c>
      <c r="S552" s="73">
        <v>0</v>
      </c>
      <c r="T552" s="79" t="s">
        <v>32</v>
      </c>
    </row>
    <row r="553" spans="1:20" s="68" customFormat="1" x14ac:dyDescent="0.25">
      <c r="A553" s="75" t="s">
        <v>1046</v>
      </c>
      <c r="B553" s="80" t="s">
        <v>293</v>
      </c>
      <c r="C553" s="77" t="s">
        <v>31</v>
      </c>
      <c r="D553" s="78">
        <f t="shared" ref="D553:R553" si="239">D554+D555+D556+D557</f>
        <v>2608.7736</v>
      </c>
      <c r="E553" s="78">
        <f t="shared" si="239"/>
        <v>0.45</v>
      </c>
      <c r="F553" s="78">
        <f t="shared" si="239"/>
        <v>2608.3236000000002</v>
      </c>
      <c r="G553" s="78">
        <f t="shared" si="239"/>
        <v>13.032</v>
      </c>
      <c r="H553" s="84">
        <f t="shared" si="239"/>
        <v>1.5993798100000001</v>
      </c>
      <c r="I553" s="78">
        <f t="shared" si="239"/>
        <v>0</v>
      </c>
      <c r="J553" s="78">
        <f t="shared" si="239"/>
        <v>1.5993798100000001</v>
      </c>
      <c r="K553" s="78">
        <f t="shared" si="239"/>
        <v>12.028433447999999</v>
      </c>
      <c r="L553" s="78">
        <f t="shared" si="239"/>
        <v>0</v>
      </c>
      <c r="M553" s="78">
        <f t="shared" si="239"/>
        <v>1.0035665520000001</v>
      </c>
      <c r="N553" s="78">
        <f t="shared" si="239"/>
        <v>0</v>
      </c>
      <c r="O553" s="78">
        <f t="shared" si="239"/>
        <v>0</v>
      </c>
      <c r="P553" s="78">
        <f t="shared" si="239"/>
        <v>0</v>
      </c>
      <c r="Q553" s="78">
        <f t="shared" si="239"/>
        <v>2606.7242201900003</v>
      </c>
      <c r="R553" s="78">
        <f t="shared" si="239"/>
        <v>1.5993798100000001</v>
      </c>
      <c r="S553" s="73">
        <v>1</v>
      </c>
      <c r="T553" s="79" t="s">
        <v>32</v>
      </c>
    </row>
    <row r="554" spans="1:20" s="68" customFormat="1" ht="31.5" x14ac:dyDescent="0.25">
      <c r="A554" s="75" t="s">
        <v>1047</v>
      </c>
      <c r="B554" s="82" t="s">
        <v>295</v>
      </c>
      <c r="C554" s="82" t="s">
        <v>31</v>
      </c>
      <c r="D554" s="78">
        <v>0</v>
      </c>
      <c r="E554" s="78">
        <v>0</v>
      </c>
      <c r="F554" s="78">
        <v>0</v>
      </c>
      <c r="G554" s="78">
        <v>0</v>
      </c>
      <c r="H554" s="78">
        <v>0</v>
      </c>
      <c r="I554" s="78">
        <v>0</v>
      </c>
      <c r="J554" s="78">
        <v>0</v>
      </c>
      <c r="K554" s="78">
        <v>0</v>
      </c>
      <c r="L554" s="78">
        <v>0</v>
      </c>
      <c r="M554" s="78">
        <v>0</v>
      </c>
      <c r="N554" s="78">
        <v>0</v>
      </c>
      <c r="O554" s="78">
        <v>0</v>
      </c>
      <c r="P554" s="78">
        <v>0</v>
      </c>
      <c r="Q554" s="78">
        <v>0</v>
      </c>
      <c r="R554" s="78">
        <v>0</v>
      </c>
      <c r="S554" s="73">
        <v>0</v>
      </c>
      <c r="T554" s="79" t="s">
        <v>32</v>
      </c>
    </row>
    <row r="555" spans="1:20" s="68" customFormat="1" x14ac:dyDescent="0.25">
      <c r="A555" s="75" t="s">
        <v>1048</v>
      </c>
      <c r="B555" s="82" t="s">
        <v>297</v>
      </c>
      <c r="C555" s="82" t="s">
        <v>31</v>
      </c>
      <c r="D555" s="83">
        <v>0</v>
      </c>
      <c r="E555" s="83">
        <v>0</v>
      </c>
      <c r="F555" s="83">
        <v>0</v>
      </c>
      <c r="G555" s="83">
        <v>0</v>
      </c>
      <c r="H555" s="83">
        <v>0</v>
      </c>
      <c r="I555" s="83">
        <v>0</v>
      </c>
      <c r="J555" s="83">
        <v>0</v>
      </c>
      <c r="K555" s="83">
        <v>0</v>
      </c>
      <c r="L555" s="83">
        <v>0</v>
      </c>
      <c r="M555" s="83">
        <v>0</v>
      </c>
      <c r="N555" s="83">
        <v>0</v>
      </c>
      <c r="O555" s="83">
        <v>0</v>
      </c>
      <c r="P555" s="83">
        <v>0</v>
      </c>
      <c r="Q555" s="83">
        <v>0</v>
      </c>
      <c r="R555" s="83">
        <v>0</v>
      </c>
      <c r="S555" s="73">
        <v>0</v>
      </c>
      <c r="T555" s="151" t="s">
        <v>32</v>
      </c>
    </row>
    <row r="556" spans="1:20" s="68" customFormat="1" x14ac:dyDescent="0.25">
      <c r="A556" s="75" t="s">
        <v>1049</v>
      </c>
      <c r="B556" s="127" t="s">
        <v>301</v>
      </c>
      <c r="C556" s="127" t="s">
        <v>31</v>
      </c>
      <c r="D556" s="83">
        <v>0</v>
      </c>
      <c r="E556" s="78">
        <v>0</v>
      </c>
      <c r="F556" s="78">
        <v>0</v>
      </c>
      <c r="G556" s="78">
        <v>0</v>
      </c>
      <c r="H556" s="78">
        <v>0</v>
      </c>
      <c r="I556" s="78">
        <v>0</v>
      </c>
      <c r="J556" s="78">
        <v>0</v>
      </c>
      <c r="K556" s="78">
        <v>0</v>
      </c>
      <c r="L556" s="78">
        <v>0</v>
      </c>
      <c r="M556" s="78">
        <v>0</v>
      </c>
      <c r="N556" s="78">
        <v>0</v>
      </c>
      <c r="O556" s="78">
        <v>0</v>
      </c>
      <c r="P556" s="78">
        <v>0</v>
      </c>
      <c r="Q556" s="78">
        <v>0</v>
      </c>
      <c r="R556" s="78">
        <v>0</v>
      </c>
      <c r="S556" s="73">
        <v>0</v>
      </c>
      <c r="T556" s="79" t="s">
        <v>32</v>
      </c>
    </row>
    <row r="557" spans="1:20" s="68" customFormat="1" x14ac:dyDescent="0.25">
      <c r="A557" s="75" t="s">
        <v>1050</v>
      </c>
      <c r="B557" s="80" t="s">
        <v>308</v>
      </c>
      <c r="C557" s="77" t="s">
        <v>31</v>
      </c>
      <c r="D557" s="78">
        <f t="shared" ref="D557:R557" si="240">SUM(D558:D558)</f>
        <v>2608.7736</v>
      </c>
      <c r="E557" s="78">
        <f t="shared" si="240"/>
        <v>0.45</v>
      </c>
      <c r="F557" s="78">
        <f t="shared" si="240"/>
        <v>2608.3236000000002</v>
      </c>
      <c r="G557" s="78">
        <f t="shared" si="240"/>
        <v>13.032</v>
      </c>
      <c r="H557" s="84">
        <f t="shared" si="240"/>
        <v>1.5993798100000001</v>
      </c>
      <c r="I557" s="78">
        <f t="shared" si="240"/>
        <v>0</v>
      </c>
      <c r="J557" s="78">
        <f t="shared" si="240"/>
        <v>1.5993798100000001</v>
      </c>
      <c r="K557" s="78">
        <f t="shared" si="240"/>
        <v>12.028433447999999</v>
      </c>
      <c r="L557" s="78">
        <f t="shared" si="240"/>
        <v>0</v>
      </c>
      <c r="M557" s="78">
        <f t="shared" si="240"/>
        <v>1.0035665520000001</v>
      </c>
      <c r="N557" s="78">
        <f t="shared" si="240"/>
        <v>0</v>
      </c>
      <c r="O557" s="78">
        <f t="shared" si="240"/>
        <v>0</v>
      </c>
      <c r="P557" s="78">
        <f t="shared" si="240"/>
        <v>0</v>
      </c>
      <c r="Q557" s="78">
        <f t="shared" si="240"/>
        <v>2606.7242201900003</v>
      </c>
      <c r="R557" s="78">
        <f t="shared" si="240"/>
        <v>1.5993798100000001</v>
      </c>
      <c r="S557" s="73">
        <v>1</v>
      </c>
      <c r="T557" s="79" t="s">
        <v>32</v>
      </c>
    </row>
    <row r="558" spans="1:20" s="68" customFormat="1" ht="31.5" x14ac:dyDescent="0.25">
      <c r="A558" s="85" t="s">
        <v>1050</v>
      </c>
      <c r="B558" s="86" t="s">
        <v>1051</v>
      </c>
      <c r="C558" s="87" t="s">
        <v>1052</v>
      </c>
      <c r="D558" s="107">
        <v>2608.7736</v>
      </c>
      <c r="E558" s="88">
        <v>0.45</v>
      </c>
      <c r="F558" s="89">
        <f>D558-E558</f>
        <v>2608.3236000000002</v>
      </c>
      <c r="G558" s="90">
        <v>13.032</v>
      </c>
      <c r="H558" s="89">
        <f>J558+L558+N558+P558</f>
        <v>1.5993798100000001</v>
      </c>
      <c r="I558" s="89">
        <v>0</v>
      </c>
      <c r="J558" s="89">
        <v>1.5993798100000001</v>
      </c>
      <c r="K558" s="89">
        <v>12.028433447999999</v>
      </c>
      <c r="L558" s="89">
        <v>0</v>
      </c>
      <c r="M558" s="89">
        <v>1.0035665520000001</v>
      </c>
      <c r="N558" s="89">
        <v>0</v>
      </c>
      <c r="O558" s="89">
        <v>0</v>
      </c>
      <c r="P558" s="89">
        <v>0</v>
      </c>
      <c r="Q558" s="89">
        <f>F558-H558</f>
        <v>2606.7242201900003</v>
      </c>
      <c r="R558" s="89">
        <f>H558-(I558)</f>
        <v>1.5993798100000001</v>
      </c>
      <c r="S558" s="91">
        <v>1</v>
      </c>
      <c r="T558" s="92" t="s">
        <v>139</v>
      </c>
    </row>
    <row r="559" spans="1:20" s="68" customFormat="1" ht="31.5" x14ac:dyDescent="0.25">
      <c r="A559" s="75" t="s">
        <v>1053</v>
      </c>
      <c r="B559" s="80" t="s">
        <v>323</v>
      </c>
      <c r="C559" s="77" t="s">
        <v>31</v>
      </c>
      <c r="D559" s="78">
        <v>0</v>
      </c>
      <c r="E559" s="78">
        <v>0</v>
      </c>
      <c r="F559" s="78">
        <v>0</v>
      </c>
      <c r="G559" s="78">
        <v>0</v>
      </c>
      <c r="H559" s="84">
        <v>0</v>
      </c>
      <c r="I559" s="78">
        <v>0</v>
      </c>
      <c r="J559" s="78">
        <v>0</v>
      </c>
      <c r="K559" s="78">
        <v>0</v>
      </c>
      <c r="L559" s="78">
        <v>0</v>
      </c>
      <c r="M559" s="78">
        <v>0</v>
      </c>
      <c r="N559" s="78">
        <v>0</v>
      </c>
      <c r="O559" s="78">
        <v>0</v>
      </c>
      <c r="P559" s="78">
        <v>0</v>
      </c>
      <c r="Q559" s="78">
        <v>0</v>
      </c>
      <c r="R559" s="78">
        <v>0</v>
      </c>
      <c r="S559" s="73">
        <v>0</v>
      </c>
      <c r="T559" s="79" t="s">
        <v>32</v>
      </c>
    </row>
    <row r="560" spans="1:20" s="68" customFormat="1" x14ac:dyDescent="0.25">
      <c r="A560" s="75" t="s">
        <v>1054</v>
      </c>
      <c r="B560" s="80" t="s">
        <v>325</v>
      </c>
      <c r="C560" s="77" t="s">
        <v>31</v>
      </c>
      <c r="D560" s="78">
        <f>SUM(D561:D571,)</f>
        <v>161.05815884799995</v>
      </c>
      <c r="E560" s="78">
        <f t="shared" ref="E560:R560" si="241">SUM(E561:E571,)</f>
        <v>88.546718850000005</v>
      </c>
      <c r="F560" s="78">
        <f t="shared" si="241"/>
        <v>72.511439997999972</v>
      </c>
      <c r="G560" s="78">
        <f t="shared" si="241"/>
        <v>67.231439998000013</v>
      </c>
      <c r="H560" s="78">
        <f t="shared" si="241"/>
        <v>0.19865624000000001</v>
      </c>
      <c r="I560" s="78">
        <f t="shared" si="241"/>
        <v>0</v>
      </c>
      <c r="J560" s="78">
        <f t="shared" si="241"/>
        <v>0.19865624000000001</v>
      </c>
      <c r="K560" s="78">
        <f t="shared" si="241"/>
        <v>0</v>
      </c>
      <c r="L560" s="78">
        <f t="shared" si="241"/>
        <v>0</v>
      </c>
      <c r="M560" s="78">
        <f t="shared" si="241"/>
        <v>0</v>
      </c>
      <c r="N560" s="78">
        <f t="shared" si="241"/>
        <v>0</v>
      </c>
      <c r="O560" s="78">
        <f t="shared" si="241"/>
        <v>67.231439998000013</v>
      </c>
      <c r="P560" s="78">
        <f t="shared" si="241"/>
        <v>0</v>
      </c>
      <c r="Q560" s="78">
        <f t="shared" si="241"/>
        <v>72.312783757999966</v>
      </c>
      <c r="R560" s="78">
        <f t="shared" si="241"/>
        <v>0.19865624000000001</v>
      </c>
      <c r="S560" s="73">
        <v>1</v>
      </c>
      <c r="T560" s="79" t="s">
        <v>32</v>
      </c>
    </row>
    <row r="561" spans="1:20" s="68" customFormat="1" ht="31.5" x14ac:dyDescent="0.25">
      <c r="A561" s="85" t="s">
        <v>1054</v>
      </c>
      <c r="B561" s="95" t="s">
        <v>1055</v>
      </c>
      <c r="C561" s="98" t="s">
        <v>1056</v>
      </c>
      <c r="D561" s="90">
        <v>23.32327999</v>
      </c>
      <c r="E561" s="88">
        <v>13.72327999</v>
      </c>
      <c r="F561" s="89">
        <f t="shared" ref="F561:F570" si="242">D561-E561</f>
        <v>9.6</v>
      </c>
      <c r="G561" s="90">
        <v>4.32</v>
      </c>
      <c r="H561" s="89">
        <f t="shared" ref="H561:H571" si="243">J561+L561+N561+P561</f>
        <v>0</v>
      </c>
      <c r="I561" s="89">
        <v>0</v>
      </c>
      <c r="J561" s="89">
        <v>0</v>
      </c>
      <c r="K561" s="89">
        <v>0</v>
      </c>
      <c r="L561" s="89">
        <v>0</v>
      </c>
      <c r="M561" s="89">
        <v>0</v>
      </c>
      <c r="N561" s="89">
        <v>0</v>
      </c>
      <c r="O561" s="89">
        <v>4.32</v>
      </c>
      <c r="P561" s="89">
        <v>0</v>
      </c>
      <c r="Q561" s="89">
        <f t="shared" ref="Q561:Q570" si="244">F561-H561</f>
        <v>9.6</v>
      </c>
      <c r="R561" s="89">
        <f t="shared" ref="R561:R570" si="245">H561-(I561)</f>
        <v>0</v>
      </c>
      <c r="S561" s="91">
        <v>0</v>
      </c>
      <c r="T561" s="92" t="s">
        <v>32</v>
      </c>
    </row>
    <row r="562" spans="1:20" s="68" customFormat="1" ht="38.25" customHeight="1" x14ac:dyDescent="0.25">
      <c r="A562" s="85" t="s">
        <v>1054</v>
      </c>
      <c r="B562" s="95" t="s">
        <v>1057</v>
      </c>
      <c r="C562" s="98" t="s">
        <v>1058</v>
      </c>
      <c r="D562" s="90">
        <v>9.2520000000000007</v>
      </c>
      <c r="E562" s="88">
        <v>0</v>
      </c>
      <c r="F562" s="89">
        <f t="shared" si="242"/>
        <v>9.2520000000000007</v>
      </c>
      <c r="G562" s="90">
        <v>9.2520000000000007</v>
      </c>
      <c r="H562" s="89">
        <f t="shared" si="243"/>
        <v>0</v>
      </c>
      <c r="I562" s="89">
        <v>0</v>
      </c>
      <c r="J562" s="89">
        <v>0</v>
      </c>
      <c r="K562" s="89">
        <v>0</v>
      </c>
      <c r="L562" s="89">
        <v>0</v>
      </c>
      <c r="M562" s="89">
        <v>0</v>
      </c>
      <c r="N562" s="89">
        <v>0</v>
      </c>
      <c r="O562" s="89">
        <v>9.2520000000000007</v>
      </c>
      <c r="P562" s="89">
        <v>0</v>
      </c>
      <c r="Q562" s="89">
        <f t="shared" si="244"/>
        <v>9.2520000000000007</v>
      </c>
      <c r="R562" s="89">
        <f t="shared" si="245"/>
        <v>0</v>
      </c>
      <c r="S562" s="91">
        <v>0</v>
      </c>
      <c r="T562" s="131" t="s">
        <v>32</v>
      </c>
    </row>
    <row r="563" spans="1:20" s="68" customFormat="1" ht="31.5" x14ac:dyDescent="0.25">
      <c r="A563" s="85" t="s">
        <v>1054</v>
      </c>
      <c r="B563" s="95" t="s">
        <v>1059</v>
      </c>
      <c r="C563" s="98" t="s">
        <v>1060</v>
      </c>
      <c r="D563" s="107">
        <v>119.54743885799998</v>
      </c>
      <c r="E563" s="88">
        <v>74.82343886000001</v>
      </c>
      <c r="F563" s="89">
        <f t="shared" si="242"/>
        <v>44.723999997999968</v>
      </c>
      <c r="G563" s="90">
        <v>44.723999997999996</v>
      </c>
      <c r="H563" s="89">
        <f t="shared" si="243"/>
        <v>0.19865624000000001</v>
      </c>
      <c r="I563" s="89">
        <v>0</v>
      </c>
      <c r="J563" s="89">
        <v>0.19865624000000001</v>
      </c>
      <c r="K563" s="89">
        <v>0</v>
      </c>
      <c r="L563" s="89">
        <v>0</v>
      </c>
      <c r="M563" s="89">
        <v>0</v>
      </c>
      <c r="N563" s="89">
        <v>0</v>
      </c>
      <c r="O563" s="89">
        <v>44.723999997999996</v>
      </c>
      <c r="P563" s="89">
        <v>0</v>
      </c>
      <c r="Q563" s="89">
        <f t="shared" si="244"/>
        <v>44.52534375799997</v>
      </c>
      <c r="R563" s="89">
        <f t="shared" si="245"/>
        <v>0.19865624000000001</v>
      </c>
      <c r="S563" s="91">
        <v>1</v>
      </c>
      <c r="T563" s="131" t="s">
        <v>32</v>
      </c>
    </row>
    <row r="564" spans="1:20" s="68" customFormat="1" ht="31.5" x14ac:dyDescent="0.25">
      <c r="A564" s="85" t="s">
        <v>1054</v>
      </c>
      <c r="B564" s="95" t="s">
        <v>1061</v>
      </c>
      <c r="C564" s="98" t="s">
        <v>1062</v>
      </c>
      <c r="D564" s="107">
        <v>1.02</v>
      </c>
      <c r="E564" s="88">
        <v>0</v>
      </c>
      <c r="F564" s="89">
        <f t="shared" si="242"/>
        <v>1.02</v>
      </c>
      <c r="G564" s="90">
        <v>1.02</v>
      </c>
      <c r="H564" s="89">
        <f t="shared" si="243"/>
        <v>0</v>
      </c>
      <c r="I564" s="89">
        <v>0</v>
      </c>
      <c r="J564" s="89">
        <v>0</v>
      </c>
      <c r="K564" s="89">
        <v>0</v>
      </c>
      <c r="L564" s="89">
        <v>0</v>
      </c>
      <c r="M564" s="89">
        <v>0</v>
      </c>
      <c r="N564" s="89">
        <v>0</v>
      </c>
      <c r="O564" s="89">
        <v>1.02</v>
      </c>
      <c r="P564" s="89">
        <v>0</v>
      </c>
      <c r="Q564" s="89">
        <f t="shared" si="244"/>
        <v>1.02</v>
      </c>
      <c r="R564" s="89">
        <f t="shared" si="245"/>
        <v>0</v>
      </c>
      <c r="S564" s="91">
        <v>0</v>
      </c>
      <c r="T564" s="92" t="s">
        <v>1063</v>
      </c>
    </row>
    <row r="565" spans="1:20" s="68" customFormat="1" ht="31.5" x14ac:dyDescent="0.25">
      <c r="A565" s="85" t="s">
        <v>1054</v>
      </c>
      <c r="B565" s="95" t="s">
        <v>1064</v>
      </c>
      <c r="C565" s="98" t="s">
        <v>1065</v>
      </c>
      <c r="D565" s="107">
        <v>0.376272</v>
      </c>
      <c r="E565" s="88">
        <v>0</v>
      </c>
      <c r="F565" s="89">
        <f t="shared" si="242"/>
        <v>0.376272</v>
      </c>
      <c r="G565" s="90">
        <v>0.376272</v>
      </c>
      <c r="H565" s="89">
        <f t="shared" si="243"/>
        <v>0</v>
      </c>
      <c r="I565" s="89">
        <v>0</v>
      </c>
      <c r="J565" s="89">
        <v>0</v>
      </c>
      <c r="K565" s="89">
        <v>0</v>
      </c>
      <c r="L565" s="89">
        <v>0</v>
      </c>
      <c r="M565" s="89">
        <v>0</v>
      </c>
      <c r="N565" s="89">
        <v>0</v>
      </c>
      <c r="O565" s="89">
        <v>0.376272</v>
      </c>
      <c r="P565" s="89">
        <v>0</v>
      </c>
      <c r="Q565" s="89">
        <f t="shared" si="244"/>
        <v>0.376272</v>
      </c>
      <c r="R565" s="89">
        <f t="shared" si="245"/>
        <v>0</v>
      </c>
      <c r="S565" s="91">
        <v>0</v>
      </c>
      <c r="T565" s="131" t="s">
        <v>32</v>
      </c>
    </row>
    <row r="566" spans="1:20" s="68" customFormat="1" ht="31.5" x14ac:dyDescent="0.25">
      <c r="A566" s="85" t="s">
        <v>1054</v>
      </c>
      <c r="B566" s="95" t="s">
        <v>1066</v>
      </c>
      <c r="C566" s="98" t="s">
        <v>1067</v>
      </c>
      <c r="D566" s="107">
        <v>0.79322040000000005</v>
      </c>
      <c r="E566" s="88">
        <v>0</v>
      </c>
      <c r="F566" s="89">
        <f t="shared" si="242"/>
        <v>0.79322040000000005</v>
      </c>
      <c r="G566" s="90">
        <v>0.79322040000000005</v>
      </c>
      <c r="H566" s="89">
        <f t="shared" si="243"/>
        <v>0</v>
      </c>
      <c r="I566" s="89">
        <v>0</v>
      </c>
      <c r="J566" s="89">
        <v>0</v>
      </c>
      <c r="K566" s="89">
        <v>0</v>
      </c>
      <c r="L566" s="89">
        <v>0</v>
      </c>
      <c r="M566" s="89">
        <v>0</v>
      </c>
      <c r="N566" s="89">
        <v>0</v>
      </c>
      <c r="O566" s="89">
        <v>0.79322040000000005</v>
      </c>
      <c r="P566" s="89">
        <v>0</v>
      </c>
      <c r="Q566" s="89">
        <f t="shared" si="244"/>
        <v>0.79322040000000005</v>
      </c>
      <c r="R566" s="89">
        <f t="shared" si="245"/>
        <v>0</v>
      </c>
      <c r="S566" s="91">
        <v>0</v>
      </c>
      <c r="T566" s="131" t="s">
        <v>32</v>
      </c>
    </row>
    <row r="567" spans="1:20" s="68" customFormat="1" ht="31.5" x14ac:dyDescent="0.25">
      <c r="A567" s="85" t="s">
        <v>1054</v>
      </c>
      <c r="B567" s="95" t="s">
        <v>1068</v>
      </c>
      <c r="C567" s="98" t="s">
        <v>1069</v>
      </c>
      <c r="D567" s="107">
        <v>0.75253560000000008</v>
      </c>
      <c r="E567" s="88">
        <v>0</v>
      </c>
      <c r="F567" s="89">
        <f t="shared" si="242"/>
        <v>0.75253560000000008</v>
      </c>
      <c r="G567" s="90">
        <v>0.75253560000000008</v>
      </c>
      <c r="H567" s="89">
        <f t="shared" si="243"/>
        <v>0</v>
      </c>
      <c r="I567" s="89">
        <v>0</v>
      </c>
      <c r="J567" s="89">
        <v>0</v>
      </c>
      <c r="K567" s="89">
        <v>0</v>
      </c>
      <c r="L567" s="89">
        <v>0</v>
      </c>
      <c r="M567" s="89">
        <v>0</v>
      </c>
      <c r="N567" s="89">
        <v>0</v>
      </c>
      <c r="O567" s="89">
        <v>0.75253560000000008</v>
      </c>
      <c r="P567" s="89">
        <v>0</v>
      </c>
      <c r="Q567" s="89">
        <f t="shared" si="244"/>
        <v>0.75253560000000008</v>
      </c>
      <c r="R567" s="89">
        <f t="shared" si="245"/>
        <v>0</v>
      </c>
      <c r="S567" s="91">
        <v>0</v>
      </c>
      <c r="T567" s="131" t="s">
        <v>32</v>
      </c>
    </row>
    <row r="568" spans="1:20" s="68" customFormat="1" ht="31.5" x14ac:dyDescent="0.25">
      <c r="A568" s="85" t="s">
        <v>1054</v>
      </c>
      <c r="B568" s="95" t="s">
        <v>1070</v>
      </c>
      <c r="C568" s="98" t="s">
        <v>1071</v>
      </c>
      <c r="D568" s="107">
        <v>4.2119999999999997</v>
      </c>
      <c r="E568" s="88">
        <v>0</v>
      </c>
      <c r="F568" s="89">
        <f t="shared" si="242"/>
        <v>4.2119999999999997</v>
      </c>
      <c r="G568" s="90">
        <v>4.2119999999999997</v>
      </c>
      <c r="H568" s="89">
        <f t="shared" si="243"/>
        <v>0</v>
      </c>
      <c r="I568" s="89">
        <v>0</v>
      </c>
      <c r="J568" s="89">
        <v>0</v>
      </c>
      <c r="K568" s="89">
        <v>0</v>
      </c>
      <c r="L568" s="89">
        <v>0</v>
      </c>
      <c r="M568" s="89">
        <v>0</v>
      </c>
      <c r="N568" s="89">
        <v>0</v>
      </c>
      <c r="O568" s="89">
        <v>4.2119999999999997</v>
      </c>
      <c r="P568" s="89">
        <v>0</v>
      </c>
      <c r="Q568" s="89">
        <f t="shared" si="244"/>
        <v>4.2119999999999997</v>
      </c>
      <c r="R568" s="89">
        <f t="shared" si="245"/>
        <v>0</v>
      </c>
      <c r="S568" s="91">
        <v>0</v>
      </c>
      <c r="T568" s="131" t="s">
        <v>32</v>
      </c>
    </row>
    <row r="569" spans="1:20" s="68" customFormat="1" ht="31.5" x14ac:dyDescent="0.25">
      <c r="A569" s="85" t="s">
        <v>1054</v>
      </c>
      <c r="B569" s="95" t="s">
        <v>1072</v>
      </c>
      <c r="C569" s="98" t="s">
        <v>1073</v>
      </c>
      <c r="D569" s="107">
        <v>0.99661199999999994</v>
      </c>
      <c r="E569" s="88">
        <v>0</v>
      </c>
      <c r="F569" s="89">
        <f t="shared" si="242"/>
        <v>0.99661199999999994</v>
      </c>
      <c r="G569" s="90">
        <v>0.99661199999999994</v>
      </c>
      <c r="H569" s="89">
        <f t="shared" si="243"/>
        <v>0</v>
      </c>
      <c r="I569" s="89">
        <v>0</v>
      </c>
      <c r="J569" s="89">
        <v>0</v>
      </c>
      <c r="K569" s="89">
        <v>0</v>
      </c>
      <c r="L569" s="89">
        <v>0</v>
      </c>
      <c r="M569" s="89">
        <v>0</v>
      </c>
      <c r="N569" s="89">
        <v>0</v>
      </c>
      <c r="O569" s="89">
        <v>0.99661199999999994</v>
      </c>
      <c r="P569" s="89">
        <v>0</v>
      </c>
      <c r="Q569" s="89">
        <f t="shared" si="244"/>
        <v>0.99661199999999994</v>
      </c>
      <c r="R569" s="89">
        <f t="shared" si="245"/>
        <v>0</v>
      </c>
      <c r="S569" s="91">
        <v>0</v>
      </c>
      <c r="T569" s="131" t="s">
        <v>32</v>
      </c>
    </row>
    <row r="570" spans="1:20" s="68" customFormat="1" ht="31.5" x14ac:dyDescent="0.25">
      <c r="A570" s="85" t="s">
        <v>1054</v>
      </c>
      <c r="B570" s="95" t="s">
        <v>1074</v>
      </c>
      <c r="C570" s="98" t="s">
        <v>1075</v>
      </c>
      <c r="D570" s="107">
        <v>0.78479999999999994</v>
      </c>
      <c r="E570" s="88">
        <v>0</v>
      </c>
      <c r="F570" s="89">
        <f t="shared" si="242"/>
        <v>0.78479999999999994</v>
      </c>
      <c r="G570" s="90">
        <v>0.78479999999999994</v>
      </c>
      <c r="H570" s="89">
        <f t="shared" si="243"/>
        <v>0</v>
      </c>
      <c r="I570" s="89">
        <v>0</v>
      </c>
      <c r="J570" s="89">
        <v>0</v>
      </c>
      <c r="K570" s="89">
        <v>0</v>
      </c>
      <c r="L570" s="89">
        <v>0</v>
      </c>
      <c r="M570" s="89">
        <v>0</v>
      </c>
      <c r="N570" s="89">
        <v>0</v>
      </c>
      <c r="O570" s="89">
        <v>0.78479999999999994</v>
      </c>
      <c r="P570" s="89">
        <v>0</v>
      </c>
      <c r="Q570" s="89">
        <f t="shared" si="244"/>
        <v>0.78479999999999994</v>
      </c>
      <c r="R570" s="89">
        <f t="shared" si="245"/>
        <v>0</v>
      </c>
      <c r="S570" s="91">
        <v>0</v>
      </c>
      <c r="T570" s="131" t="s">
        <v>32</v>
      </c>
    </row>
    <row r="571" spans="1:20" s="68" customFormat="1" ht="30" customHeight="1" x14ac:dyDescent="0.25">
      <c r="A571" s="85" t="s">
        <v>1054</v>
      </c>
      <c r="B571" s="86" t="s">
        <v>1076</v>
      </c>
      <c r="C571" s="87" t="s">
        <v>1077</v>
      </c>
      <c r="D571" s="107" t="s">
        <v>32</v>
      </c>
      <c r="E571" s="88" t="s">
        <v>32</v>
      </c>
      <c r="F571" s="89" t="s">
        <v>32</v>
      </c>
      <c r="G571" s="89" t="s">
        <v>32</v>
      </c>
      <c r="H571" s="89">
        <f t="shared" si="243"/>
        <v>0</v>
      </c>
      <c r="I571" s="89" t="s">
        <v>32</v>
      </c>
      <c r="J571" s="89">
        <v>0</v>
      </c>
      <c r="K571" s="89" t="s">
        <v>32</v>
      </c>
      <c r="L571" s="89">
        <v>0</v>
      </c>
      <c r="M571" s="89" t="s">
        <v>32</v>
      </c>
      <c r="N571" s="89">
        <v>0</v>
      </c>
      <c r="O571" s="89" t="s">
        <v>32</v>
      </c>
      <c r="P571" s="89">
        <v>0</v>
      </c>
      <c r="Q571" s="89" t="s">
        <v>32</v>
      </c>
      <c r="R571" s="89" t="s">
        <v>32</v>
      </c>
      <c r="S571" s="97" t="s">
        <v>32</v>
      </c>
      <c r="T571" s="92" t="s">
        <v>32</v>
      </c>
    </row>
    <row r="572" spans="1:20" s="68" customFormat="1" x14ac:dyDescent="0.25">
      <c r="A572" s="75" t="s">
        <v>1078</v>
      </c>
      <c r="B572" s="82" t="s">
        <v>1079</v>
      </c>
      <c r="C572" s="82" t="s">
        <v>31</v>
      </c>
      <c r="D572" s="152">
        <f t="shared" ref="D572:R572" si="246">SUM(D573,D588,D595,D603,D610,D615,D616)</f>
        <v>282.14723120100001</v>
      </c>
      <c r="E572" s="78">
        <f t="shared" si="246"/>
        <v>105.95873567</v>
      </c>
      <c r="F572" s="78">
        <f t="shared" si="246"/>
        <v>176.18849553099997</v>
      </c>
      <c r="G572" s="78">
        <f t="shared" si="246"/>
        <v>51.320952045199995</v>
      </c>
      <c r="H572" s="78">
        <f t="shared" si="246"/>
        <v>7.877583529999999</v>
      </c>
      <c r="I572" s="78">
        <f t="shared" si="246"/>
        <v>8.3692347040000001</v>
      </c>
      <c r="J572" s="78">
        <f t="shared" si="246"/>
        <v>7.877583529999999</v>
      </c>
      <c r="K572" s="78">
        <f t="shared" si="246"/>
        <v>4.5688394965199999</v>
      </c>
      <c r="L572" s="78">
        <f t="shared" si="246"/>
        <v>0</v>
      </c>
      <c r="M572" s="78">
        <f t="shared" si="246"/>
        <v>14.968051383860001</v>
      </c>
      <c r="N572" s="78">
        <f t="shared" si="246"/>
        <v>0</v>
      </c>
      <c r="O572" s="78">
        <f t="shared" si="246"/>
        <v>23.41482646083</v>
      </c>
      <c r="P572" s="78">
        <f t="shared" si="246"/>
        <v>0</v>
      </c>
      <c r="Q572" s="78">
        <f t="shared" si="246"/>
        <v>168.91276711099999</v>
      </c>
      <c r="R572" s="78">
        <f t="shared" si="246"/>
        <v>-1.0935062840000005</v>
      </c>
      <c r="S572" s="73">
        <f t="shared" ref="S572" si="247">R572/I572</f>
        <v>-0.13065785853482745</v>
      </c>
      <c r="T572" s="79" t="s">
        <v>32</v>
      </c>
    </row>
    <row r="573" spans="1:20" s="68" customFormat="1" ht="31.5" x14ac:dyDescent="0.25">
      <c r="A573" s="75" t="s">
        <v>1080</v>
      </c>
      <c r="B573" s="76" t="s">
        <v>50</v>
      </c>
      <c r="C573" s="77" t="s">
        <v>31</v>
      </c>
      <c r="D573" s="78">
        <f>SUM(D574,D577,D580,D587)</f>
        <v>0</v>
      </c>
      <c r="E573" s="78">
        <f t="shared" ref="E573:P573" si="248">E574+E577+E580+E587</f>
        <v>0</v>
      </c>
      <c r="F573" s="78">
        <f t="shared" si="248"/>
        <v>0</v>
      </c>
      <c r="G573" s="78">
        <f t="shared" si="248"/>
        <v>0</v>
      </c>
      <c r="H573" s="78">
        <f t="shared" si="248"/>
        <v>0.12699111000000002</v>
      </c>
      <c r="I573" s="78">
        <f>I574+I577+I580+I587</f>
        <v>0</v>
      </c>
      <c r="J573" s="78">
        <f t="shared" si="248"/>
        <v>0.12699111000000002</v>
      </c>
      <c r="K573" s="78">
        <f>K574+K577+K580+K587</f>
        <v>0</v>
      </c>
      <c r="L573" s="78">
        <f t="shared" si="248"/>
        <v>0</v>
      </c>
      <c r="M573" s="78">
        <f>M574+M577+M580+M587</f>
        <v>0</v>
      </c>
      <c r="N573" s="78">
        <f t="shared" si="248"/>
        <v>0</v>
      </c>
      <c r="O573" s="78">
        <f t="shared" si="248"/>
        <v>0</v>
      </c>
      <c r="P573" s="78">
        <f t="shared" si="248"/>
        <v>0</v>
      </c>
      <c r="Q573" s="78">
        <f>Q574+Q577+Q580+Q587</f>
        <v>0</v>
      </c>
      <c r="R573" s="78">
        <f>R574+R577+R580+R587</f>
        <v>0</v>
      </c>
      <c r="S573" s="73">
        <v>0</v>
      </c>
      <c r="T573" s="79" t="s">
        <v>32</v>
      </c>
    </row>
    <row r="574" spans="1:20" s="68" customFormat="1" ht="63" x14ac:dyDescent="0.25">
      <c r="A574" s="125" t="s">
        <v>1081</v>
      </c>
      <c r="B574" s="80" t="s">
        <v>52</v>
      </c>
      <c r="C574" s="77" t="s">
        <v>31</v>
      </c>
      <c r="D574" s="78">
        <f t="shared" ref="D574:P574" si="249">D575+D576</f>
        <v>0</v>
      </c>
      <c r="E574" s="78">
        <f t="shared" si="249"/>
        <v>0</v>
      </c>
      <c r="F574" s="78">
        <f t="shared" si="249"/>
        <v>0</v>
      </c>
      <c r="G574" s="78">
        <f t="shared" si="249"/>
        <v>0</v>
      </c>
      <c r="H574" s="78">
        <f t="shared" si="249"/>
        <v>0</v>
      </c>
      <c r="I574" s="78">
        <f>I575+I576</f>
        <v>0</v>
      </c>
      <c r="J574" s="78">
        <f t="shared" si="249"/>
        <v>0</v>
      </c>
      <c r="K574" s="78">
        <f>K575+K576</f>
        <v>0</v>
      </c>
      <c r="L574" s="78">
        <f t="shared" si="249"/>
        <v>0</v>
      </c>
      <c r="M574" s="78">
        <f>M575+M576</f>
        <v>0</v>
      </c>
      <c r="N574" s="78">
        <f t="shared" si="249"/>
        <v>0</v>
      </c>
      <c r="O574" s="78">
        <f t="shared" si="249"/>
        <v>0</v>
      </c>
      <c r="P574" s="78">
        <f t="shared" si="249"/>
        <v>0</v>
      </c>
      <c r="Q574" s="78">
        <f>Q575+Q576</f>
        <v>0</v>
      </c>
      <c r="R574" s="78">
        <f>R575+R576</f>
        <v>0</v>
      </c>
      <c r="S574" s="73">
        <v>0</v>
      </c>
      <c r="T574" s="79" t="s">
        <v>32</v>
      </c>
    </row>
    <row r="575" spans="1:20" s="68" customFormat="1" ht="31.5" x14ac:dyDescent="0.25">
      <c r="A575" s="125" t="s">
        <v>1082</v>
      </c>
      <c r="B575" s="80" t="s">
        <v>56</v>
      </c>
      <c r="C575" s="77" t="s">
        <v>31</v>
      </c>
      <c r="D575" s="78">
        <v>0</v>
      </c>
      <c r="E575" s="78">
        <v>0</v>
      </c>
      <c r="F575" s="78">
        <v>0</v>
      </c>
      <c r="G575" s="78">
        <v>0</v>
      </c>
      <c r="H575" s="78">
        <v>0</v>
      </c>
      <c r="I575" s="78">
        <v>0</v>
      </c>
      <c r="J575" s="78">
        <v>0</v>
      </c>
      <c r="K575" s="78">
        <v>0</v>
      </c>
      <c r="L575" s="78">
        <v>0</v>
      </c>
      <c r="M575" s="78">
        <v>0</v>
      </c>
      <c r="N575" s="78">
        <v>0</v>
      </c>
      <c r="O575" s="78">
        <v>0</v>
      </c>
      <c r="P575" s="78">
        <v>0</v>
      </c>
      <c r="Q575" s="78">
        <v>0</v>
      </c>
      <c r="R575" s="78">
        <v>0</v>
      </c>
      <c r="S575" s="73">
        <v>0</v>
      </c>
      <c r="T575" s="79" t="s">
        <v>32</v>
      </c>
    </row>
    <row r="576" spans="1:20" s="68" customFormat="1" ht="31.5" x14ac:dyDescent="0.25">
      <c r="A576" s="125" t="s">
        <v>1083</v>
      </c>
      <c r="B576" s="80" t="s">
        <v>56</v>
      </c>
      <c r="C576" s="77" t="s">
        <v>31</v>
      </c>
      <c r="D576" s="78">
        <v>0</v>
      </c>
      <c r="E576" s="78">
        <v>0</v>
      </c>
      <c r="F576" s="78">
        <v>0</v>
      </c>
      <c r="G576" s="78">
        <v>0</v>
      </c>
      <c r="H576" s="78">
        <v>0</v>
      </c>
      <c r="I576" s="78">
        <v>0</v>
      </c>
      <c r="J576" s="78">
        <v>0</v>
      </c>
      <c r="K576" s="78">
        <v>0</v>
      </c>
      <c r="L576" s="78">
        <v>0</v>
      </c>
      <c r="M576" s="78">
        <v>0</v>
      </c>
      <c r="N576" s="78">
        <v>0</v>
      </c>
      <c r="O576" s="78">
        <v>0</v>
      </c>
      <c r="P576" s="78">
        <v>0</v>
      </c>
      <c r="Q576" s="78">
        <v>0</v>
      </c>
      <c r="R576" s="78">
        <v>0</v>
      </c>
      <c r="S576" s="73">
        <v>0</v>
      </c>
      <c r="T576" s="79" t="s">
        <v>32</v>
      </c>
    </row>
    <row r="577" spans="1:20" s="68" customFormat="1" ht="47.25" x14ac:dyDescent="0.25">
      <c r="A577" s="75" t="s">
        <v>1084</v>
      </c>
      <c r="B577" s="80" t="s">
        <v>58</v>
      </c>
      <c r="C577" s="77" t="s">
        <v>31</v>
      </c>
      <c r="D577" s="78">
        <f t="shared" ref="D577:P577" si="250">D578+D579</f>
        <v>0</v>
      </c>
      <c r="E577" s="78">
        <f t="shared" si="250"/>
        <v>0</v>
      </c>
      <c r="F577" s="78">
        <f t="shared" si="250"/>
        <v>0</v>
      </c>
      <c r="G577" s="78">
        <f t="shared" si="250"/>
        <v>0</v>
      </c>
      <c r="H577" s="78">
        <f t="shared" si="250"/>
        <v>0</v>
      </c>
      <c r="I577" s="78">
        <f>I578+I579</f>
        <v>0</v>
      </c>
      <c r="J577" s="78">
        <f t="shared" si="250"/>
        <v>0</v>
      </c>
      <c r="K577" s="78">
        <f>K578+K579</f>
        <v>0</v>
      </c>
      <c r="L577" s="78">
        <f t="shared" si="250"/>
        <v>0</v>
      </c>
      <c r="M577" s="78">
        <f>M578+M579</f>
        <v>0</v>
      </c>
      <c r="N577" s="78">
        <f t="shared" si="250"/>
        <v>0</v>
      </c>
      <c r="O577" s="78">
        <f t="shared" si="250"/>
        <v>0</v>
      </c>
      <c r="P577" s="78">
        <f t="shared" si="250"/>
        <v>0</v>
      </c>
      <c r="Q577" s="78">
        <f>Q578+Q579</f>
        <v>0</v>
      </c>
      <c r="R577" s="78">
        <f>R578+R579</f>
        <v>0</v>
      </c>
      <c r="S577" s="73">
        <v>0</v>
      </c>
      <c r="T577" s="79" t="s">
        <v>32</v>
      </c>
    </row>
    <row r="578" spans="1:20" s="68" customFormat="1" ht="31.5" x14ac:dyDescent="0.25">
      <c r="A578" s="75" t="s">
        <v>1085</v>
      </c>
      <c r="B578" s="80" t="s">
        <v>956</v>
      </c>
      <c r="C578" s="77" t="s">
        <v>31</v>
      </c>
      <c r="D578" s="78">
        <v>0</v>
      </c>
      <c r="E578" s="78">
        <v>0</v>
      </c>
      <c r="F578" s="78">
        <v>0</v>
      </c>
      <c r="G578" s="78">
        <v>0</v>
      </c>
      <c r="H578" s="78">
        <v>0</v>
      </c>
      <c r="I578" s="78">
        <v>0</v>
      </c>
      <c r="J578" s="78">
        <v>0</v>
      </c>
      <c r="K578" s="78">
        <v>0</v>
      </c>
      <c r="L578" s="78">
        <v>0</v>
      </c>
      <c r="M578" s="78">
        <v>0</v>
      </c>
      <c r="N578" s="78">
        <v>0</v>
      </c>
      <c r="O578" s="78">
        <v>0</v>
      </c>
      <c r="P578" s="78">
        <v>0</v>
      </c>
      <c r="Q578" s="78">
        <v>0</v>
      </c>
      <c r="R578" s="78">
        <v>0</v>
      </c>
      <c r="S578" s="73">
        <v>0</v>
      </c>
      <c r="T578" s="79" t="s">
        <v>32</v>
      </c>
    </row>
    <row r="579" spans="1:20" s="68" customFormat="1" ht="31.5" x14ac:dyDescent="0.25">
      <c r="A579" s="75" t="s">
        <v>1086</v>
      </c>
      <c r="B579" s="80" t="s">
        <v>56</v>
      </c>
      <c r="C579" s="77" t="s">
        <v>31</v>
      </c>
      <c r="D579" s="78">
        <v>0</v>
      </c>
      <c r="E579" s="78">
        <v>0</v>
      </c>
      <c r="F579" s="78">
        <v>0</v>
      </c>
      <c r="G579" s="78">
        <v>0</v>
      </c>
      <c r="H579" s="78">
        <v>0</v>
      </c>
      <c r="I579" s="78">
        <v>0</v>
      </c>
      <c r="J579" s="78">
        <v>0</v>
      </c>
      <c r="K579" s="78">
        <v>0</v>
      </c>
      <c r="L579" s="78">
        <v>0</v>
      </c>
      <c r="M579" s="78">
        <v>0</v>
      </c>
      <c r="N579" s="78">
        <v>0</v>
      </c>
      <c r="O579" s="78">
        <v>0</v>
      </c>
      <c r="P579" s="78">
        <v>0</v>
      </c>
      <c r="Q579" s="78">
        <v>0</v>
      </c>
      <c r="R579" s="78">
        <v>0</v>
      </c>
      <c r="S579" s="73">
        <v>0</v>
      </c>
      <c r="T579" s="79" t="s">
        <v>32</v>
      </c>
    </row>
    <row r="580" spans="1:20" s="68" customFormat="1" ht="47.25" x14ac:dyDescent="0.25">
      <c r="A580" s="75" t="s">
        <v>1087</v>
      </c>
      <c r="B580" s="80" t="s">
        <v>62</v>
      </c>
      <c r="C580" s="77" t="s">
        <v>31</v>
      </c>
      <c r="D580" s="78">
        <f>SUM(D581,D582,D583,D584,D585)</f>
        <v>0</v>
      </c>
      <c r="E580" s="78">
        <f t="shared" ref="E580:P580" si="251">E581+E582+E583+E584+E585</f>
        <v>0</v>
      </c>
      <c r="F580" s="78">
        <f t="shared" si="251"/>
        <v>0</v>
      </c>
      <c r="G580" s="78">
        <f t="shared" si="251"/>
        <v>0</v>
      </c>
      <c r="H580" s="78">
        <f t="shared" si="251"/>
        <v>0.12699111000000002</v>
      </c>
      <c r="I580" s="78">
        <f>I581+I582+I583+I584+I585</f>
        <v>0</v>
      </c>
      <c r="J580" s="78">
        <f t="shared" si="251"/>
        <v>0.12699111000000002</v>
      </c>
      <c r="K580" s="78">
        <f>K581+K582+K583+K584+K585</f>
        <v>0</v>
      </c>
      <c r="L580" s="78">
        <f t="shared" si="251"/>
        <v>0</v>
      </c>
      <c r="M580" s="78">
        <f>M581+M582+M583+M584+M585</f>
        <v>0</v>
      </c>
      <c r="N580" s="78">
        <f t="shared" si="251"/>
        <v>0</v>
      </c>
      <c r="O580" s="78">
        <f t="shared" si="251"/>
        <v>0</v>
      </c>
      <c r="P580" s="78">
        <f t="shared" si="251"/>
        <v>0</v>
      </c>
      <c r="Q580" s="78">
        <f>Q581+Q582+Q583+Q584+Q585</f>
        <v>0</v>
      </c>
      <c r="R580" s="78">
        <f>R581+R582+R583+R584+R585</f>
        <v>0</v>
      </c>
      <c r="S580" s="73">
        <v>0</v>
      </c>
      <c r="T580" s="79" t="s">
        <v>32</v>
      </c>
    </row>
    <row r="581" spans="1:20" s="68" customFormat="1" ht="63" x14ac:dyDescent="0.25">
      <c r="A581" s="75" t="s">
        <v>1088</v>
      </c>
      <c r="B581" s="80" t="s">
        <v>64</v>
      </c>
      <c r="C581" s="77" t="s">
        <v>31</v>
      </c>
      <c r="D581" s="78">
        <v>0</v>
      </c>
      <c r="E581" s="78">
        <v>0</v>
      </c>
      <c r="F581" s="78">
        <v>0</v>
      </c>
      <c r="G581" s="78">
        <v>0</v>
      </c>
      <c r="H581" s="78">
        <v>0</v>
      </c>
      <c r="I581" s="78">
        <v>0</v>
      </c>
      <c r="J581" s="78">
        <v>0</v>
      </c>
      <c r="K581" s="78">
        <v>0</v>
      </c>
      <c r="L581" s="78">
        <v>0</v>
      </c>
      <c r="M581" s="78">
        <v>0</v>
      </c>
      <c r="N581" s="78">
        <v>0</v>
      </c>
      <c r="O581" s="78">
        <v>0</v>
      </c>
      <c r="P581" s="78">
        <v>0</v>
      </c>
      <c r="Q581" s="78">
        <v>0</v>
      </c>
      <c r="R581" s="78">
        <v>0</v>
      </c>
      <c r="S581" s="73">
        <v>0</v>
      </c>
      <c r="T581" s="79" t="s">
        <v>32</v>
      </c>
    </row>
    <row r="582" spans="1:20" s="68" customFormat="1" ht="63" x14ac:dyDescent="0.25">
      <c r="A582" s="75" t="s">
        <v>1089</v>
      </c>
      <c r="B582" s="82" t="s">
        <v>66</v>
      </c>
      <c r="C582" s="82" t="s">
        <v>31</v>
      </c>
      <c r="D582" s="83">
        <v>0</v>
      </c>
      <c r="E582" s="78">
        <v>0</v>
      </c>
      <c r="F582" s="78">
        <v>0</v>
      </c>
      <c r="G582" s="78">
        <v>0</v>
      </c>
      <c r="H582" s="78">
        <v>0</v>
      </c>
      <c r="I582" s="78">
        <v>0</v>
      </c>
      <c r="J582" s="78">
        <v>0</v>
      </c>
      <c r="K582" s="78">
        <v>0</v>
      </c>
      <c r="L582" s="78">
        <v>0</v>
      </c>
      <c r="M582" s="78">
        <v>0</v>
      </c>
      <c r="N582" s="78">
        <v>0</v>
      </c>
      <c r="O582" s="78">
        <v>0</v>
      </c>
      <c r="P582" s="78">
        <v>0</v>
      </c>
      <c r="Q582" s="78">
        <v>0</v>
      </c>
      <c r="R582" s="78">
        <v>0</v>
      </c>
      <c r="S582" s="73">
        <v>0</v>
      </c>
      <c r="T582" s="79" t="s">
        <v>32</v>
      </c>
    </row>
    <row r="583" spans="1:20" s="68" customFormat="1" ht="63" x14ac:dyDescent="0.25">
      <c r="A583" s="75" t="s">
        <v>1090</v>
      </c>
      <c r="B583" s="76" t="s">
        <v>68</v>
      </c>
      <c r="C583" s="77" t="s">
        <v>31</v>
      </c>
      <c r="D583" s="78">
        <v>0</v>
      </c>
      <c r="E583" s="78">
        <v>0</v>
      </c>
      <c r="F583" s="78">
        <v>0</v>
      </c>
      <c r="G583" s="78">
        <v>0</v>
      </c>
      <c r="H583" s="78">
        <v>0</v>
      </c>
      <c r="I583" s="78">
        <v>0</v>
      </c>
      <c r="J583" s="78">
        <v>0</v>
      </c>
      <c r="K583" s="78">
        <v>0</v>
      </c>
      <c r="L583" s="78">
        <v>0</v>
      </c>
      <c r="M583" s="78">
        <v>0</v>
      </c>
      <c r="N583" s="78">
        <v>0</v>
      </c>
      <c r="O583" s="78">
        <v>0</v>
      </c>
      <c r="P583" s="78">
        <v>0</v>
      </c>
      <c r="Q583" s="78">
        <v>0</v>
      </c>
      <c r="R583" s="78">
        <v>0</v>
      </c>
      <c r="S583" s="73">
        <v>0</v>
      </c>
      <c r="T583" s="79" t="s">
        <v>32</v>
      </c>
    </row>
    <row r="584" spans="1:20" s="68" customFormat="1" ht="78.75" x14ac:dyDescent="0.25">
      <c r="A584" s="75" t="s">
        <v>1091</v>
      </c>
      <c r="B584" s="76" t="s">
        <v>75</v>
      </c>
      <c r="C584" s="77" t="s">
        <v>31</v>
      </c>
      <c r="D584" s="78">
        <v>0</v>
      </c>
      <c r="E584" s="78">
        <v>0</v>
      </c>
      <c r="F584" s="78">
        <v>0</v>
      </c>
      <c r="G584" s="78">
        <v>0</v>
      </c>
      <c r="H584" s="78">
        <v>0</v>
      </c>
      <c r="I584" s="78">
        <v>0</v>
      </c>
      <c r="J584" s="78">
        <v>0</v>
      </c>
      <c r="K584" s="78">
        <v>0</v>
      </c>
      <c r="L584" s="78">
        <v>0</v>
      </c>
      <c r="M584" s="78">
        <v>0</v>
      </c>
      <c r="N584" s="78">
        <v>0</v>
      </c>
      <c r="O584" s="78">
        <v>0</v>
      </c>
      <c r="P584" s="78">
        <v>0</v>
      </c>
      <c r="Q584" s="78">
        <v>0</v>
      </c>
      <c r="R584" s="78">
        <v>0</v>
      </c>
      <c r="S584" s="73">
        <v>0</v>
      </c>
      <c r="T584" s="79" t="s">
        <v>32</v>
      </c>
    </row>
    <row r="585" spans="1:20" s="68" customFormat="1" ht="78.75" x14ac:dyDescent="0.25">
      <c r="A585" s="153" t="s">
        <v>1092</v>
      </c>
      <c r="B585" s="82" t="s">
        <v>80</v>
      </c>
      <c r="C585" s="82" t="s">
        <v>31</v>
      </c>
      <c r="D585" s="78">
        <f t="shared" ref="D585:R585" si="252">SUM(D586)</f>
        <v>0</v>
      </c>
      <c r="E585" s="78">
        <f t="shared" si="252"/>
        <v>0</v>
      </c>
      <c r="F585" s="78">
        <f t="shared" si="252"/>
        <v>0</v>
      </c>
      <c r="G585" s="78">
        <f t="shared" si="252"/>
        <v>0</v>
      </c>
      <c r="H585" s="78">
        <f t="shared" si="252"/>
        <v>0.12699111000000002</v>
      </c>
      <c r="I585" s="78">
        <f t="shared" si="252"/>
        <v>0</v>
      </c>
      <c r="J585" s="78">
        <f t="shared" si="252"/>
        <v>0.12699111000000002</v>
      </c>
      <c r="K585" s="78">
        <f t="shared" si="252"/>
        <v>0</v>
      </c>
      <c r="L585" s="78">
        <f t="shared" si="252"/>
        <v>0</v>
      </c>
      <c r="M585" s="78">
        <f t="shared" si="252"/>
        <v>0</v>
      </c>
      <c r="N585" s="78">
        <f t="shared" si="252"/>
        <v>0</v>
      </c>
      <c r="O585" s="78">
        <f t="shared" si="252"/>
        <v>0</v>
      </c>
      <c r="P585" s="78">
        <f t="shared" si="252"/>
        <v>0</v>
      </c>
      <c r="Q585" s="78">
        <f t="shared" si="252"/>
        <v>0</v>
      </c>
      <c r="R585" s="78">
        <f t="shared" si="252"/>
        <v>0</v>
      </c>
      <c r="S585" s="73">
        <v>0</v>
      </c>
      <c r="T585" s="79" t="s">
        <v>32</v>
      </c>
    </row>
    <row r="586" spans="1:20" s="68" customFormat="1" ht="47.25" x14ac:dyDescent="0.25">
      <c r="A586" s="132" t="s">
        <v>1092</v>
      </c>
      <c r="B586" s="95" t="s">
        <v>1093</v>
      </c>
      <c r="C586" s="98" t="s">
        <v>1094</v>
      </c>
      <c r="D586" s="89" t="s">
        <v>32</v>
      </c>
      <c r="E586" s="88" t="s">
        <v>32</v>
      </c>
      <c r="F586" s="89" t="s">
        <v>32</v>
      </c>
      <c r="G586" s="89" t="s">
        <v>32</v>
      </c>
      <c r="H586" s="89">
        <f>J586+L586+N586+P586</f>
        <v>0.12699111000000002</v>
      </c>
      <c r="I586" s="89" t="s">
        <v>32</v>
      </c>
      <c r="J586" s="89">
        <v>0.12699111000000002</v>
      </c>
      <c r="K586" s="89" t="s">
        <v>32</v>
      </c>
      <c r="L586" s="89">
        <v>0</v>
      </c>
      <c r="M586" s="89" t="s">
        <v>32</v>
      </c>
      <c r="N586" s="89">
        <v>0</v>
      </c>
      <c r="O586" s="89" t="s">
        <v>32</v>
      </c>
      <c r="P586" s="89">
        <v>0</v>
      </c>
      <c r="Q586" s="89" t="s">
        <v>32</v>
      </c>
      <c r="R586" s="89" t="s">
        <v>32</v>
      </c>
      <c r="S586" s="97" t="s">
        <v>32</v>
      </c>
      <c r="T586" s="92" t="s">
        <v>118</v>
      </c>
    </row>
    <row r="587" spans="1:20" s="68" customFormat="1" ht="31.5" x14ac:dyDescent="0.25">
      <c r="A587" s="153" t="s">
        <v>1095</v>
      </c>
      <c r="B587" s="82" t="s">
        <v>99</v>
      </c>
      <c r="C587" s="82" t="s">
        <v>31</v>
      </c>
      <c r="D587" s="78">
        <v>0</v>
      </c>
      <c r="E587" s="78">
        <v>0</v>
      </c>
      <c r="F587" s="78">
        <v>0</v>
      </c>
      <c r="G587" s="78">
        <v>0</v>
      </c>
      <c r="H587" s="78">
        <v>0</v>
      </c>
      <c r="I587" s="78">
        <v>0</v>
      </c>
      <c r="J587" s="78">
        <v>0</v>
      </c>
      <c r="K587" s="78">
        <v>0</v>
      </c>
      <c r="L587" s="78">
        <v>0</v>
      </c>
      <c r="M587" s="78">
        <v>0</v>
      </c>
      <c r="N587" s="78">
        <v>0</v>
      </c>
      <c r="O587" s="78">
        <v>0</v>
      </c>
      <c r="P587" s="78">
        <v>0</v>
      </c>
      <c r="Q587" s="78">
        <v>0</v>
      </c>
      <c r="R587" s="78">
        <v>0</v>
      </c>
      <c r="S587" s="73">
        <v>0</v>
      </c>
      <c r="T587" s="79" t="s">
        <v>32</v>
      </c>
    </row>
    <row r="588" spans="1:20" s="68" customFormat="1" ht="47.25" x14ac:dyDescent="0.25">
      <c r="A588" s="153" t="s">
        <v>1096</v>
      </c>
      <c r="B588" s="82" t="s">
        <v>101</v>
      </c>
      <c r="C588" s="82" t="s">
        <v>31</v>
      </c>
      <c r="D588" s="78">
        <f t="shared" ref="D588:P588" si="253">D589+D590+D592+D593</f>
        <v>73.908922689999997</v>
      </c>
      <c r="E588" s="78">
        <f t="shared" si="253"/>
        <v>66.123666729999997</v>
      </c>
      <c r="F588" s="78">
        <f t="shared" si="253"/>
        <v>7.7852559600000006</v>
      </c>
      <c r="G588" s="78">
        <f t="shared" si="253"/>
        <v>7.7332347039999982</v>
      </c>
      <c r="H588" s="78">
        <f t="shared" si="253"/>
        <v>6.7203963899999994</v>
      </c>
      <c r="I588" s="78">
        <f>I589+I590+I592+I593</f>
        <v>7.733234704</v>
      </c>
      <c r="J588" s="78">
        <f t="shared" si="253"/>
        <v>6.7203963899999994</v>
      </c>
      <c r="K588" s="78">
        <f>K589+K590+K592+K593</f>
        <v>0</v>
      </c>
      <c r="L588" s="78">
        <f t="shared" si="253"/>
        <v>0</v>
      </c>
      <c r="M588" s="78">
        <f>M589+M590+M592+M593</f>
        <v>0</v>
      </c>
      <c r="N588" s="78">
        <f t="shared" si="253"/>
        <v>0</v>
      </c>
      <c r="O588" s="78">
        <f t="shared" si="253"/>
        <v>0</v>
      </c>
      <c r="P588" s="78">
        <f t="shared" si="253"/>
        <v>0</v>
      </c>
      <c r="Q588" s="78">
        <f>Q589+Q590+Q592+Q593</f>
        <v>1.5397235700000014</v>
      </c>
      <c r="R588" s="78">
        <f>R589+R590+R592+R593</f>
        <v>-1.4877023140000007</v>
      </c>
      <c r="S588" s="73">
        <f t="shared" ref="S588" si="254">R588/I588</f>
        <v>-0.19237775277019456</v>
      </c>
      <c r="T588" s="79" t="s">
        <v>32</v>
      </c>
    </row>
    <row r="589" spans="1:20" s="68" customFormat="1" ht="31.5" x14ac:dyDescent="0.25">
      <c r="A589" s="153" t="s">
        <v>1097</v>
      </c>
      <c r="B589" s="82" t="s">
        <v>103</v>
      </c>
      <c r="C589" s="82" t="s">
        <v>31</v>
      </c>
      <c r="D589" s="78">
        <v>0</v>
      </c>
      <c r="E589" s="78">
        <v>0</v>
      </c>
      <c r="F589" s="78">
        <v>0</v>
      </c>
      <c r="G589" s="78">
        <v>0</v>
      </c>
      <c r="H589" s="78">
        <v>0</v>
      </c>
      <c r="I589" s="78">
        <v>0</v>
      </c>
      <c r="J589" s="78">
        <v>0</v>
      </c>
      <c r="K589" s="78">
        <v>0</v>
      </c>
      <c r="L589" s="78">
        <v>0</v>
      </c>
      <c r="M589" s="78">
        <v>0</v>
      </c>
      <c r="N589" s="78">
        <v>0</v>
      </c>
      <c r="O589" s="78">
        <v>0</v>
      </c>
      <c r="P589" s="78">
        <v>0</v>
      </c>
      <c r="Q589" s="78">
        <v>0</v>
      </c>
      <c r="R589" s="78">
        <v>0</v>
      </c>
      <c r="S589" s="73">
        <v>0</v>
      </c>
      <c r="T589" s="79" t="s">
        <v>32</v>
      </c>
    </row>
    <row r="590" spans="1:20" s="68" customFormat="1" x14ac:dyDescent="0.25">
      <c r="A590" s="153" t="s">
        <v>1098</v>
      </c>
      <c r="B590" s="82" t="s">
        <v>115</v>
      </c>
      <c r="C590" s="82" t="s">
        <v>31</v>
      </c>
      <c r="D590" s="78">
        <f t="shared" ref="D590:R590" si="255">SUM(D591:D591)</f>
        <v>0</v>
      </c>
      <c r="E590" s="78">
        <f t="shared" si="255"/>
        <v>0</v>
      </c>
      <c r="F590" s="78">
        <f t="shared" si="255"/>
        <v>0</v>
      </c>
      <c r="G590" s="78">
        <f t="shared" si="255"/>
        <v>0</v>
      </c>
      <c r="H590" s="78">
        <f t="shared" si="255"/>
        <v>0.47486399999999995</v>
      </c>
      <c r="I590" s="78">
        <f t="shared" si="255"/>
        <v>0</v>
      </c>
      <c r="J590" s="78">
        <f t="shared" si="255"/>
        <v>0.47486399999999995</v>
      </c>
      <c r="K590" s="78">
        <f t="shared" si="255"/>
        <v>0</v>
      </c>
      <c r="L590" s="78">
        <f t="shared" si="255"/>
        <v>0</v>
      </c>
      <c r="M590" s="78">
        <f t="shared" si="255"/>
        <v>0</v>
      </c>
      <c r="N590" s="78">
        <f t="shared" si="255"/>
        <v>0</v>
      </c>
      <c r="O590" s="78">
        <f t="shared" si="255"/>
        <v>0</v>
      </c>
      <c r="P590" s="78">
        <f t="shared" si="255"/>
        <v>0</v>
      </c>
      <c r="Q590" s="78">
        <f t="shared" si="255"/>
        <v>0</v>
      </c>
      <c r="R590" s="78">
        <f t="shared" si="255"/>
        <v>0</v>
      </c>
      <c r="S590" s="73">
        <v>0</v>
      </c>
      <c r="T590" s="79" t="s">
        <v>32</v>
      </c>
    </row>
    <row r="591" spans="1:20" s="68" customFormat="1" ht="31.5" x14ac:dyDescent="0.25">
      <c r="A591" s="132" t="s">
        <v>1098</v>
      </c>
      <c r="B591" s="95" t="s">
        <v>1099</v>
      </c>
      <c r="C591" s="98" t="s">
        <v>1100</v>
      </c>
      <c r="D591" s="89" t="s">
        <v>32</v>
      </c>
      <c r="E591" s="88" t="s">
        <v>32</v>
      </c>
      <c r="F591" s="89" t="s">
        <v>32</v>
      </c>
      <c r="G591" s="89" t="s">
        <v>32</v>
      </c>
      <c r="H591" s="89">
        <f>J591+L591+N591+P591</f>
        <v>0.47486399999999995</v>
      </c>
      <c r="I591" s="89" t="s">
        <v>32</v>
      </c>
      <c r="J591" s="89">
        <v>0.47486399999999995</v>
      </c>
      <c r="K591" s="89" t="s">
        <v>32</v>
      </c>
      <c r="L591" s="89">
        <v>0</v>
      </c>
      <c r="M591" s="89" t="s">
        <v>32</v>
      </c>
      <c r="N591" s="89">
        <v>0</v>
      </c>
      <c r="O591" s="89" t="s">
        <v>32</v>
      </c>
      <c r="P591" s="89">
        <v>0</v>
      </c>
      <c r="Q591" s="89" t="s">
        <v>32</v>
      </c>
      <c r="R591" s="89" t="s">
        <v>32</v>
      </c>
      <c r="S591" s="97" t="s">
        <v>32</v>
      </c>
      <c r="T591" s="92" t="s">
        <v>118</v>
      </c>
    </row>
    <row r="592" spans="1:20" s="68" customFormat="1" x14ac:dyDescent="0.25">
      <c r="A592" s="153" t="s">
        <v>1101</v>
      </c>
      <c r="B592" s="82" t="s">
        <v>125</v>
      </c>
      <c r="C592" s="82" t="s">
        <v>31</v>
      </c>
      <c r="D592" s="78">
        <v>0</v>
      </c>
      <c r="E592" s="78">
        <v>0</v>
      </c>
      <c r="F592" s="78">
        <v>0</v>
      </c>
      <c r="G592" s="78">
        <v>0</v>
      </c>
      <c r="H592" s="78">
        <v>0</v>
      </c>
      <c r="I592" s="78">
        <v>0</v>
      </c>
      <c r="J592" s="78">
        <v>0</v>
      </c>
      <c r="K592" s="78">
        <v>0</v>
      </c>
      <c r="L592" s="78">
        <v>0</v>
      </c>
      <c r="M592" s="78">
        <v>0</v>
      </c>
      <c r="N592" s="78">
        <v>0</v>
      </c>
      <c r="O592" s="78">
        <v>0</v>
      </c>
      <c r="P592" s="78">
        <v>0</v>
      </c>
      <c r="Q592" s="78">
        <v>0</v>
      </c>
      <c r="R592" s="78">
        <v>0</v>
      </c>
      <c r="S592" s="73">
        <v>0</v>
      </c>
      <c r="T592" s="79" t="s">
        <v>32</v>
      </c>
    </row>
    <row r="593" spans="1:20" s="68" customFormat="1" ht="31.5" x14ac:dyDescent="0.25">
      <c r="A593" s="153" t="s">
        <v>1102</v>
      </c>
      <c r="B593" s="82" t="s">
        <v>130</v>
      </c>
      <c r="C593" s="82" t="s">
        <v>31</v>
      </c>
      <c r="D593" s="78">
        <f t="shared" ref="D593:R593" si="256">SUM(D594:D594)</f>
        <v>73.908922689999997</v>
      </c>
      <c r="E593" s="78">
        <f t="shared" si="256"/>
        <v>66.123666729999997</v>
      </c>
      <c r="F593" s="78">
        <f t="shared" si="256"/>
        <v>7.7852559600000006</v>
      </c>
      <c r="G593" s="78">
        <f t="shared" si="256"/>
        <v>7.7332347039999982</v>
      </c>
      <c r="H593" s="78">
        <f t="shared" si="256"/>
        <v>6.2455323899999993</v>
      </c>
      <c r="I593" s="78">
        <f t="shared" si="256"/>
        <v>7.733234704</v>
      </c>
      <c r="J593" s="78">
        <f t="shared" si="256"/>
        <v>6.2455323899999993</v>
      </c>
      <c r="K593" s="78">
        <f t="shared" si="256"/>
        <v>0</v>
      </c>
      <c r="L593" s="78">
        <f t="shared" si="256"/>
        <v>0</v>
      </c>
      <c r="M593" s="78">
        <f t="shared" si="256"/>
        <v>0</v>
      </c>
      <c r="N593" s="78">
        <f t="shared" si="256"/>
        <v>0</v>
      </c>
      <c r="O593" s="78">
        <f t="shared" si="256"/>
        <v>0</v>
      </c>
      <c r="P593" s="78">
        <f t="shared" si="256"/>
        <v>0</v>
      </c>
      <c r="Q593" s="78">
        <f t="shared" si="256"/>
        <v>1.5397235700000014</v>
      </c>
      <c r="R593" s="78">
        <f t="shared" si="256"/>
        <v>-1.4877023140000007</v>
      </c>
      <c r="S593" s="73">
        <f t="shared" ref="S593:S600" si="257">R593/I593</f>
        <v>-0.19237775277019456</v>
      </c>
      <c r="T593" s="79" t="s">
        <v>32</v>
      </c>
    </row>
    <row r="594" spans="1:20" s="68" customFormat="1" ht="47.25" x14ac:dyDescent="0.25">
      <c r="A594" s="132" t="s">
        <v>1102</v>
      </c>
      <c r="B594" s="95" t="s">
        <v>1103</v>
      </c>
      <c r="C594" s="98" t="s">
        <v>1104</v>
      </c>
      <c r="D594" s="89">
        <v>73.908922689999997</v>
      </c>
      <c r="E594" s="88">
        <v>66.123666729999997</v>
      </c>
      <c r="F594" s="89">
        <f t="shared" ref="F594" si="258">D594-E594</f>
        <v>7.7852559600000006</v>
      </c>
      <c r="G594" s="90">
        <v>7.7332347039999982</v>
      </c>
      <c r="H594" s="89">
        <f>J594+L594+N594+P594</f>
        <v>6.2455323899999993</v>
      </c>
      <c r="I594" s="89">
        <v>7.733234704</v>
      </c>
      <c r="J594" s="89">
        <v>6.2455323899999993</v>
      </c>
      <c r="K594" s="89">
        <v>0</v>
      </c>
      <c r="L594" s="89">
        <v>0</v>
      </c>
      <c r="M594" s="89">
        <v>0</v>
      </c>
      <c r="N594" s="89">
        <v>0</v>
      </c>
      <c r="O594" s="89">
        <v>0</v>
      </c>
      <c r="P594" s="89">
        <v>0</v>
      </c>
      <c r="Q594" s="89">
        <f t="shared" ref="Q594" si="259">F594-H594</f>
        <v>1.5397235700000014</v>
      </c>
      <c r="R594" s="89">
        <f>H594-(I594)</f>
        <v>-1.4877023140000007</v>
      </c>
      <c r="S594" s="91">
        <f t="shared" si="257"/>
        <v>-0.19237775277019456</v>
      </c>
      <c r="T594" s="92" t="s">
        <v>201</v>
      </c>
    </row>
    <row r="595" spans="1:20" s="68" customFormat="1" ht="31.5" x14ac:dyDescent="0.25">
      <c r="A595" s="153" t="s">
        <v>1105</v>
      </c>
      <c r="B595" s="82" t="s">
        <v>155</v>
      </c>
      <c r="C595" s="82" t="s">
        <v>31</v>
      </c>
      <c r="D595" s="78">
        <f t="shared" ref="D595:P595" si="260">D596+D597+D598+D599</f>
        <v>200.95670851099999</v>
      </c>
      <c r="E595" s="78">
        <f t="shared" si="260"/>
        <v>39.835068939999999</v>
      </c>
      <c r="F595" s="78">
        <f t="shared" si="260"/>
        <v>161.12163957099997</v>
      </c>
      <c r="G595" s="78">
        <f t="shared" si="260"/>
        <v>36.3061173412</v>
      </c>
      <c r="H595" s="78">
        <f t="shared" si="260"/>
        <v>1.0301960300000002</v>
      </c>
      <c r="I595" s="78">
        <f>I596+I597+I598+I599</f>
        <v>0.63600000000000001</v>
      </c>
      <c r="J595" s="78">
        <f t="shared" si="260"/>
        <v>1.0301960300000002</v>
      </c>
      <c r="K595" s="78">
        <f>K596+K597+K598+K599</f>
        <v>4.5688394965199999</v>
      </c>
      <c r="L595" s="78">
        <f t="shared" si="260"/>
        <v>0</v>
      </c>
      <c r="M595" s="78">
        <f>M596+M597+M598+M599</f>
        <v>14.968051383860001</v>
      </c>
      <c r="N595" s="78">
        <f t="shared" si="260"/>
        <v>0</v>
      </c>
      <c r="O595" s="78">
        <f t="shared" si="260"/>
        <v>16.133226460829999</v>
      </c>
      <c r="P595" s="78">
        <f t="shared" si="260"/>
        <v>0</v>
      </c>
      <c r="Q595" s="78">
        <f>Q596+Q597+Q598+Q599</f>
        <v>160.09144354099999</v>
      </c>
      <c r="R595" s="78">
        <f>R596+R597+R598+R599</f>
        <v>0.3941960300000002</v>
      </c>
      <c r="S595" s="73">
        <f t="shared" si="257"/>
        <v>0.61980507861635248</v>
      </c>
      <c r="T595" s="79" t="s">
        <v>32</v>
      </c>
    </row>
    <row r="596" spans="1:20" s="68" customFormat="1" ht="31.5" x14ac:dyDescent="0.25">
      <c r="A596" s="153" t="s">
        <v>1106</v>
      </c>
      <c r="B596" s="82" t="s">
        <v>157</v>
      </c>
      <c r="C596" s="82" t="s">
        <v>31</v>
      </c>
      <c r="D596" s="78">
        <v>0</v>
      </c>
      <c r="E596" s="78">
        <v>0</v>
      </c>
      <c r="F596" s="78">
        <v>0</v>
      </c>
      <c r="G596" s="78">
        <v>0</v>
      </c>
      <c r="H596" s="78">
        <v>0</v>
      </c>
      <c r="I596" s="78">
        <v>0</v>
      </c>
      <c r="J596" s="78">
        <v>0</v>
      </c>
      <c r="K596" s="78">
        <v>0</v>
      </c>
      <c r="L596" s="78">
        <v>0</v>
      </c>
      <c r="M596" s="78">
        <v>0</v>
      </c>
      <c r="N596" s="78">
        <v>0</v>
      </c>
      <c r="O596" s="78">
        <v>0</v>
      </c>
      <c r="P596" s="78">
        <v>0</v>
      </c>
      <c r="Q596" s="78">
        <v>0</v>
      </c>
      <c r="R596" s="78">
        <v>0</v>
      </c>
      <c r="S596" s="73">
        <v>0</v>
      </c>
      <c r="T596" s="79" t="s">
        <v>32</v>
      </c>
    </row>
    <row r="597" spans="1:20" s="68" customFormat="1" ht="31.5" x14ac:dyDescent="0.25">
      <c r="A597" s="153" t="s">
        <v>1107</v>
      </c>
      <c r="B597" s="82" t="s">
        <v>187</v>
      </c>
      <c r="C597" s="82" t="s">
        <v>31</v>
      </c>
      <c r="D597" s="78">
        <v>0</v>
      </c>
      <c r="E597" s="78">
        <v>0</v>
      </c>
      <c r="F597" s="78">
        <v>0</v>
      </c>
      <c r="G597" s="78">
        <v>0</v>
      </c>
      <c r="H597" s="78">
        <v>0</v>
      </c>
      <c r="I597" s="78">
        <v>0</v>
      </c>
      <c r="J597" s="78">
        <v>0</v>
      </c>
      <c r="K597" s="78">
        <v>0</v>
      </c>
      <c r="L597" s="78">
        <v>0</v>
      </c>
      <c r="M597" s="78">
        <v>0</v>
      </c>
      <c r="N597" s="78">
        <v>0</v>
      </c>
      <c r="O597" s="78">
        <v>0</v>
      </c>
      <c r="P597" s="78">
        <v>0</v>
      </c>
      <c r="Q597" s="78">
        <v>0</v>
      </c>
      <c r="R597" s="78">
        <v>0</v>
      </c>
      <c r="S597" s="73">
        <v>0</v>
      </c>
      <c r="T597" s="79" t="s">
        <v>32</v>
      </c>
    </row>
    <row r="598" spans="1:20" s="68" customFormat="1" ht="31.5" x14ac:dyDescent="0.25">
      <c r="A598" s="153" t="s">
        <v>1108</v>
      </c>
      <c r="B598" s="82" t="s">
        <v>189</v>
      </c>
      <c r="C598" s="82" t="s">
        <v>31</v>
      </c>
      <c r="D598" s="78">
        <v>0</v>
      </c>
      <c r="E598" s="78">
        <v>0</v>
      </c>
      <c r="F598" s="78">
        <v>0</v>
      </c>
      <c r="G598" s="78">
        <v>0</v>
      </c>
      <c r="H598" s="78">
        <v>0</v>
      </c>
      <c r="I598" s="78">
        <v>0</v>
      </c>
      <c r="J598" s="78">
        <v>0</v>
      </c>
      <c r="K598" s="78">
        <v>0</v>
      </c>
      <c r="L598" s="78">
        <v>0</v>
      </c>
      <c r="M598" s="78">
        <v>0</v>
      </c>
      <c r="N598" s="78">
        <v>0</v>
      </c>
      <c r="O598" s="78">
        <v>0</v>
      </c>
      <c r="P598" s="78">
        <v>0</v>
      </c>
      <c r="Q598" s="78">
        <v>0</v>
      </c>
      <c r="R598" s="78">
        <v>0</v>
      </c>
      <c r="S598" s="73">
        <v>0</v>
      </c>
      <c r="T598" s="79" t="s">
        <v>32</v>
      </c>
    </row>
    <row r="599" spans="1:20" s="68" customFormat="1" ht="31.5" x14ac:dyDescent="0.25">
      <c r="A599" s="153" t="s">
        <v>1109</v>
      </c>
      <c r="B599" s="82" t="s">
        <v>228</v>
      </c>
      <c r="C599" s="82" t="s">
        <v>31</v>
      </c>
      <c r="D599" s="78">
        <f t="shared" ref="D599:R599" si="261">SUM(D600:D602)</f>
        <v>200.95670851099999</v>
      </c>
      <c r="E599" s="78">
        <f t="shared" si="261"/>
        <v>39.835068939999999</v>
      </c>
      <c r="F599" s="78">
        <f t="shared" si="261"/>
        <v>161.12163957099997</v>
      </c>
      <c r="G599" s="78">
        <f t="shared" si="261"/>
        <v>36.3061173412</v>
      </c>
      <c r="H599" s="78">
        <f t="shared" si="261"/>
        <v>1.0301960300000002</v>
      </c>
      <c r="I599" s="78">
        <f t="shared" si="261"/>
        <v>0.63600000000000001</v>
      </c>
      <c r="J599" s="78">
        <f t="shared" si="261"/>
        <v>1.0301960300000002</v>
      </c>
      <c r="K599" s="78">
        <f t="shared" si="261"/>
        <v>4.5688394965199999</v>
      </c>
      <c r="L599" s="78">
        <f t="shared" si="261"/>
        <v>0</v>
      </c>
      <c r="M599" s="78">
        <f t="shared" si="261"/>
        <v>14.968051383860001</v>
      </c>
      <c r="N599" s="78">
        <f t="shared" si="261"/>
        <v>0</v>
      </c>
      <c r="O599" s="78">
        <f t="shared" si="261"/>
        <v>16.133226460829999</v>
      </c>
      <c r="P599" s="78">
        <f t="shared" si="261"/>
        <v>0</v>
      </c>
      <c r="Q599" s="78">
        <f t="shared" si="261"/>
        <v>160.09144354099999</v>
      </c>
      <c r="R599" s="78">
        <f t="shared" si="261"/>
        <v>0.3941960300000002</v>
      </c>
      <c r="S599" s="73">
        <f t="shared" si="257"/>
        <v>0.61980507861635248</v>
      </c>
      <c r="T599" s="79" t="s">
        <v>32</v>
      </c>
    </row>
    <row r="600" spans="1:20" s="68" customFormat="1" ht="31.5" x14ac:dyDescent="0.25">
      <c r="A600" s="132" t="s">
        <v>1109</v>
      </c>
      <c r="B600" s="95" t="s">
        <v>1110</v>
      </c>
      <c r="C600" s="98" t="s">
        <v>1111</v>
      </c>
      <c r="D600" s="89">
        <v>76.366949172399984</v>
      </c>
      <c r="E600" s="88">
        <v>24.024212940000002</v>
      </c>
      <c r="F600" s="89">
        <f t="shared" ref="F600:F602" si="262">D600-E600</f>
        <v>52.342736232399986</v>
      </c>
      <c r="G600" s="90">
        <v>3.9872394287999993</v>
      </c>
      <c r="H600" s="89">
        <f t="shared" ref="H600:H602" si="263">J600+L600+N600+P600</f>
        <v>0.9192541700000002</v>
      </c>
      <c r="I600" s="89">
        <v>0.63600000000000001</v>
      </c>
      <c r="J600" s="89">
        <v>0.9192541700000002</v>
      </c>
      <c r="K600" s="89">
        <v>0.18906785621</v>
      </c>
      <c r="L600" s="89">
        <v>0</v>
      </c>
      <c r="M600" s="89">
        <v>2.9801715725899998</v>
      </c>
      <c r="N600" s="89">
        <v>0</v>
      </c>
      <c r="O600" s="89">
        <v>0.182</v>
      </c>
      <c r="P600" s="89">
        <v>0</v>
      </c>
      <c r="Q600" s="89">
        <f t="shared" ref="Q600:Q602" si="264">F600-H600</f>
        <v>51.423482062399984</v>
      </c>
      <c r="R600" s="89">
        <f t="shared" ref="R600:R602" si="265">H600-(I600)</f>
        <v>0.28325417000000019</v>
      </c>
      <c r="S600" s="91">
        <f t="shared" si="257"/>
        <v>0.4453681918238997</v>
      </c>
      <c r="T600" s="139" t="s">
        <v>1112</v>
      </c>
    </row>
    <row r="601" spans="1:20" s="68" customFormat="1" ht="31.5" x14ac:dyDescent="0.25">
      <c r="A601" s="132" t="s">
        <v>1109</v>
      </c>
      <c r="B601" s="95" t="s">
        <v>1113</v>
      </c>
      <c r="C601" s="98" t="s">
        <v>1114</v>
      </c>
      <c r="D601" s="89">
        <v>41.508583590000001</v>
      </c>
      <c r="E601" s="88">
        <v>1.55081055</v>
      </c>
      <c r="F601" s="89">
        <f t="shared" si="262"/>
        <v>39.957773039999999</v>
      </c>
      <c r="G601" s="90">
        <v>23.342890517600001</v>
      </c>
      <c r="H601" s="89">
        <f t="shared" si="263"/>
        <v>0.11094185999999999</v>
      </c>
      <c r="I601" s="89">
        <v>0</v>
      </c>
      <c r="J601" s="89">
        <v>0.11094185999999999</v>
      </c>
      <c r="K601" s="89">
        <v>3.19543226465</v>
      </c>
      <c r="L601" s="89">
        <v>0</v>
      </c>
      <c r="M601" s="89">
        <v>5.8853638331000004</v>
      </c>
      <c r="N601" s="89">
        <v>0</v>
      </c>
      <c r="O601" s="89">
        <v>14.262094419849999</v>
      </c>
      <c r="P601" s="89">
        <v>0</v>
      </c>
      <c r="Q601" s="89">
        <f t="shared" si="264"/>
        <v>39.846831180000002</v>
      </c>
      <c r="R601" s="89">
        <f t="shared" si="265"/>
        <v>0.11094185999999999</v>
      </c>
      <c r="S601" s="91">
        <v>1</v>
      </c>
      <c r="T601" s="104" t="s">
        <v>1115</v>
      </c>
    </row>
    <row r="602" spans="1:20" s="68" customFormat="1" ht="31.5" x14ac:dyDescent="0.25">
      <c r="A602" s="132" t="s">
        <v>1109</v>
      </c>
      <c r="B602" s="95" t="s">
        <v>1116</v>
      </c>
      <c r="C602" s="98" t="s">
        <v>1117</v>
      </c>
      <c r="D602" s="89">
        <v>83.081175748600003</v>
      </c>
      <c r="E602" s="88">
        <v>14.26004545</v>
      </c>
      <c r="F602" s="89">
        <f t="shared" si="262"/>
        <v>68.821130298599996</v>
      </c>
      <c r="G602" s="90">
        <v>8.9759873948000006</v>
      </c>
      <c r="H602" s="89">
        <f t="shared" si="263"/>
        <v>0</v>
      </c>
      <c r="I602" s="89">
        <v>0</v>
      </c>
      <c r="J602" s="89">
        <v>0</v>
      </c>
      <c r="K602" s="89">
        <v>1.18433937566</v>
      </c>
      <c r="L602" s="89">
        <v>0</v>
      </c>
      <c r="M602" s="89">
        <v>6.1025159781700005</v>
      </c>
      <c r="N602" s="89">
        <v>0</v>
      </c>
      <c r="O602" s="89">
        <v>1.6891320409800001</v>
      </c>
      <c r="P602" s="89">
        <v>0</v>
      </c>
      <c r="Q602" s="89">
        <f t="shared" si="264"/>
        <v>68.821130298599996</v>
      </c>
      <c r="R602" s="89">
        <f t="shared" si="265"/>
        <v>0</v>
      </c>
      <c r="S602" s="91">
        <v>0</v>
      </c>
      <c r="T602" s="92" t="s">
        <v>32</v>
      </c>
    </row>
    <row r="603" spans="1:20" s="68" customFormat="1" ht="47.25" x14ac:dyDescent="0.25">
      <c r="A603" s="153" t="s">
        <v>1118</v>
      </c>
      <c r="B603" s="82" t="s">
        <v>281</v>
      </c>
      <c r="C603" s="82" t="s">
        <v>31</v>
      </c>
      <c r="D603" s="78">
        <v>0</v>
      </c>
      <c r="E603" s="78">
        <f t="shared" ref="E603:R603" si="266">E604</f>
        <v>0</v>
      </c>
      <c r="F603" s="78">
        <f t="shared" si="266"/>
        <v>0</v>
      </c>
      <c r="G603" s="78">
        <f t="shared" si="266"/>
        <v>0</v>
      </c>
      <c r="H603" s="78">
        <f t="shared" si="266"/>
        <v>0</v>
      </c>
      <c r="I603" s="78">
        <f t="shared" si="266"/>
        <v>0</v>
      </c>
      <c r="J603" s="78">
        <f t="shared" si="266"/>
        <v>0</v>
      </c>
      <c r="K603" s="78">
        <f t="shared" si="266"/>
        <v>0</v>
      </c>
      <c r="L603" s="78">
        <f t="shared" si="266"/>
        <v>0</v>
      </c>
      <c r="M603" s="78">
        <f t="shared" si="266"/>
        <v>0</v>
      </c>
      <c r="N603" s="78">
        <f t="shared" si="266"/>
        <v>0</v>
      </c>
      <c r="O603" s="78">
        <f t="shared" si="266"/>
        <v>0</v>
      </c>
      <c r="P603" s="78">
        <f t="shared" si="266"/>
        <v>0</v>
      </c>
      <c r="Q603" s="78">
        <f t="shared" si="266"/>
        <v>0</v>
      </c>
      <c r="R603" s="78">
        <f t="shared" si="266"/>
        <v>0</v>
      </c>
      <c r="S603" s="73">
        <v>0</v>
      </c>
      <c r="T603" s="79" t="s">
        <v>32</v>
      </c>
    </row>
    <row r="604" spans="1:20" s="68" customFormat="1" x14ac:dyDescent="0.25">
      <c r="A604" s="153" t="s">
        <v>1119</v>
      </c>
      <c r="B604" s="82" t="s">
        <v>289</v>
      </c>
      <c r="C604" s="82" t="s">
        <v>31</v>
      </c>
      <c r="D604" s="78">
        <v>0</v>
      </c>
      <c r="E604" s="78">
        <f t="shared" ref="E604:P604" si="267">E605+E606</f>
        <v>0</v>
      </c>
      <c r="F604" s="78">
        <f t="shared" si="267"/>
        <v>0</v>
      </c>
      <c r="G604" s="78">
        <f t="shared" si="267"/>
        <v>0</v>
      </c>
      <c r="H604" s="78">
        <f t="shared" si="267"/>
        <v>0</v>
      </c>
      <c r="I604" s="78">
        <f>I605+I606</f>
        <v>0</v>
      </c>
      <c r="J604" s="78">
        <f t="shared" si="267"/>
        <v>0</v>
      </c>
      <c r="K604" s="78">
        <f>K605+K606</f>
        <v>0</v>
      </c>
      <c r="L604" s="78">
        <f t="shared" si="267"/>
        <v>0</v>
      </c>
      <c r="M604" s="78">
        <f>M605+M606</f>
        <v>0</v>
      </c>
      <c r="N604" s="78">
        <f t="shared" si="267"/>
        <v>0</v>
      </c>
      <c r="O604" s="78">
        <f t="shared" si="267"/>
        <v>0</v>
      </c>
      <c r="P604" s="78">
        <f t="shared" si="267"/>
        <v>0</v>
      </c>
      <c r="Q604" s="78">
        <f>Q605+Q606</f>
        <v>0</v>
      </c>
      <c r="R604" s="78">
        <f>R605+R606</f>
        <v>0</v>
      </c>
      <c r="S604" s="73">
        <v>0</v>
      </c>
      <c r="T604" s="79" t="s">
        <v>32</v>
      </c>
    </row>
    <row r="605" spans="1:20" s="68" customFormat="1" ht="47.25" x14ac:dyDescent="0.25">
      <c r="A605" s="153" t="s">
        <v>1120</v>
      </c>
      <c r="B605" s="82" t="s">
        <v>285</v>
      </c>
      <c r="C605" s="82" t="s">
        <v>31</v>
      </c>
      <c r="D605" s="78">
        <v>0</v>
      </c>
      <c r="E605" s="78">
        <v>0</v>
      </c>
      <c r="F605" s="78">
        <v>0</v>
      </c>
      <c r="G605" s="78">
        <v>0</v>
      </c>
      <c r="H605" s="78">
        <v>0</v>
      </c>
      <c r="I605" s="78">
        <v>0</v>
      </c>
      <c r="J605" s="78">
        <v>0</v>
      </c>
      <c r="K605" s="78">
        <v>0</v>
      </c>
      <c r="L605" s="78">
        <v>0</v>
      </c>
      <c r="M605" s="78">
        <v>0</v>
      </c>
      <c r="N605" s="78">
        <v>0</v>
      </c>
      <c r="O605" s="78">
        <v>0</v>
      </c>
      <c r="P605" s="78">
        <v>0</v>
      </c>
      <c r="Q605" s="78">
        <v>0</v>
      </c>
      <c r="R605" s="78">
        <v>0</v>
      </c>
      <c r="S605" s="73">
        <v>0</v>
      </c>
      <c r="T605" s="79" t="s">
        <v>32</v>
      </c>
    </row>
    <row r="606" spans="1:20" s="68" customFormat="1" ht="47.25" x14ac:dyDescent="0.25">
      <c r="A606" s="153" t="s">
        <v>1121</v>
      </c>
      <c r="B606" s="82" t="s">
        <v>287</v>
      </c>
      <c r="C606" s="82" t="s">
        <v>31</v>
      </c>
      <c r="D606" s="78">
        <v>0</v>
      </c>
      <c r="E606" s="78">
        <v>0</v>
      </c>
      <c r="F606" s="78">
        <v>0</v>
      </c>
      <c r="G606" s="78">
        <v>0</v>
      </c>
      <c r="H606" s="78">
        <v>0</v>
      </c>
      <c r="I606" s="78">
        <v>0</v>
      </c>
      <c r="J606" s="78">
        <v>0</v>
      </c>
      <c r="K606" s="78">
        <v>0</v>
      </c>
      <c r="L606" s="78">
        <v>0</v>
      </c>
      <c r="M606" s="78">
        <v>0</v>
      </c>
      <c r="N606" s="78">
        <v>0</v>
      </c>
      <c r="O606" s="78">
        <v>0</v>
      </c>
      <c r="P606" s="78">
        <v>0</v>
      </c>
      <c r="Q606" s="78">
        <v>0</v>
      </c>
      <c r="R606" s="78">
        <v>0</v>
      </c>
      <c r="S606" s="73">
        <v>0</v>
      </c>
      <c r="T606" s="79" t="s">
        <v>32</v>
      </c>
    </row>
    <row r="607" spans="1:20" s="68" customFormat="1" x14ac:dyDescent="0.25">
      <c r="A607" s="153" t="s">
        <v>1122</v>
      </c>
      <c r="B607" s="82" t="s">
        <v>289</v>
      </c>
      <c r="C607" s="82" t="s">
        <v>31</v>
      </c>
      <c r="D607" s="78">
        <v>0</v>
      </c>
      <c r="E607" s="78">
        <v>0</v>
      </c>
      <c r="F607" s="78">
        <v>0</v>
      </c>
      <c r="G607" s="78">
        <v>0</v>
      </c>
      <c r="H607" s="78">
        <v>0</v>
      </c>
      <c r="I607" s="78">
        <v>0</v>
      </c>
      <c r="J607" s="78">
        <v>0</v>
      </c>
      <c r="K607" s="78">
        <v>0</v>
      </c>
      <c r="L607" s="78">
        <v>0</v>
      </c>
      <c r="M607" s="78">
        <v>0</v>
      </c>
      <c r="N607" s="78">
        <v>0</v>
      </c>
      <c r="O607" s="78">
        <v>0</v>
      </c>
      <c r="P607" s="78">
        <v>0</v>
      </c>
      <c r="Q607" s="78">
        <v>0</v>
      </c>
      <c r="R607" s="78">
        <v>0</v>
      </c>
      <c r="S607" s="73">
        <v>0</v>
      </c>
      <c r="T607" s="79" t="s">
        <v>32</v>
      </c>
    </row>
    <row r="608" spans="1:20" s="68" customFormat="1" ht="47.25" x14ac:dyDescent="0.25">
      <c r="A608" s="153" t="s">
        <v>1123</v>
      </c>
      <c r="B608" s="82" t="s">
        <v>285</v>
      </c>
      <c r="C608" s="82" t="s">
        <v>31</v>
      </c>
      <c r="D608" s="78">
        <v>0</v>
      </c>
      <c r="E608" s="78">
        <v>0</v>
      </c>
      <c r="F608" s="78">
        <v>0</v>
      </c>
      <c r="G608" s="78">
        <v>0</v>
      </c>
      <c r="H608" s="78">
        <v>0</v>
      </c>
      <c r="I608" s="78">
        <v>0</v>
      </c>
      <c r="J608" s="78">
        <v>0</v>
      </c>
      <c r="K608" s="78">
        <v>0</v>
      </c>
      <c r="L608" s="78">
        <v>0</v>
      </c>
      <c r="M608" s="78">
        <v>0</v>
      </c>
      <c r="N608" s="78">
        <v>0</v>
      </c>
      <c r="O608" s="78">
        <v>0</v>
      </c>
      <c r="P608" s="78">
        <v>0</v>
      </c>
      <c r="Q608" s="78">
        <v>0</v>
      </c>
      <c r="R608" s="78">
        <v>0</v>
      </c>
      <c r="S608" s="73">
        <v>0</v>
      </c>
      <c r="T608" s="79" t="s">
        <v>32</v>
      </c>
    </row>
    <row r="609" spans="1:20" s="68" customFormat="1" ht="47.25" x14ac:dyDescent="0.25">
      <c r="A609" s="153" t="s">
        <v>1124</v>
      </c>
      <c r="B609" s="82" t="s">
        <v>287</v>
      </c>
      <c r="C609" s="82" t="s">
        <v>31</v>
      </c>
      <c r="D609" s="78">
        <v>0</v>
      </c>
      <c r="E609" s="78">
        <v>0</v>
      </c>
      <c r="F609" s="78">
        <v>0</v>
      </c>
      <c r="G609" s="78">
        <v>0</v>
      </c>
      <c r="H609" s="78">
        <v>0</v>
      </c>
      <c r="I609" s="78">
        <v>0</v>
      </c>
      <c r="J609" s="78">
        <v>0</v>
      </c>
      <c r="K609" s="78">
        <v>0</v>
      </c>
      <c r="L609" s="78">
        <v>0</v>
      </c>
      <c r="M609" s="78">
        <v>0</v>
      </c>
      <c r="N609" s="78">
        <v>0</v>
      </c>
      <c r="O609" s="78">
        <v>0</v>
      </c>
      <c r="P609" s="78">
        <v>0</v>
      </c>
      <c r="Q609" s="78">
        <v>0</v>
      </c>
      <c r="R609" s="78">
        <v>0</v>
      </c>
      <c r="S609" s="73">
        <v>0</v>
      </c>
      <c r="T609" s="79" t="s">
        <v>32</v>
      </c>
    </row>
    <row r="610" spans="1:20" s="68" customFormat="1" x14ac:dyDescent="0.25">
      <c r="A610" s="153" t="s">
        <v>1125</v>
      </c>
      <c r="B610" s="82" t="s">
        <v>293</v>
      </c>
      <c r="C610" s="82" t="s">
        <v>31</v>
      </c>
      <c r="D610" s="78">
        <f t="shared" ref="D610:P610" si="268">SUM(D611,D612,D613,D614)</f>
        <v>0</v>
      </c>
      <c r="E610" s="78">
        <f t="shared" si="268"/>
        <v>0</v>
      </c>
      <c r="F610" s="78">
        <f t="shared" si="268"/>
        <v>0</v>
      </c>
      <c r="G610" s="78">
        <f t="shared" si="268"/>
        <v>0</v>
      </c>
      <c r="H610" s="78">
        <f t="shared" si="268"/>
        <v>0</v>
      </c>
      <c r="I610" s="78">
        <f>SUM(I611,I612,I613,I614)</f>
        <v>0</v>
      </c>
      <c r="J610" s="78">
        <f t="shared" si="268"/>
        <v>0</v>
      </c>
      <c r="K610" s="78">
        <f>SUM(K611,K612,K613,K614)</f>
        <v>0</v>
      </c>
      <c r="L610" s="78">
        <f t="shared" si="268"/>
        <v>0</v>
      </c>
      <c r="M610" s="78">
        <f>SUM(M611,M612,M613,M614)</f>
        <v>0</v>
      </c>
      <c r="N610" s="78">
        <f t="shared" si="268"/>
        <v>0</v>
      </c>
      <c r="O610" s="78">
        <f t="shared" si="268"/>
        <v>0</v>
      </c>
      <c r="P610" s="78">
        <f t="shared" si="268"/>
        <v>0</v>
      </c>
      <c r="Q610" s="78">
        <f>SUM(Q611,Q612,Q613,Q614)</f>
        <v>0</v>
      </c>
      <c r="R610" s="78">
        <f>SUM(R611,R612,R613,R614)</f>
        <v>0</v>
      </c>
      <c r="S610" s="73">
        <v>0</v>
      </c>
      <c r="T610" s="79" t="s">
        <v>32</v>
      </c>
    </row>
    <row r="611" spans="1:20" s="68" customFormat="1" ht="31.5" x14ac:dyDescent="0.25">
      <c r="A611" s="153" t="s">
        <v>1126</v>
      </c>
      <c r="B611" s="82" t="s">
        <v>295</v>
      </c>
      <c r="C611" s="82" t="s">
        <v>31</v>
      </c>
      <c r="D611" s="78">
        <v>0</v>
      </c>
      <c r="E611" s="78">
        <v>0</v>
      </c>
      <c r="F611" s="78">
        <v>0</v>
      </c>
      <c r="G611" s="78">
        <v>0</v>
      </c>
      <c r="H611" s="78">
        <v>0</v>
      </c>
      <c r="I611" s="78">
        <v>0</v>
      </c>
      <c r="J611" s="78">
        <v>0</v>
      </c>
      <c r="K611" s="78">
        <v>0</v>
      </c>
      <c r="L611" s="78">
        <v>0</v>
      </c>
      <c r="M611" s="78">
        <v>0</v>
      </c>
      <c r="N611" s="78">
        <v>0</v>
      </c>
      <c r="O611" s="78">
        <v>0</v>
      </c>
      <c r="P611" s="78">
        <v>0</v>
      </c>
      <c r="Q611" s="78">
        <v>0</v>
      </c>
      <c r="R611" s="78">
        <v>0</v>
      </c>
      <c r="S611" s="73">
        <v>0</v>
      </c>
      <c r="T611" s="79" t="s">
        <v>32</v>
      </c>
    </row>
    <row r="612" spans="1:20" s="68" customFormat="1" x14ac:dyDescent="0.25">
      <c r="A612" s="153" t="s">
        <v>1127</v>
      </c>
      <c r="B612" s="82" t="s">
        <v>297</v>
      </c>
      <c r="C612" s="82" t="s">
        <v>31</v>
      </c>
      <c r="D612" s="78">
        <v>0</v>
      </c>
      <c r="E612" s="78">
        <v>0</v>
      </c>
      <c r="F612" s="78">
        <v>0</v>
      </c>
      <c r="G612" s="78">
        <v>0</v>
      </c>
      <c r="H612" s="78">
        <v>0</v>
      </c>
      <c r="I612" s="78">
        <v>0</v>
      </c>
      <c r="J612" s="78">
        <v>0</v>
      </c>
      <c r="K612" s="78">
        <v>0</v>
      </c>
      <c r="L612" s="78">
        <v>0</v>
      </c>
      <c r="M612" s="78">
        <v>0</v>
      </c>
      <c r="N612" s="78">
        <v>0</v>
      </c>
      <c r="O612" s="78">
        <v>0</v>
      </c>
      <c r="P612" s="78">
        <v>0</v>
      </c>
      <c r="Q612" s="78">
        <v>0</v>
      </c>
      <c r="R612" s="78">
        <v>0</v>
      </c>
      <c r="S612" s="73">
        <v>0</v>
      </c>
      <c r="T612" s="79" t="s">
        <v>32</v>
      </c>
    </row>
    <row r="613" spans="1:20" s="68" customFormat="1" x14ac:dyDescent="0.25">
      <c r="A613" s="153" t="s">
        <v>1128</v>
      </c>
      <c r="B613" s="82" t="s">
        <v>301</v>
      </c>
      <c r="C613" s="82" t="s">
        <v>31</v>
      </c>
      <c r="D613" s="78">
        <v>0</v>
      </c>
      <c r="E613" s="78">
        <v>0</v>
      </c>
      <c r="F613" s="78">
        <v>0</v>
      </c>
      <c r="G613" s="78">
        <v>0</v>
      </c>
      <c r="H613" s="78">
        <v>0</v>
      </c>
      <c r="I613" s="78">
        <v>0</v>
      </c>
      <c r="J613" s="78">
        <v>0</v>
      </c>
      <c r="K613" s="78">
        <v>0</v>
      </c>
      <c r="L613" s="78">
        <v>0</v>
      </c>
      <c r="M613" s="78">
        <v>0</v>
      </c>
      <c r="N613" s="78">
        <v>0</v>
      </c>
      <c r="O613" s="78">
        <v>0</v>
      </c>
      <c r="P613" s="78">
        <v>0</v>
      </c>
      <c r="Q613" s="78">
        <v>0</v>
      </c>
      <c r="R613" s="78">
        <v>0</v>
      </c>
      <c r="S613" s="73">
        <v>0</v>
      </c>
      <c r="T613" s="79" t="s">
        <v>32</v>
      </c>
    </row>
    <row r="614" spans="1:20" s="68" customFormat="1" x14ac:dyDescent="0.25">
      <c r="A614" s="153" t="s">
        <v>1129</v>
      </c>
      <c r="B614" s="82" t="s">
        <v>308</v>
      </c>
      <c r="C614" s="82" t="s">
        <v>31</v>
      </c>
      <c r="D614" s="78">
        <v>0</v>
      </c>
      <c r="E614" s="78">
        <v>0</v>
      </c>
      <c r="F614" s="78">
        <v>0</v>
      </c>
      <c r="G614" s="78">
        <v>0</v>
      </c>
      <c r="H614" s="78">
        <v>0</v>
      </c>
      <c r="I614" s="78">
        <v>0</v>
      </c>
      <c r="J614" s="78">
        <v>0</v>
      </c>
      <c r="K614" s="78">
        <v>0</v>
      </c>
      <c r="L614" s="78">
        <v>0</v>
      </c>
      <c r="M614" s="78">
        <v>0</v>
      </c>
      <c r="N614" s="78">
        <v>0</v>
      </c>
      <c r="O614" s="78">
        <v>0</v>
      </c>
      <c r="P614" s="78">
        <v>0</v>
      </c>
      <c r="Q614" s="78">
        <v>0</v>
      </c>
      <c r="R614" s="78">
        <v>0</v>
      </c>
      <c r="S614" s="73">
        <v>0</v>
      </c>
      <c r="T614" s="79" t="s">
        <v>32</v>
      </c>
    </row>
    <row r="615" spans="1:20" s="68" customFormat="1" ht="31.5" x14ac:dyDescent="0.25">
      <c r="A615" s="153" t="s">
        <v>1130</v>
      </c>
      <c r="B615" s="82" t="s">
        <v>323</v>
      </c>
      <c r="C615" s="82" t="s">
        <v>31</v>
      </c>
      <c r="D615" s="78">
        <v>0</v>
      </c>
      <c r="E615" s="78">
        <v>0</v>
      </c>
      <c r="F615" s="78">
        <v>0</v>
      </c>
      <c r="G615" s="78">
        <v>0</v>
      </c>
      <c r="H615" s="78">
        <v>0</v>
      </c>
      <c r="I615" s="78">
        <v>0</v>
      </c>
      <c r="J615" s="78">
        <v>0</v>
      </c>
      <c r="K615" s="78">
        <v>0</v>
      </c>
      <c r="L615" s="78">
        <v>0</v>
      </c>
      <c r="M615" s="78">
        <v>0</v>
      </c>
      <c r="N615" s="78">
        <v>0</v>
      </c>
      <c r="O615" s="78">
        <v>0</v>
      </c>
      <c r="P615" s="78">
        <v>0</v>
      </c>
      <c r="Q615" s="78">
        <v>0</v>
      </c>
      <c r="R615" s="78">
        <v>0</v>
      </c>
      <c r="S615" s="73">
        <v>0</v>
      </c>
      <c r="T615" s="79" t="s">
        <v>32</v>
      </c>
    </row>
    <row r="616" spans="1:20" s="68" customFormat="1" x14ac:dyDescent="0.25">
      <c r="A616" s="153" t="s">
        <v>1131</v>
      </c>
      <c r="B616" s="82" t="s">
        <v>325</v>
      </c>
      <c r="C616" s="82" t="s">
        <v>31</v>
      </c>
      <c r="D616" s="78">
        <f t="shared" ref="D616:R616" si="269">SUM(D617:D619,)</f>
        <v>7.2815999999999992</v>
      </c>
      <c r="E616" s="78">
        <f t="shared" si="269"/>
        <v>0</v>
      </c>
      <c r="F616" s="78">
        <f t="shared" si="269"/>
        <v>7.2815999999999992</v>
      </c>
      <c r="G616" s="78">
        <f t="shared" si="269"/>
        <v>7.2815999999999992</v>
      </c>
      <c r="H616" s="78">
        <f t="shared" si="269"/>
        <v>0</v>
      </c>
      <c r="I616" s="78">
        <f t="shared" si="269"/>
        <v>0</v>
      </c>
      <c r="J616" s="78">
        <f t="shared" si="269"/>
        <v>0</v>
      </c>
      <c r="K616" s="78">
        <f t="shared" si="269"/>
        <v>0</v>
      </c>
      <c r="L616" s="78">
        <f t="shared" si="269"/>
        <v>0</v>
      </c>
      <c r="M616" s="78">
        <f t="shared" si="269"/>
        <v>0</v>
      </c>
      <c r="N616" s="78">
        <f t="shared" si="269"/>
        <v>0</v>
      </c>
      <c r="O616" s="78">
        <f t="shared" si="269"/>
        <v>7.2815999999999992</v>
      </c>
      <c r="P616" s="78">
        <f t="shared" si="269"/>
        <v>0</v>
      </c>
      <c r="Q616" s="78">
        <f t="shared" si="269"/>
        <v>7.2815999999999992</v>
      </c>
      <c r="R616" s="78">
        <f t="shared" si="269"/>
        <v>0</v>
      </c>
      <c r="S616" s="73">
        <v>0</v>
      </c>
      <c r="T616" s="79" t="s">
        <v>32</v>
      </c>
    </row>
    <row r="617" spans="1:20" s="68" customFormat="1" x14ac:dyDescent="0.25">
      <c r="A617" s="154" t="s">
        <v>1131</v>
      </c>
      <c r="B617" s="100" t="s">
        <v>1132</v>
      </c>
      <c r="C617" s="101" t="s">
        <v>1133</v>
      </c>
      <c r="D617" s="89">
        <v>3.4415999999999998</v>
      </c>
      <c r="E617" s="88">
        <v>0</v>
      </c>
      <c r="F617" s="89">
        <f t="shared" ref="F617:F619" si="270">D617-E617</f>
        <v>3.4415999999999998</v>
      </c>
      <c r="G617" s="90">
        <v>3.4415999999999998</v>
      </c>
      <c r="H617" s="89">
        <f t="shared" ref="H617:H619" si="271">J617+L617+N617+P617</f>
        <v>0</v>
      </c>
      <c r="I617" s="89">
        <v>0</v>
      </c>
      <c r="J617" s="89">
        <v>0</v>
      </c>
      <c r="K617" s="89">
        <v>0</v>
      </c>
      <c r="L617" s="89">
        <v>0</v>
      </c>
      <c r="M617" s="89">
        <v>0</v>
      </c>
      <c r="N617" s="89">
        <v>0</v>
      </c>
      <c r="O617" s="89">
        <v>3.4415999999999998</v>
      </c>
      <c r="P617" s="89">
        <v>0</v>
      </c>
      <c r="Q617" s="89">
        <f t="shared" ref="Q617:Q619" si="272">F617-H617</f>
        <v>3.4415999999999998</v>
      </c>
      <c r="R617" s="89">
        <f t="shared" ref="R617:R619" si="273">H617-(I617)</f>
        <v>0</v>
      </c>
      <c r="S617" s="91">
        <v>0</v>
      </c>
      <c r="T617" s="102" t="s">
        <v>32</v>
      </c>
    </row>
    <row r="618" spans="1:20" s="68" customFormat="1" x14ac:dyDescent="0.25">
      <c r="A618" s="132" t="s">
        <v>1131</v>
      </c>
      <c r="B618" s="95" t="s">
        <v>1134</v>
      </c>
      <c r="C618" s="98" t="s">
        <v>1135</v>
      </c>
      <c r="D618" s="89">
        <v>2.4</v>
      </c>
      <c r="E618" s="88">
        <v>0</v>
      </c>
      <c r="F618" s="89">
        <f t="shared" si="270"/>
        <v>2.4</v>
      </c>
      <c r="G618" s="90">
        <v>2.4</v>
      </c>
      <c r="H618" s="89">
        <f t="shared" si="271"/>
        <v>0</v>
      </c>
      <c r="I618" s="89">
        <v>0</v>
      </c>
      <c r="J618" s="89">
        <v>0</v>
      </c>
      <c r="K618" s="89">
        <v>0</v>
      </c>
      <c r="L618" s="89">
        <v>0</v>
      </c>
      <c r="M618" s="89">
        <v>0</v>
      </c>
      <c r="N618" s="89">
        <v>0</v>
      </c>
      <c r="O618" s="89">
        <v>2.4</v>
      </c>
      <c r="P618" s="89">
        <v>0</v>
      </c>
      <c r="Q618" s="89">
        <f t="shared" si="272"/>
        <v>2.4</v>
      </c>
      <c r="R618" s="89">
        <f t="shared" si="273"/>
        <v>0</v>
      </c>
      <c r="S618" s="91">
        <v>0</v>
      </c>
      <c r="T618" s="92" t="s">
        <v>32</v>
      </c>
    </row>
    <row r="619" spans="1:20" s="68" customFormat="1" ht="31.5" x14ac:dyDescent="0.25">
      <c r="A619" s="132" t="s">
        <v>1131</v>
      </c>
      <c r="B619" s="95" t="s">
        <v>1136</v>
      </c>
      <c r="C619" s="98" t="s">
        <v>1137</v>
      </c>
      <c r="D619" s="89">
        <v>1.44</v>
      </c>
      <c r="E619" s="88">
        <v>0</v>
      </c>
      <c r="F619" s="89">
        <f t="shared" si="270"/>
        <v>1.44</v>
      </c>
      <c r="G619" s="90">
        <v>1.44</v>
      </c>
      <c r="H619" s="89">
        <f t="shared" si="271"/>
        <v>0</v>
      </c>
      <c r="I619" s="89">
        <v>0</v>
      </c>
      <c r="J619" s="89">
        <v>0</v>
      </c>
      <c r="K619" s="89">
        <v>0</v>
      </c>
      <c r="L619" s="89">
        <v>0</v>
      </c>
      <c r="M619" s="89">
        <v>0</v>
      </c>
      <c r="N619" s="89">
        <v>0</v>
      </c>
      <c r="O619" s="89">
        <v>1.44</v>
      </c>
      <c r="P619" s="89">
        <v>0</v>
      </c>
      <c r="Q619" s="89">
        <f t="shared" si="272"/>
        <v>1.44</v>
      </c>
      <c r="R619" s="89">
        <f t="shared" si="273"/>
        <v>0</v>
      </c>
      <c r="S619" s="91">
        <v>0</v>
      </c>
      <c r="T619" s="102" t="s">
        <v>32</v>
      </c>
    </row>
    <row r="620" spans="1:20" s="68" customFormat="1" x14ac:dyDescent="0.25">
      <c r="T620" s="155"/>
    </row>
    <row r="621" spans="1:20" s="68" customFormat="1" x14ac:dyDescent="0.25">
      <c r="H621" s="156"/>
      <c r="J621" s="157"/>
      <c r="L621" s="158"/>
      <c r="N621" s="158"/>
      <c r="P621" s="159"/>
      <c r="T621" s="155"/>
    </row>
    <row r="622" spans="1:20" s="68" customFormat="1" x14ac:dyDescent="0.25">
      <c r="T622" s="155"/>
    </row>
  </sheetData>
  <mergeCells count="25"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A4:T4"/>
    <mergeCell ref="A5:T5"/>
    <mergeCell ref="A7:T7"/>
    <mergeCell ref="A8:T8"/>
    <mergeCell ref="A10:T10"/>
    <mergeCell ref="A12:T12"/>
  </mergeCells>
  <conditionalFormatting sqref="A302:B302 A370:B370 A417:B418 A413:B414 E144 T147:T148 D143:E143 A147:F149 D50:G52 D73:G74 E69:E72 A150:A151 C150:F151 A205:C218 A263:C265 N370:P370 T396 A410:C412 T426 A493:C500 T536:T538 A537:C538 T602:T616 G591:G593 A40:C40 E40:F40 A62:C62 E62:F62 A546:H557 A83:E84 J292:J296 J396 J370 J308 J129:J134 J138:J143 J410:J418 J69:J87 L323:L329 L337 L347 L355 J364:J368 L390 L375:L384 L308 L410:L414 L488 L367:L368 L314:L316 L417:L418 L292:L296 N592:R593 N292:R296 N417:R418 N263:R267 N141:P141 N534:P538 N491:R504 N410:R414 N403:R406 N308:P308 N299:R300 N138:R140 N106:R106 N73:R74 N508:R510 N142:R142 N558:P558 N301:P301 N559:R559 N347:P347 N87:R87 N527:R527 N546:R557 N505:P507 N271:P286 A292:G297 N268:P268 N330:P330 N364:P368 T424 N544:P545 A520:C525 A519 L519 J519 N269:R269 H297:R297 F587:G590 H292:H296 D396:E396 D370:E370 A364:E368 A138:H140 A299:H300 C19:T19 A15:T18 A86:E86 D85:E85 A115:E120 D114:E114 A125:E125 D121:E124 J263:J269 L263:L269 A287:R289 A511:C518 J421:J517 A20:T20 T65:T67 A65:F66 I65:P67 N75:P86 A89:C97 A99:C103 A107:E113 N227:P234 D321:R321 J347 D346:R346 D348:R348 D67:E67 D75:E82 F67:F72 F75:G75 F143:F144 D145:R145 A156:E178 D219:R221 D263:H267 F298 D314:H316 D347:F347 D410:H414 A421:E490 F419:F490 D491:I504 F519 D521:H521 D534:E538 A544:E545 F534:F545 F617:F619 N61:R61 D223:R224 D222:F222 D226:R226 D225:F225 N519:P519 N523:P526 N531:R532 N529:P530 E53:F53 F57:H58 E55:E60 F55:F56 D61:H61 D57:D60 F59:F60 F76:F77 F79 D87:H87 F81:F86 D106:J106 D89:F105 F107:F119 I107:J119 I121:J125 F121:F128 D141:F141 D142:H142 D146:F146 I146:P151 D214:F218 I214:P218 I222:P222 I225:P225 D227:F230 I227:M230 D232:F234 I232:M234 D242:R244 D245:F252 D269:H269 D268:F268 D271:F286 D301:F301 D317:F317 D328:H329 D403:H406 D417:H418 D415:F416 I427:I490 D505:F507 I505:I507 I512:I514 D512:F514 D523:F526 D527:H527 D531:H532 D529:F530 D558:F558 D603:H616 F64:H64 G69:H69 H73:H75 F78:H78 F80:H80 F120:J120 A129:H130 D131:H134 D231:M231 G339:H340 G345:H345 G396:H396 D508:I511 D559:H559 A63:R63 D88:R88 D235:R236 A41:R41 L271:L286 J271:J286 D270:R270 D518:R518 J529:J532 L529:L532 D528:R528 L534:L538 J534:J538 D533:R533 J521 L521 D520:R520 N521 P521:Q521 L523:L527 J523:J527 D522:R522 A21:R38 T21:T38 S21:S41 T40:T41 S55:S57 T57 S59:S63 S65:S68 T73:T79 S70:S74 S76:S77 S79 T83:T88 S81:S119 S121:S128 N131:T134 T150:T153 T145 T142 T138:T140 T287:T289 T299:T300 T263:T270 T292:T297 S260:S301 N302:T302 T364:T367 T410:T414 T491:T504 T417:T418 S512:S514 T507:T510 T527:T533 S518:S560 S592:S594 S600:S619 A152:R153 A43:R43 A187:C197 D187:R213 N58:P60 N62:P62 L69:L87 I89:L105 K106:L125 M104:M125 M89:P103 N104:P105 N107:P125 L129:L134 N129:P130 L138:L143 N143:P143 I156:P178 N586:P586 A42:P42 I40:N40 P40 L490:L506 N396:P396 N415:P416 N421:P490 J602:J616 D515:I517 K508:L517 M427:M517 N511:P517 D369:R369 T512:T518 T520 T522:T525 N572:T585 T369 T43 T61 T63 T106:T123 N587:T590 T592:T593 T191:T227 A53:D54 E54:H54 S50:T54 H49:H52 N44:R57 I44:M62 A44:F48 A49:G49 S43:S49 D253:P255 I245:P252 A245:C255 D256:T259 T242:T255 S232:S255 Q245:R255 T235:T239 A237:F241 I237:R241 T156:T188 A179:R186 S135:S230 F154:F178 Q154:R178 D302:H302 A303:E303 N303:P303 T303 I299:M303 A317:C318 M314:R320 I314:J317 D318:L320 A307:E308 I307:P307 B304:E306 M304:P306 I304:J306 T305:T308 F303:F313 Q303:R313 T314:T322 A322:F327 I322:J330 M322:M330 N322:R329 T336:T337 G336:H336 T328:T333 A330:E333 I331:P333 G342:H342 S341:S344 G370:H370 F349:F368 A349:E362 I349:J362 M349:P362 Q349:R368 T339:T351 S346:S395 A371:E390 I371:J390 M371:P390 A398:E402 N398:P402 T398:T406 F370:F402 Q370:R402 G398:H398 I398:M406 S397:S510 D600:F602 D595:H599 N595:T599 A589:D591 A592:C616 E591:F591 D592:F594 N591 N594 I571:L572 N571 I573:I616 M571:M599 K573:L599 K600:R616 J544:J559 L544:L559 T544:T560 D571:G586 D561:F570 A561:B588 C561:C585 H571:H593 J573:J600 I561:N570 O561:S571 D560:R560 S303:S338 A336:E345 I336:J345 M336:P345 F330:F345 Q330:R345">
    <cfRule type="containsBlanks" dxfId="1688" priority="1684">
      <formula>LEN(TRIM(A15))=0</formula>
    </cfRule>
  </conditionalFormatting>
  <conditionalFormatting sqref="D502:D503 D588 D235 D256 D51:D52 D57:D60 D75:D80 D104:D105 D144 D507 D527:D533 D536 D559:D560 D133:D134 D268 D511:D512 D198:D199 E528:R528 E533:R533 E560:R560">
    <cfRule type="containsBlanks" dxfId="1687" priority="1669">
      <formula>LEN(TRIM(D51))=0</formula>
    </cfRule>
  </conditionalFormatting>
  <conditionalFormatting sqref="F502:F503 F588 F235 F256 F51:F52 F527 F559 F133:F134 F104:F105 F268 F511:F512 F56:F60 F529:F532">
    <cfRule type="containsBlanks" dxfId="1686" priority="1668">
      <formula>LEN(TRIM(F51))=0</formula>
    </cfRule>
  </conditionalFormatting>
  <conditionalFormatting sqref="G502:G503 G588 G235 G256 G51:G52 G527 G559 G133:G134 G511 G57:G58 G531:G532">
    <cfRule type="containsBlanks" dxfId="1685" priority="1667">
      <formula>LEN(TRIM(G51))=0</formula>
    </cfRule>
  </conditionalFormatting>
  <conditionalFormatting sqref="T228:T234 E228:E234">
    <cfRule type="containsBlanks" dxfId="1684" priority="1554">
      <formula>LEN(TRIM(E228))=0</formula>
    </cfRule>
  </conditionalFormatting>
  <conditionalFormatting sqref="O588:R588 O235:R235 O502:R503 O256:R256 O51:R52 O75:P80 O104:P105 O144 O507:P507 O527:R527 O536:P536 O559:R559 O572:R585 O133:R134 O511:P512 O56:P56 O65:P65 O147:P151 O586:P586 O198:P199 O152:R153 O57:R57 O268:P268 O138:R140 O58:P60 O531:R532 O529:P530">
    <cfRule type="containsBlanks" dxfId="1683" priority="1664">
      <formula>LEN(TRIM(O51))=0</formula>
    </cfRule>
  </conditionalFormatting>
  <conditionalFormatting sqref="T317">
    <cfRule type="containsBlanks" dxfId="1682" priority="1683">
      <formula>LEN(TRIM(T317))=0</formula>
    </cfRule>
  </conditionalFormatting>
  <conditionalFormatting sqref="T318">
    <cfRule type="containsBlanks" dxfId="1681" priority="1682">
      <formula>LEN(TRIM(T318))=0</formula>
    </cfRule>
  </conditionalFormatting>
  <conditionalFormatting sqref="T149">
    <cfRule type="containsBlanks" dxfId="1680" priority="1673">
      <formula>LEN(TRIM(T149))=0</formula>
    </cfRule>
  </conditionalFormatting>
  <conditionalFormatting sqref="J75:J80">
    <cfRule type="containsBlanks" dxfId="1679" priority="1654">
      <formula>LEN(TRIM(J75))=0</formula>
    </cfRule>
  </conditionalFormatting>
  <conditionalFormatting sqref="J42">
    <cfRule type="containsBlanks" dxfId="1678" priority="1663">
      <formula>LEN(TRIM(J42))=0</formula>
    </cfRule>
  </conditionalFormatting>
  <conditionalFormatting sqref="T53">
    <cfRule type="containsBlanks" dxfId="1677" priority="1680">
      <formula>LEN(TRIM(T53))=0</formula>
    </cfRule>
  </conditionalFormatting>
  <conditionalFormatting sqref="J147:J151">
    <cfRule type="containsBlanks" dxfId="1676" priority="1648">
      <formula>LEN(TRIM(J147))=0</formula>
    </cfRule>
  </conditionalFormatting>
  <conditionalFormatting sqref="J198:J199">
    <cfRule type="containsBlanks" dxfId="1675" priority="1646">
      <formula>LEN(TRIM(J198))=0</formula>
    </cfRule>
  </conditionalFormatting>
  <conditionalFormatting sqref="E414 H414 J414 L414 T414 T417:T418 L417:L418 J417:J418 H417:H418 E417:E418">
    <cfRule type="containsBlanks" dxfId="1674" priority="1681">
      <formula>LEN(TRIM(E414))=0</formula>
    </cfRule>
  </conditionalFormatting>
  <conditionalFormatting sqref="T56">
    <cfRule type="containsBlanks" dxfId="1673" priority="1679">
      <formula>LEN(TRIM(T56))=0</formula>
    </cfRule>
  </conditionalFormatting>
  <conditionalFormatting sqref="T80">
    <cfRule type="containsBlanks" dxfId="1672" priority="1677">
      <formula>LEN(TRIM(T80))=0</formula>
    </cfRule>
  </conditionalFormatting>
  <conditionalFormatting sqref="T83">
    <cfRule type="containsBlanks" dxfId="1671" priority="1676">
      <formula>LEN(TRIM(T83))=0</formula>
    </cfRule>
  </conditionalFormatting>
  <conditionalFormatting sqref="T63">
    <cfRule type="containsBlanks" dxfId="1670" priority="1678">
      <formula>LEN(TRIM(T63))=0</formula>
    </cfRule>
  </conditionalFormatting>
  <conditionalFormatting sqref="T133">
    <cfRule type="containsBlanks" dxfId="1669" priority="1675">
      <formula>LEN(TRIM(T133))=0</formula>
    </cfRule>
  </conditionalFormatting>
  <conditionalFormatting sqref="T134">
    <cfRule type="containsBlanks" dxfId="1668" priority="1674">
      <formula>LEN(TRIM(T134))=0</formula>
    </cfRule>
  </conditionalFormatting>
  <conditionalFormatting sqref="J582">
    <cfRule type="containsBlanks" dxfId="1667" priority="1637">
      <formula>LEN(TRIM(J582))=0</formula>
    </cfRule>
  </conditionalFormatting>
  <conditionalFormatting sqref="O588:R588 O235:R235 O256:R256 O417:R418 O502:R503 O302:R302 O51:R52 O75:P80 O104:P105 O144 O507:P507 O527:R527 O536:P536 O559:R559 O572:R585 O133:R134 O511:P512 O56:P56 O65:P65 O147:P151 O586:P586 O198:P199 O152:R153 O57:R57 O268:P268 O138:R140 O58:P60 O531:R532 O529:P530">
    <cfRule type="containsBlanks" dxfId="1666" priority="1666">
      <formula>LEN(TRIM(O51))=0</formula>
    </cfRule>
  </conditionalFormatting>
  <conditionalFormatting sqref="T502">
    <cfRule type="containsBlanks" dxfId="1665" priority="1672">
      <formula>LEN(TRIM(T502))=0</formula>
    </cfRule>
  </conditionalFormatting>
  <conditionalFormatting sqref="J20:J30 L20:L30 J51:J52 J57 J63 J133:J134 J235 J256 J263:J265 J413:J414 J521 J557 J573:J581 J583:J584 L51:L52 L502:L503 T502:T503 E502:E503 J502:J503 L57 L63 L133:L134 L235 L256 L263:L265 L413:L414 L521 L557 L573:L581 L583:L584 H502:H503 H588 H51:H52 H235 E235 E256 S256:T256 L302 J302 L417:L418 J417:J418 T51:T52 E51:E52 E56:E60 E75:E80 T75:T80 E104:E105 E144 E507 T507 J527 L527 H527 E527 T536 E536 L536 E559 E133:E134 S133:T134 E268 E511:E512 E198:E199 H57:H58 T147:T153 J152:J153 J559 T138:T140 T235 S19:T19 L559 L152:L153 N153:P153 T268 T56:T57 T527:T533 H531:H532 H64 H69 H75 H78 H80 H120 H129:H130 H231 H339:H340 H345 H396 H511 H559 H591 E529:E532 L529:L532 J529:J532 L523 J523 H515:H517">
    <cfRule type="containsBlanks" dxfId="1664" priority="1671">
      <formula>LEN(TRIM(E19))=0</formula>
    </cfRule>
  </conditionalFormatting>
  <conditionalFormatting sqref="A51:B52 A502:B503 A235:B235 A256:B256 A56:B60 A75:B75 A104:B105 A144:B144 A507:B507 A527:B533 A536:B536 A559:B560 A133:B134 A268:B268 A198:B199 A19 A77:B80">
    <cfRule type="containsBlanks" dxfId="1663" priority="1670">
      <formula>LEN(TRIM(A19))=0</formula>
    </cfRule>
  </conditionalFormatting>
  <conditionalFormatting sqref="L268">
    <cfRule type="containsBlanks" dxfId="1662" priority="1616">
      <formula>LEN(TRIM(L268))=0</formula>
    </cfRule>
  </conditionalFormatting>
  <conditionalFormatting sqref="J65">
    <cfRule type="containsBlanks" dxfId="1661" priority="1657">
      <formula>LEN(TRIM(J65))=0</formula>
    </cfRule>
  </conditionalFormatting>
  <conditionalFormatting sqref="O414:R414 O417:R418">
    <cfRule type="containsBlanks" dxfId="1660" priority="1665">
      <formula>LEN(TRIM(O414))=0</formula>
    </cfRule>
  </conditionalFormatting>
  <conditionalFormatting sqref="J582">
    <cfRule type="containsBlanks" dxfId="1659" priority="1636">
      <formula>LEN(TRIM(J582))=0</formula>
    </cfRule>
  </conditionalFormatting>
  <conditionalFormatting sqref="J42">
    <cfRule type="containsBlanks" dxfId="1658" priority="1662">
      <formula>LEN(TRIM(J42))=0</formula>
    </cfRule>
  </conditionalFormatting>
  <conditionalFormatting sqref="J75:J80">
    <cfRule type="containsBlanks" dxfId="1657" priority="1655">
      <formula>LEN(TRIM(J75))=0</formula>
    </cfRule>
  </conditionalFormatting>
  <conditionalFormatting sqref="J56">
    <cfRule type="containsBlanks" dxfId="1656" priority="1661">
      <formula>LEN(TRIM(J56))=0</formula>
    </cfRule>
  </conditionalFormatting>
  <conditionalFormatting sqref="J56">
    <cfRule type="containsBlanks" dxfId="1655" priority="1660">
      <formula>LEN(TRIM(J56))=0</formula>
    </cfRule>
  </conditionalFormatting>
  <conditionalFormatting sqref="J370">
    <cfRule type="containsBlanks" dxfId="1654" priority="1642">
      <formula>LEN(TRIM(J370))=0</formula>
    </cfRule>
  </conditionalFormatting>
  <conditionalFormatting sqref="J536">
    <cfRule type="containsBlanks" dxfId="1653" priority="1639">
      <formula>LEN(TRIM(J536))=0</formula>
    </cfRule>
  </conditionalFormatting>
  <conditionalFormatting sqref="J536">
    <cfRule type="containsBlanks" dxfId="1652" priority="1638">
      <formula>LEN(TRIM(J536))=0</formula>
    </cfRule>
  </conditionalFormatting>
  <conditionalFormatting sqref="J507 J511:J512 J519">
    <cfRule type="containsBlanks" dxfId="1651" priority="1641">
      <formula>LEN(TRIM(J507))=0</formula>
    </cfRule>
  </conditionalFormatting>
  <conditionalFormatting sqref="J507 J511:J512 J519">
    <cfRule type="containsBlanks" dxfId="1650" priority="1640">
      <formula>LEN(TRIM(J507))=0</formula>
    </cfRule>
  </conditionalFormatting>
  <conditionalFormatting sqref="J585:J586 J588">
    <cfRule type="containsBlanks" dxfId="1649" priority="1635">
      <formula>LEN(TRIM(J585))=0</formula>
    </cfRule>
  </conditionalFormatting>
  <conditionalFormatting sqref="J585:J586 J588">
    <cfRule type="containsBlanks" dxfId="1648" priority="1634">
      <formula>LEN(TRIM(J585))=0</formula>
    </cfRule>
  </conditionalFormatting>
  <conditionalFormatting sqref="L511:L512 L519">
    <cfRule type="containsBlanks" dxfId="1647" priority="1615">
      <formula>LEN(TRIM(L511))=0</formula>
    </cfRule>
  </conditionalFormatting>
  <conditionalFormatting sqref="L511:L512 L519">
    <cfRule type="containsBlanks" dxfId="1646" priority="1614">
      <formula>LEN(TRIM(L511))=0</formula>
    </cfRule>
  </conditionalFormatting>
  <conditionalFormatting sqref="N502:N503 N588 N235 N256 N51:N52 N56:N60 N75:N80 N104:N105 N507 N527 N536 N559 N133:N134 N268 N511:N512 N198:N199 O153:P153 N529:N532">
    <cfRule type="containsBlanks" dxfId="1645" priority="1608">
      <formula>LEN(TRIM(N51))=0</formula>
    </cfRule>
  </conditionalFormatting>
  <conditionalFormatting sqref="L588 L585:L586">
    <cfRule type="containsBlanks" dxfId="1644" priority="1611">
      <formula>LEN(TRIM(L585))=0</formula>
    </cfRule>
  </conditionalFormatting>
  <conditionalFormatting sqref="L588 L585:L586">
    <cfRule type="containsBlanks" dxfId="1643" priority="1610">
      <formula>LEN(TRIM(L585))=0</formula>
    </cfRule>
  </conditionalFormatting>
  <conditionalFormatting sqref="L582">
    <cfRule type="containsBlanks" dxfId="1642" priority="1613">
      <formula>LEN(TRIM(L582))=0</formula>
    </cfRule>
  </conditionalFormatting>
  <conditionalFormatting sqref="L582">
    <cfRule type="containsBlanks" dxfId="1641" priority="1612">
      <formula>LEN(TRIM(L582))=0</formula>
    </cfRule>
  </conditionalFormatting>
  <conditionalFormatting sqref="O271:P286">
    <cfRule type="containsBlanks" dxfId="1640" priority="1519">
      <formula>LEN(TRIM(O271))=0</formula>
    </cfRule>
  </conditionalFormatting>
  <conditionalFormatting sqref="O271:P286">
    <cfRule type="containsBlanks" dxfId="1639" priority="1518">
      <formula>LEN(TRIM(O271))=0</formula>
    </cfRule>
  </conditionalFormatting>
  <conditionalFormatting sqref="H511">
    <cfRule type="containsBlanks" dxfId="1638" priority="1559">
      <formula>LEN(TRIM(H511))=0</formula>
    </cfRule>
  </conditionalFormatting>
  <conditionalFormatting sqref="J58:J60">
    <cfRule type="containsBlanks" dxfId="1637" priority="1659">
      <formula>LEN(TRIM(J58))=0</formula>
    </cfRule>
  </conditionalFormatting>
  <conditionalFormatting sqref="J58:J60">
    <cfRule type="containsBlanks" dxfId="1636" priority="1658">
      <formula>LEN(TRIM(J58))=0</formula>
    </cfRule>
  </conditionalFormatting>
  <conditionalFormatting sqref="L42">
    <cfRule type="containsBlanks" dxfId="1635" priority="1633">
      <formula>LEN(TRIM(L42))=0</formula>
    </cfRule>
  </conditionalFormatting>
  <conditionalFormatting sqref="L42">
    <cfRule type="containsBlanks" dxfId="1634" priority="1632">
      <formula>LEN(TRIM(L42))=0</formula>
    </cfRule>
  </conditionalFormatting>
  <conditionalFormatting sqref="J147:J151">
    <cfRule type="containsBlanks" dxfId="1633" priority="1649">
      <formula>LEN(TRIM(J147))=0</formula>
    </cfRule>
  </conditionalFormatting>
  <conditionalFormatting sqref="J65">
    <cfRule type="containsBlanks" dxfId="1632" priority="1656">
      <formula>LEN(TRIM(J65))=0</formula>
    </cfRule>
  </conditionalFormatting>
  <conditionalFormatting sqref="J104:J105">
    <cfRule type="containsBlanks" dxfId="1631" priority="1653">
      <formula>LEN(TRIM(J104))=0</formula>
    </cfRule>
  </conditionalFormatting>
  <conditionalFormatting sqref="J104:J105">
    <cfRule type="containsBlanks" dxfId="1630" priority="1652">
      <formula>LEN(TRIM(J104))=0</formula>
    </cfRule>
  </conditionalFormatting>
  <conditionalFormatting sqref="J144">
    <cfRule type="containsBlanks" dxfId="1629" priority="1651">
      <formula>LEN(TRIM(J144))=0</formula>
    </cfRule>
  </conditionalFormatting>
  <conditionalFormatting sqref="J144">
    <cfRule type="containsBlanks" dxfId="1628" priority="1650">
      <formula>LEN(TRIM(J144))=0</formula>
    </cfRule>
  </conditionalFormatting>
  <conditionalFormatting sqref="L75:L80">
    <cfRule type="containsBlanks" dxfId="1627" priority="1624">
      <formula>LEN(TRIM(L75))=0</formula>
    </cfRule>
  </conditionalFormatting>
  <conditionalFormatting sqref="J198:J199">
    <cfRule type="containsBlanks" dxfId="1626" priority="1647">
      <formula>LEN(TRIM(J198))=0</formula>
    </cfRule>
  </conditionalFormatting>
  <conditionalFormatting sqref="L104:L105">
    <cfRule type="containsBlanks" dxfId="1625" priority="1623">
      <formula>LEN(TRIM(L104))=0</formula>
    </cfRule>
  </conditionalFormatting>
  <conditionalFormatting sqref="L58:L60">
    <cfRule type="containsBlanks" dxfId="1624" priority="1629">
      <formula>LEN(TRIM(L58))=0</formula>
    </cfRule>
  </conditionalFormatting>
  <conditionalFormatting sqref="J268">
    <cfRule type="containsBlanks" dxfId="1623" priority="1645">
      <formula>LEN(TRIM(J268))=0</formula>
    </cfRule>
  </conditionalFormatting>
  <conditionalFormatting sqref="J268">
    <cfRule type="containsBlanks" dxfId="1622" priority="1644">
      <formula>LEN(TRIM(J268))=0</formula>
    </cfRule>
  </conditionalFormatting>
  <conditionalFormatting sqref="J370">
    <cfRule type="containsBlanks" dxfId="1621" priority="1643">
      <formula>LEN(TRIM(J370))=0</formula>
    </cfRule>
  </conditionalFormatting>
  <conditionalFormatting sqref="L65">
    <cfRule type="containsBlanks" dxfId="1620" priority="1627">
      <formula>LEN(TRIM(L65))=0</formula>
    </cfRule>
  </conditionalFormatting>
  <conditionalFormatting sqref="L65">
    <cfRule type="containsBlanks" dxfId="1619" priority="1626">
      <formula>LEN(TRIM(L65))=0</formula>
    </cfRule>
  </conditionalFormatting>
  <conditionalFormatting sqref="L268">
    <cfRule type="containsBlanks" dxfId="1618" priority="1617">
      <formula>LEN(TRIM(L268))=0</formula>
    </cfRule>
  </conditionalFormatting>
  <conditionalFormatting sqref="L75:L80">
    <cfRule type="containsBlanks" dxfId="1617" priority="1625">
      <formula>LEN(TRIM(L75))=0</formula>
    </cfRule>
  </conditionalFormatting>
  <conditionalFormatting sqref="L104:L105">
    <cfRule type="containsBlanks" dxfId="1616" priority="1622">
      <formula>LEN(TRIM(L104))=0</formula>
    </cfRule>
  </conditionalFormatting>
  <conditionalFormatting sqref="L56">
    <cfRule type="containsBlanks" dxfId="1615" priority="1631">
      <formula>LEN(TRIM(L56))=0</formula>
    </cfRule>
  </conditionalFormatting>
  <conditionalFormatting sqref="L56">
    <cfRule type="containsBlanks" dxfId="1614" priority="1630">
      <formula>LEN(TRIM(L56))=0</formula>
    </cfRule>
  </conditionalFormatting>
  <conditionalFormatting sqref="L58:L60">
    <cfRule type="containsBlanks" dxfId="1613" priority="1628">
      <formula>LEN(TRIM(L58))=0</formula>
    </cfRule>
  </conditionalFormatting>
  <conditionalFormatting sqref="L198:L199">
    <cfRule type="containsBlanks" dxfId="1612" priority="1618">
      <formula>LEN(TRIM(L198))=0</formula>
    </cfRule>
  </conditionalFormatting>
  <conditionalFormatting sqref="L198:L199">
    <cfRule type="containsBlanks" dxfId="1611" priority="1619">
      <formula>LEN(TRIM(L198))=0</formula>
    </cfRule>
  </conditionalFormatting>
  <conditionalFormatting sqref="L147:L151">
    <cfRule type="containsBlanks" dxfId="1610" priority="1621">
      <formula>LEN(TRIM(L147))=0</formula>
    </cfRule>
  </conditionalFormatting>
  <conditionalFormatting sqref="L147:L151">
    <cfRule type="containsBlanks" dxfId="1609" priority="1620">
      <formula>LEN(TRIM(L147))=0</formula>
    </cfRule>
  </conditionalFormatting>
  <conditionalFormatting sqref="O587:R587">
    <cfRule type="containsBlanks" dxfId="1608" priority="1598">
      <formula>LEN(TRIM(O587))=0</formula>
    </cfRule>
  </conditionalFormatting>
  <conditionalFormatting sqref="J587">
    <cfRule type="containsBlanks" dxfId="1607" priority="1597">
      <formula>LEN(TRIM(J587))=0</formula>
    </cfRule>
  </conditionalFormatting>
  <conditionalFormatting sqref="E152:E153">
    <cfRule type="containsBlanks" dxfId="1606" priority="1576">
      <formula>LEN(TRIM(E152))=0</formula>
    </cfRule>
  </conditionalFormatting>
  <conditionalFormatting sqref="A218:B218">
    <cfRule type="containsBlanks" dxfId="1605" priority="1607">
      <formula>LEN(TRIM(A218))=0</formula>
    </cfRule>
  </conditionalFormatting>
  <conditionalFormatting sqref="D218:F218">
    <cfRule type="containsBlanks" dxfId="1604" priority="1606">
      <formula>LEN(TRIM(D218))=0</formula>
    </cfRule>
  </conditionalFormatting>
  <conditionalFormatting sqref="T218">
    <cfRule type="containsBlanks" dxfId="1603" priority="1605">
      <formula>LEN(TRIM(T218))=0</formula>
    </cfRule>
  </conditionalFormatting>
  <conditionalFormatting sqref="J587">
    <cfRule type="containsBlanks" dxfId="1602" priority="1596">
      <formula>LEN(TRIM(J587))=0</formula>
    </cfRule>
  </conditionalFormatting>
  <conditionalFormatting sqref="L587">
    <cfRule type="containsBlanks" dxfId="1601" priority="1595">
      <formula>LEN(TRIM(L587))=0</formula>
    </cfRule>
  </conditionalFormatting>
  <conditionalFormatting sqref="J271:J286">
    <cfRule type="containsBlanks" dxfId="1600" priority="1517">
      <formula>LEN(TRIM(J271))=0</formula>
    </cfRule>
  </conditionalFormatting>
  <conditionalFormatting sqref="J271:J286">
    <cfRule type="containsBlanks" dxfId="1599" priority="1516">
      <formula>LEN(TRIM(J271))=0</formula>
    </cfRule>
  </conditionalFormatting>
  <conditionalFormatting sqref="A218:B218 T218 D218:F218">
    <cfRule type="containsBlanks" dxfId="1598" priority="1604">
      <formula>LEN(TRIM(A218))=0</formula>
    </cfRule>
  </conditionalFormatting>
  <conditionalFormatting sqref="N256 N417:N418 N502:N503 N588 N235 N302 N51:N52 N56:N60 N75:N80 N104:N105 N507 N527 N536 N559 N133:N134 N268 N511:N512 N198:N199 O153:P153 N529:N532">
    <cfRule type="containsBlanks" dxfId="1597" priority="1609">
      <formula>LEN(TRIM(N51))=0</formula>
    </cfRule>
  </conditionalFormatting>
  <conditionalFormatting sqref="N414 N417:N418">
    <cfRule type="containsBlanks" dxfId="1596" priority="1685">
      <formula>LEN(TRIM(N414))=0</formula>
    </cfRule>
  </conditionalFormatting>
  <conditionalFormatting sqref="F301">
    <cfRule type="containsBlanks" dxfId="1595" priority="1686">
      <formula>LEN(TRIM(F301))=0</formula>
    </cfRule>
  </conditionalFormatting>
  <conditionalFormatting sqref="S587 H587">
    <cfRule type="containsBlanks" dxfId="1594" priority="1602">
      <formula>LEN(TRIM(H587))=0</formula>
    </cfRule>
  </conditionalFormatting>
  <conditionalFormatting sqref="D587">
    <cfRule type="containsBlanks" dxfId="1593" priority="1601">
      <formula>LEN(TRIM(D587))=0</formula>
    </cfRule>
  </conditionalFormatting>
  <conditionalFormatting sqref="F587">
    <cfRule type="containsBlanks" dxfId="1592" priority="1600">
      <formula>LEN(TRIM(F587))=0</formula>
    </cfRule>
  </conditionalFormatting>
  <conditionalFormatting sqref="O587:R587">
    <cfRule type="containsBlanks" dxfId="1591" priority="1687">
      <formula>LEN(TRIM(O587))=0</formula>
    </cfRule>
  </conditionalFormatting>
  <conditionalFormatting sqref="A69:B69 O69">
    <cfRule type="containsBlanks" dxfId="1590" priority="1438">
      <formula>LEN(TRIM(A69))=0</formula>
    </cfRule>
  </conditionalFormatting>
  <conditionalFormatting sqref="G587">
    <cfRule type="containsBlanks" dxfId="1589" priority="1599">
      <formula>LEN(TRIM(G587))=0</formula>
    </cfRule>
  </conditionalFormatting>
  <conditionalFormatting sqref="S587 H587">
    <cfRule type="containsBlanks" dxfId="1588" priority="1603">
      <formula>LEN(TRIM(H587))=0</formula>
    </cfRule>
  </conditionalFormatting>
  <conditionalFormatting sqref="L587">
    <cfRule type="containsBlanks" dxfId="1587" priority="1594">
      <formula>LEN(TRIM(L587))=0</formula>
    </cfRule>
  </conditionalFormatting>
  <conditionalFormatting sqref="N587">
    <cfRule type="containsBlanks" dxfId="1586" priority="1592">
      <formula>LEN(TRIM(N587))=0</formula>
    </cfRule>
  </conditionalFormatting>
  <conditionalFormatting sqref="N587">
    <cfRule type="containsBlanks" dxfId="1585" priority="1593">
      <formula>LEN(TRIM(N587))=0</formula>
    </cfRule>
  </conditionalFormatting>
  <conditionalFormatting sqref="D587:D588 A235:B235 A256:B256 A302:B302 A370:B370 A417:B418 A413:B414 A56:B60 A75:B75 A104:B105 A144:B144 D144:E144 A507:B507 A527:B533 A536:B536 A559:B560 A51:B52 A133:B134 A268:B268 A502:B503 T56 T75:T80 T147:T151 T507 T536 A198:B199 L69:L72 J144 A19 O144 A77:B80">
    <cfRule type="containsBlanks" dxfId="1584" priority="1591">
      <formula>LEN(TRIM(A19))=0</formula>
    </cfRule>
  </conditionalFormatting>
  <conditionalFormatting sqref="C588 C235 C256 C302 C370 C417:C418 C413:C414 C56:C60 C75 C104:C105 C144 C507 C527:C533 C536 C559:C560 C51:C52 C133:C134 C268 C502:C503 C198:C199 C77:C80">
    <cfRule type="containsBlanks" dxfId="1583" priority="1590">
      <formula>LEN(TRIM(C51))=0</formula>
    </cfRule>
  </conditionalFormatting>
  <conditionalFormatting sqref="C80 C104:C105 C144 C133:C134">
    <cfRule type="containsBlanks" dxfId="1582" priority="1589">
      <formula>LEN(TRIM(C80))=0</formula>
    </cfRule>
  </conditionalFormatting>
  <conditionalFormatting sqref="C586:C587">
    <cfRule type="containsBlanks" dxfId="1581" priority="1588">
      <formula>LEN(TRIM(C586))=0</formula>
    </cfRule>
  </conditionalFormatting>
  <conditionalFormatting sqref="H589:H590 H592:H593 H595:H599">
    <cfRule type="containsBlanks" dxfId="1580" priority="1586">
      <formula>LEN(TRIM(H589))=0</formula>
    </cfRule>
  </conditionalFormatting>
  <conditionalFormatting sqref="E521 E523">
    <cfRule type="containsBlanks" dxfId="1579" priority="1571">
      <formula>LEN(TRIM(E521))=0</formula>
    </cfRule>
  </conditionalFormatting>
  <conditionalFormatting sqref="E527 E529:E530">
    <cfRule type="containsBlanks" dxfId="1578" priority="1570">
      <formula>LEN(TRIM(E527))=0</formula>
    </cfRule>
  </conditionalFormatting>
  <conditionalFormatting sqref="H589:H590 H592:H593 H595:H599">
    <cfRule type="containsBlanks" dxfId="1577" priority="1587">
      <formula>LEN(TRIM(H589))=0</formula>
    </cfRule>
  </conditionalFormatting>
  <conditionalFormatting sqref="F589:F590 F592:F593 F595:F599">
    <cfRule type="containsBlanks" dxfId="1576" priority="1585">
      <formula>LEN(TRIM(F589))=0</formula>
    </cfRule>
  </conditionalFormatting>
  <conditionalFormatting sqref="E587:E588">
    <cfRule type="containsBlanks" dxfId="1575" priority="1564">
      <formula>LEN(TRIM(E587))=0</formula>
    </cfRule>
  </conditionalFormatting>
  <conditionalFormatting sqref="O589:R590 O592:R593 O591 O595:R599 O594">
    <cfRule type="containsBlanks" dxfId="1574" priority="1583">
      <formula>LEN(TRIM(O589))=0</formula>
    </cfRule>
  </conditionalFormatting>
  <conditionalFormatting sqref="O589:R590 O592:R593 O591 O595:R599 O594">
    <cfRule type="containsBlanks" dxfId="1573" priority="1584">
      <formula>LEN(TRIM(O589))=0</formula>
    </cfRule>
  </conditionalFormatting>
  <conditionalFormatting sqref="D589:D590 D591:E591 J591 J594 G591 D594:E594 L594 L591 N591:O591 N594:O594 J602">
    <cfRule type="containsBlanks" dxfId="1572" priority="1582">
      <formula>LEN(TRIM(D589))=0</formula>
    </cfRule>
  </conditionalFormatting>
  <conditionalFormatting sqref="E19:E30">
    <cfRule type="containsBlanks" dxfId="1571" priority="1581">
      <formula>LEN(TRIM(E19))=0</formula>
    </cfRule>
  </conditionalFormatting>
  <conditionalFormatting sqref="E51:E52">
    <cfRule type="containsBlanks" dxfId="1570" priority="1580">
      <formula>LEN(TRIM(E51))=0</formula>
    </cfRule>
  </conditionalFormatting>
  <conditionalFormatting sqref="E57">
    <cfRule type="containsBlanks" dxfId="1569" priority="1579">
      <formula>LEN(TRIM(E57))=0</formula>
    </cfRule>
  </conditionalFormatting>
  <conditionalFormatting sqref="E63">
    <cfRule type="containsBlanks" dxfId="1568" priority="1578">
      <formula>LEN(TRIM(E63))=0</formula>
    </cfRule>
  </conditionalFormatting>
  <conditionalFormatting sqref="E133:E134">
    <cfRule type="containsBlanks" dxfId="1567" priority="1577">
      <formula>LEN(TRIM(E133))=0</formula>
    </cfRule>
  </conditionalFormatting>
  <conditionalFormatting sqref="L337">
    <cfRule type="containsBlanks" dxfId="1566" priority="1492">
      <formula>LEN(TRIM(L337))=0</formula>
    </cfRule>
  </conditionalFormatting>
  <conditionalFormatting sqref="E235">
    <cfRule type="containsBlanks" dxfId="1565" priority="1575">
      <formula>LEN(TRIM(E235))=0</formula>
    </cfRule>
  </conditionalFormatting>
  <conditionalFormatting sqref="E256">
    <cfRule type="containsBlanks" dxfId="1564" priority="1574">
      <formula>LEN(TRIM(E256))=0</formula>
    </cfRule>
  </conditionalFormatting>
  <conditionalFormatting sqref="E263:E265">
    <cfRule type="containsBlanks" dxfId="1563" priority="1573">
      <formula>LEN(TRIM(E263))=0</formula>
    </cfRule>
  </conditionalFormatting>
  <conditionalFormatting sqref="E502:E503">
    <cfRule type="containsBlanks" dxfId="1562" priority="1572">
      <formula>LEN(TRIM(E502))=0</formula>
    </cfRule>
  </conditionalFormatting>
  <conditionalFormatting sqref="E559">
    <cfRule type="containsBlanks" dxfId="1561" priority="1568">
      <formula>LEN(TRIM(E559))=0</formula>
    </cfRule>
  </conditionalFormatting>
  <conditionalFormatting sqref="E592:E593">
    <cfRule type="containsBlanks" dxfId="1560" priority="1561">
      <formula>LEN(TRIM(E592))=0</formula>
    </cfRule>
  </conditionalFormatting>
  <conditionalFormatting sqref="E595:E599">
    <cfRule type="containsBlanks" dxfId="1559" priority="1560">
      <formula>LEN(TRIM(E595))=0</formula>
    </cfRule>
  </conditionalFormatting>
  <conditionalFormatting sqref="E531:E532">
    <cfRule type="containsBlanks" dxfId="1558" priority="1569">
      <formula>LEN(TRIM(E531))=0</formula>
    </cfRule>
  </conditionalFormatting>
  <conditionalFormatting sqref="E572:E585">
    <cfRule type="containsBlanks" dxfId="1557" priority="1567">
      <formula>LEN(TRIM(E572))=0</formula>
    </cfRule>
  </conditionalFormatting>
  <conditionalFormatting sqref="E588">
    <cfRule type="containsBlanks" dxfId="1556" priority="1566">
      <formula>LEN(TRIM(E588))=0</formula>
    </cfRule>
  </conditionalFormatting>
  <conditionalFormatting sqref="E587">
    <cfRule type="containsBlanks" dxfId="1555" priority="1565">
      <formula>LEN(TRIM(E587))=0</formula>
    </cfRule>
  </conditionalFormatting>
  <conditionalFormatting sqref="E589:E590">
    <cfRule type="containsBlanks" dxfId="1554" priority="1563">
      <formula>LEN(TRIM(E589))=0</formula>
    </cfRule>
  </conditionalFormatting>
  <conditionalFormatting sqref="E589:E590">
    <cfRule type="containsBlanks" dxfId="1553" priority="1562">
      <formula>LEN(TRIM(E589))=0</formula>
    </cfRule>
  </conditionalFormatting>
  <conditionalFormatting sqref="H231">
    <cfRule type="containsBlanks" dxfId="1552" priority="1536">
      <formula>LEN(TRIM(H231))=0</formula>
    </cfRule>
  </conditionalFormatting>
  <conditionalFormatting sqref="H586">
    <cfRule type="containsBlanks" dxfId="1551" priority="1558">
      <formula>LEN(TRIM(H586))=0</formula>
    </cfRule>
  </conditionalFormatting>
  <conditionalFormatting sqref="H231">
    <cfRule type="containsBlanks" dxfId="1550" priority="1537">
      <formula>LEN(TRIM(H231))=0</formula>
    </cfRule>
  </conditionalFormatting>
  <conditionalFormatting sqref="E245:E252">
    <cfRule type="containsBlanks" dxfId="1549" priority="1535">
      <formula>LEN(TRIM(E245))=0</formula>
    </cfRule>
  </conditionalFormatting>
  <conditionalFormatting sqref="T241">
    <cfRule type="containsBlanks" dxfId="1548" priority="1556">
      <formula>LEN(TRIM(T241))=0</formula>
    </cfRule>
  </conditionalFormatting>
  <conditionalFormatting sqref="N513">
    <cfRule type="containsBlanks" dxfId="1547" priority="1464">
      <formula>LEN(TRIM(N513))=0</formula>
    </cfRule>
  </conditionalFormatting>
  <conditionalFormatting sqref="N513">
    <cfRule type="containsBlanks" dxfId="1546" priority="1465">
      <formula>LEN(TRIM(N513))=0</formula>
    </cfRule>
  </conditionalFormatting>
  <conditionalFormatting sqref="O228:P234">
    <cfRule type="containsBlanks" dxfId="1545" priority="1549">
      <formula>LEN(TRIM(O228))=0</formula>
    </cfRule>
  </conditionalFormatting>
  <conditionalFormatting sqref="T241">
    <cfRule type="containsBlanks" dxfId="1544" priority="1557">
      <formula>LEN(TRIM(T241))=0</formula>
    </cfRule>
  </conditionalFormatting>
  <conditionalFormatting sqref="D228:D234">
    <cfRule type="containsBlanks" dxfId="1543" priority="1552">
      <formula>LEN(TRIM(D228))=0</formula>
    </cfRule>
  </conditionalFormatting>
  <conditionalFormatting sqref="T241">
    <cfRule type="containsBlanks" dxfId="1542" priority="1555">
      <formula>LEN(TRIM(T241))=0</formula>
    </cfRule>
  </conditionalFormatting>
  <conditionalFormatting sqref="T228:T234 E228:E234">
    <cfRule type="containsBlanks" dxfId="1541" priority="1688">
      <formula>LEN(TRIM(E228))=0</formula>
    </cfRule>
  </conditionalFormatting>
  <conditionalFormatting sqref="F228:F234">
    <cfRule type="containsBlanks" dxfId="1540" priority="1551">
      <formula>LEN(TRIM(F228))=0</formula>
    </cfRule>
  </conditionalFormatting>
  <conditionalFormatting sqref="G231">
    <cfRule type="containsBlanks" dxfId="1539" priority="1550">
      <formula>LEN(TRIM(G231))=0</formula>
    </cfRule>
  </conditionalFormatting>
  <conditionalFormatting sqref="H231">
    <cfRule type="containsBlanks" dxfId="1538" priority="1540">
      <formula>LEN(TRIM(H231))=0</formula>
    </cfRule>
  </conditionalFormatting>
  <conditionalFormatting sqref="O228:P234">
    <cfRule type="containsBlanks" dxfId="1537" priority="1548">
      <formula>LEN(TRIM(O228))=0</formula>
    </cfRule>
  </conditionalFormatting>
  <conditionalFormatting sqref="J228:J234">
    <cfRule type="containsBlanks" dxfId="1536" priority="1546">
      <formula>LEN(TRIM(J228))=0</formula>
    </cfRule>
  </conditionalFormatting>
  <conditionalFormatting sqref="A228:B234">
    <cfRule type="containsBlanks" dxfId="1535" priority="1553">
      <formula>LEN(TRIM(A228))=0</formula>
    </cfRule>
  </conditionalFormatting>
  <conditionalFormatting sqref="A228:B234 T228:T234">
    <cfRule type="containsBlanks" dxfId="1534" priority="1539">
      <formula>LEN(TRIM(A228))=0</formula>
    </cfRule>
  </conditionalFormatting>
  <conditionalFormatting sqref="J228:J234">
    <cfRule type="containsBlanks" dxfId="1533" priority="1547">
      <formula>LEN(TRIM(J228))=0</formula>
    </cfRule>
  </conditionalFormatting>
  <conditionalFormatting sqref="L228:L234">
    <cfRule type="containsBlanks" dxfId="1532" priority="1545">
      <formula>LEN(TRIM(L228))=0</formula>
    </cfRule>
  </conditionalFormatting>
  <conditionalFormatting sqref="L228:L234">
    <cfRule type="containsBlanks" dxfId="1531" priority="1544">
      <formula>LEN(TRIM(L228))=0</formula>
    </cfRule>
  </conditionalFormatting>
  <conditionalFormatting sqref="N228:N234">
    <cfRule type="containsBlanks" dxfId="1530" priority="1542">
      <formula>LEN(TRIM(N228))=0</formula>
    </cfRule>
  </conditionalFormatting>
  <conditionalFormatting sqref="N228:N234">
    <cfRule type="containsBlanks" dxfId="1529" priority="1543">
      <formula>LEN(TRIM(N228))=0</formula>
    </cfRule>
  </conditionalFormatting>
  <conditionalFormatting sqref="H231">
    <cfRule type="containsBlanks" dxfId="1528" priority="1541">
      <formula>LEN(TRIM(H231))=0</formula>
    </cfRule>
  </conditionalFormatting>
  <conditionalFormatting sqref="S131:T131 E131 J131 L131 H131">
    <cfRule type="containsBlanks" dxfId="1527" priority="1267">
      <formula>LEN(TRIM(E131))=0</formula>
    </cfRule>
  </conditionalFormatting>
  <conditionalFormatting sqref="C228:C234">
    <cfRule type="containsBlanks" dxfId="1526" priority="1538">
      <formula>LEN(TRIM(C228))=0</formula>
    </cfRule>
  </conditionalFormatting>
  <conditionalFormatting sqref="C106">
    <cfRule type="containsBlanks" dxfId="1525" priority="1269">
      <formula>LEN(TRIM(C106))=0</formula>
    </cfRule>
  </conditionalFormatting>
  <conditionalFormatting sqref="E106">
    <cfRule type="containsBlanks" dxfId="1524" priority="1268">
      <formula>LEN(TRIM(E106))=0</formula>
    </cfRule>
  </conditionalFormatting>
  <conditionalFormatting sqref="J245:J252">
    <cfRule type="containsBlanks" dxfId="1523" priority="1530">
      <formula>LEN(TRIM(J245))=0</formula>
    </cfRule>
  </conditionalFormatting>
  <conditionalFormatting sqref="D245:D252">
    <cfRule type="containsBlanks" dxfId="1522" priority="1534">
      <formula>LEN(TRIM(D245))=0</formula>
    </cfRule>
  </conditionalFormatting>
  <conditionalFormatting sqref="F245:F252">
    <cfRule type="containsBlanks" dxfId="1521" priority="1533">
      <formula>LEN(TRIM(F245))=0</formula>
    </cfRule>
  </conditionalFormatting>
  <conditionalFormatting sqref="C558">
    <cfRule type="containsBlanks" dxfId="1520" priority="1339">
      <formula>LEN(TRIM(C558))=0</formula>
    </cfRule>
  </conditionalFormatting>
  <conditionalFormatting sqref="L55">
    <cfRule type="containsBlanks" dxfId="1519" priority="1449">
      <formula>LEN(TRIM(L55))=0</formula>
    </cfRule>
  </conditionalFormatting>
  <conditionalFormatting sqref="O245:P252">
    <cfRule type="containsBlanks" dxfId="1518" priority="1531">
      <formula>LEN(TRIM(O245))=0</formula>
    </cfRule>
  </conditionalFormatting>
  <conditionalFormatting sqref="J245:J252">
    <cfRule type="containsBlanks" dxfId="1517" priority="1529">
      <formula>LEN(TRIM(J245))=0</formula>
    </cfRule>
  </conditionalFormatting>
  <conditionalFormatting sqref="E245:E252">
    <cfRule type="containsBlanks" dxfId="1516" priority="1689">
      <formula>LEN(TRIM(E245))=0</formula>
    </cfRule>
  </conditionalFormatting>
  <conditionalFormatting sqref="O245:P252">
    <cfRule type="containsBlanks" dxfId="1515" priority="1532">
      <formula>LEN(TRIM(O245))=0</formula>
    </cfRule>
  </conditionalFormatting>
  <conditionalFormatting sqref="L245:L252">
    <cfRule type="containsBlanks" dxfId="1514" priority="1528">
      <formula>LEN(TRIM(L245))=0</formula>
    </cfRule>
  </conditionalFormatting>
  <conditionalFormatting sqref="L245:L252">
    <cfRule type="containsBlanks" dxfId="1513" priority="1527">
      <formula>LEN(TRIM(L245))=0</formula>
    </cfRule>
  </conditionalFormatting>
  <conditionalFormatting sqref="N245:N252">
    <cfRule type="containsBlanks" dxfId="1512" priority="1525">
      <formula>LEN(TRIM(N245))=0</formula>
    </cfRule>
  </conditionalFormatting>
  <conditionalFormatting sqref="N245:N252">
    <cfRule type="containsBlanks" dxfId="1511" priority="1526">
      <formula>LEN(TRIM(N245))=0</formula>
    </cfRule>
  </conditionalFormatting>
  <conditionalFormatting sqref="T274:T276 E271:E286 T278 T282 T284:T285">
    <cfRule type="containsBlanks" dxfId="1510" priority="1524">
      <formula>LEN(TRIM(E271))=0</formula>
    </cfRule>
  </conditionalFormatting>
  <conditionalFormatting sqref="D271:D286">
    <cfRule type="containsBlanks" dxfId="1509" priority="1521">
      <formula>LEN(TRIM(D271))=0</formula>
    </cfRule>
  </conditionalFormatting>
  <conditionalFormatting sqref="F271:F286">
    <cfRule type="containsBlanks" dxfId="1508" priority="1520">
      <formula>LEN(TRIM(F271))=0</formula>
    </cfRule>
  </conditionalFormatting>
  <conditionalFormatting sqref="H69">
    <cfRule type="containsBlanks" dxfId="1507" priority="1439">
      <formula>LEN(TRIM(H69))=0</formula>
    </cfRule>
  </conditionalFormatting>
  <conditionalFormatting sqref="E271:E286 T274:T276 T278 T282 T284:T285">
    <cfRule type="containsBlanks" dxfId="1506" priority="1523">
      <formula>LEN(TRIM(E271))=0</formula>
    </cfRule>
  </conditionalFormatting>
  <conditionalFormatting sqref="A271:B286">
    <cfRule type="containsBlanks" dxfId="1505" priority="1522">
      <formula>LEN(TRIM(A271))=0</formula>
    </cfRule>
  </conditionalFormatting>
  <conditionalFormatting sqref="L271:L286">
    <cfRule type="containsBlanks" dxfId="1504" priority="1515">
      <formula>LEN(TRIM(L271))=0</formula>
    </cfRule>
  </conditionalFormatting>
  <conditionalFormatting sqref="L271:L286">
    <cfRule type="containsBlanks" dxfId="1503" priority="1514">
      <formula>LEN(TRIM(L271))=0</formula>
    </cfRule>
  </conditionalFormatting>
  <conditionalFormatting sqref="N271:N286">
    <cfRule type="containsBlanks" dxfId="1502" priority="1512">
      <formula>LEN(TRIM(N271))=0</formula>
    </cfRule>
  </conditionalFormatting>
  <conditionalFormatting sqref="N271:N286">
    <cfRule type="containsBlanks" dxfId="1501" priority="1513">
      <formula>LEN(TRIM(N271))=0</formula>
    </cfRule>
  </conditionalFormatting>
  <conditionalFormatting sqref="A271:B286 T274:T276 T278 T282 T284:T285">
    <cfRule type="containsBlanks" dxfId="1500" priority="1511">
      <formula>LEN(TRIM(A271))=0</formula>
    </cfRule>
  </conditionalFormatting>
  <conditionalFormatting sqref="C271:C286">
    <cfRule type="containsBlanks" dxfId="1499" priority="1510">
      <formula>LEN(TRIM(C271))=0</formula>
    </cfRule>
  </conditionalFormatting>
  <conditionalFormatting sqref="E301">
    <cfRule type="containsBlanks" dxfId="1498" priority="1509">
      <formula>LEN(TRIM(E301))=0</formula>
    </cfRule>
  </conditionalFormatting>
  <conditionalFormatting sqref="D301">
    <cfRule type="containsBlanks" dxfId="1497" priority="1506">
      <formula>LEN(TRIM(D301))=0</formula>
    </cfRule>
  </conditionalFormatting>
  <conditionalFormatting sqref="A61:B61">
    <cfRule type="containsBlanks" dxfId="1496" priority="1323">
      <formula>LEN(TRIM(A61))=0</formula>
    </cfRule>
  </conditionalFormatting>
  <conditionalFormatting sqref="O301:P301">
    <cfRule type="containsBlanks" dxfId="1495" priority="1504">
      <formula>LEN(TRIM(O301))=0</formula>
    </cfRule>
  </conditionalFormatting>
  <conditionalFormatting sqref="E301">
    <cfRule type="containsBlanks" dxfId="1494" priority="1508">
      <formula>LEN(TRIM(E301))=0</formula>
    </cfRule>
  </conditionalFormatting>
  <conditionalFormatting sqref="A301:B301">
    <cfRule type="containsBlanks" dxfId="1493" priority="1507">
      <formula>LEN(TRIM(A301))=0</formula>
    </cfRule>
  </conditionalFormatting>
  <conditionalFormatting sqref="O301:P301">
    <cfRule type="containsBlanks" dxfId="1492" priority="1505">
      <formula>LEN(TRIM(O301))=0</formula>
    </cfRule>
  </conditionalFormatting>
  <conditionalFormatting sqref="J301">
    <cfRule type="containsBlanks" dxfId="1491" priority="1503">
      <formula>LEN(TRIM(J301))=0</formula>
    </cfRule>
  </conditionalFormatting>
  <conditionalFormatting sqref="J301">
    <cfRule type="containsBlanks" dxfId="1490" priority="1502">
      <formula>LEN(TRIM(J301))=0</formula>
    </cfRule>
  </conditionalFormatting>
  <conditionalFormatting sqref="L301">
    <cfRule type="containsBlanks" dxfId="1489" priority="1501">
      <formula>LEN(TRIM(L301))=0</formula>
    </cfRule>
  </conditionalFormatting>
  <conditionalFormatting sqref="L301">
    <cfRule type="containsBlanks" dxfId="1488" priority="1500">
      <formula>LEN(TRIM(L301))=0</formula>
    </cfRule>
  </conditionalFormatting>
  <conditionalFormatting sqref="N301">
    <cfRule type="containsBlanks" dxfId="1487" priority="1498">
      <formula>LEN(TRIM(N301))=0</formula>
    </cfRule>
  </conditionalFormatting>
  <conditionalFormatting sqref="N301">
    <cfRule type="containsBlanks" dxfId="1486" priority="1499">
      <formula>LEN(TRIM(N301))=0</formula>
    </cfRule>
  </conditionalFormatting>
  <conditionalFormatting sqref="A301:B301">
    <cfRule type="containsBlanks" dxfId="1485" priority="1497">
      <formula>LEN(TRIM(A301))=0</formula>
    </cfRule>
  </conditionalFormatting>
  <conditionalFormatting sqref="C301">
    <cfRule type="containsBlanks" dxfId="1484" priority="1496">
      <formula>LEN(TRIM(C301))=0</formula>
    </cfRule>
  </conditionalFormatting>
  <conditionalFormatting sqref="L323:L327">
    <cfRule type="containsBlanks" dxfId="1483" priority="1494">
      <formula>LEN(TRIM(L323))=0</formula>
    </cfRule>
  </conditionalFormatting>
  <conditionalFormatting sqref="L323:L327">
    <cfRule type="containsBlanks" dxfId="1482" priority="1495">
      <formula>LEN(TRIM(L323))=0</formula>
    </cfRule>
  </conditionalFormatting>
  <conditionalFormatting sqref="T337 T339:T345">
    <cfRule type="containsBlanks" dxfId="1481" priority="1493">
      <formula>LEN(TRIM(T337))=0</formula>
    </cfRule>
  </conditionalFormatting>
  <conditionalFormatting sqref="L337">
    <cfRule type="containsBlanks" dxfId="1480" priority="1491">
      <formula>LEN(TRIM(L337))=0</formula>
    </cfRule>
  </conditionalFormatting>
  <conditionalFormatting sqref="T337 T339:T345">
    <cfRule type="containsBlanks" dxfId="1479" priority="1490">
      <formula>LEN(TRIM(T337))=0</formula>
    </cfRule>
  </conditionalFormatting>
  <conditionalFormatting sqref="T353:T362">
    <cfRule type="containsBlanks" dxfId="1478" priority="1489">
      <formula>LEN(TRIM(T353))=0</formula>
    </cfRule>
  </conditionalFormatting>
  <conditionalFormatting sqref="L355 L367:L368">
    <cfRule type="containsBlanks" dxfId="1477" priority="1488">
      <formula>LEN(TRIM(L355))=0</formula>
    </cfRule>
  </conditionalFormatting>
  <conditionalFormatting sqref="L355 L367:L368">
    <cfRule type="containsBlanks" dxfId="1476" priority="1487">
      <formula>LEN(TRIM(L355))=0</formula>
    </cfRule>
  </conditionalFormatting>
  <conditionalFormatting sqref="T353:T362">
    <cfRule type="containsBlanks" dxfId="1475" priority="1486">
      <formula>LEN(TRIM(T353))=0</formula>
    </cfRule>
  </conditionalFormatting>
  <conditionalFormatting sqref="T373:T374 T385:T389">
    <cfRule type="containsBlanks" dxfId="1474" priority="1485">
      <formula>LEN(TRIM(T373))=0</formula>
    </cfRule>
  </conditionalFormatting>
  <conditionalFormatting sqref="L375:L384 L390">
    <cfRule type="containsBlanks" dxfId="1473" priority="1484">
      <formula>LEN(TRIM(L375))=0</formula>
    </cfRule>
  </conditionalFormatting>
  <conditionalFormatting sqref="L375:L384 L390">
    <cfRule type="containsBlanks" dxfId="1472" priority="1483">
      <formula>LEN(TRIM(L375))=0</formula>
    </cfRule>
  </conditionalFormatting>
  <conditionalFormatting sqref="T373:T374 T385:T389">
    <cfRule type="containsBlanks" dxfId="1471" priority="1482">
      <formula>LEN(TRIM(T373))=0</formula>
    </cfRule>
  </conditionalFormatting>
  <conditionalFormatting sqref="A415:B416 T415">
    <cfRule type="containsBlanks" dxfId="1470" priority="1481">
      <formula>LEN(TRIM(A415))=0</formula>
    </cfRule>
  </conditionalFormatting>
  <conditionalFormatting sqref="A415:B416 T415">
    <cfRule type="containsBlanks" dxfId="1469" priority="1480">
      <formula>LEN(TRIM(A415))=0</formula>
    </cfRule>
  </conditionalFormatting>
  <conditionalFormatting sqref="C415:C416">
    <cfRule type="containsBlanks" dxfId="1468" priority="1479">
      <formula>LEN(TRIM(C415))=0</formula>
    </cfRule>
  </conditionalFormatting>
  <conditionalFormatting sqref="T421:T423 T429 T431:T432 T434:T436 T482 T484:T488">
    <cfRule type="containsBlanks" dxfId="1467" priority="1477">
      <formula>LEN(TRIM(T421))=0</formula>
    </cfRule>
  </conditionalFormatting>
  <conditionalFormatting sqref="T421:T423 T429 T431:T432 T434:T436 T482 T484:T488">
    <cfRule type="containsBlanks" dxfId="1466" priority="1478">
      <formula>LEN(TRIM(T421))=0</formula>
    </cfRule>
  </conditionalFormatting>
  <conditionalFormatting sqref="L410:L412 J410:J412">
    <cfRule type="containsBlanks" dxfId="1465" priority="1476">
      <formula>LEN(TRIM(J410))=0</formula>
    </cfRule>
  </conditionalFormatting>
  <conditionalFormatting sqref="N242:N244">
    <cfRule type="containsBlanks" dxfId="1464" priority="1162">
      <formula>LEN(TRIM(N242))=0</formula>
    </cfRule>
  </conditionalFormatting>
  <conditionalFormatting sqref="N257:N259">
    <cfRule type="containsBlanks" dxfId="1463" priority="1150">
      <formula>LEN(TRIM(N257))=0</formula>
    </cfRule>
  </conditionalFormatting>
  <conditionalFormatting sqref="O257:R259">
    <cfRule type="containsBlanks" dxfId="1462" priority="1151">
      <formula>LEN(TRIM(O257))=0</formula>
    </cfRule>
  </conditionalFormatting>
  <conditionalFormatting sqref="A257:B259">
    <cfRule type="containsBlanks" dxfId="1461" priority="1148">
      <formula>LEN(TRIM(A257))=0</formula>
    </cfRule>
  </conditionalFormatting>
  <conditionalFormatting sqref="G106">
    <cfRule type="containsBlanks" dxfId="1460" priority="1275">
      <formula>LEN(TRIM(G106))=0</formula>
    </cfRule>
  </conditionalFormatting>
  <conditionalFormatting sqref="C328:C329">
    <cfRule type="containsBlanks" dxfId="1459" priority="1068">
      <formula>LEN(TRIM(C328))=0</formula>
    </cfRule>
  </conditionalFormatting>
  <conditionalFormatting sqref="A131:B131">
    <cfRule type="containsBlanks" dxfId="1458" priority="1257">
      <formula>LEN(TRIM(A131))=0</formula>
    </cfRule>
  </conditionalFormatting>
  <conditionalFormatting sqref="E513">
    <cfRule type="containsBlanks" dxfId="1457" priority="1475">
      <formula>LEN(TRIM(E513))=0</formula>
    </cfRule>
  </conditionalFormatting>
  <conditionalFormatting sqref="D513">
    <cfRule type="containsBlanks" dxfId="1456" priority="1473">
      <formula>LEN(TRIM(D513))=0</formula>
    </cfRule>
  </conditionalFormatting>
  <conditionalFormatting sqref="F513">
    <cfRule type="containsBlanks" dxfId="1455" priority="1472">
      <formula>LEN(TRIM(F513))=0</formula>
    </cfRule>
  </conditionalFormatting>
  <conditionalFormatting sqref="O513:P513">
    <cfRule type="containsBlanks" dxfId="1454" priority="1470">
      <formula>LEN(TRIM(O513))=0</formula>
    </cfRule>
  </conditionalFormatting>
  <conditionalFormatting sqref="O491:R492">
    <cfRule type="containsBlanks" dxfId="1453" priority="1018">
      <formula>LEN(TRIM(O491))=0</formula>
    </cfRule>
  </conditionalFormatting>
  <conditionalFormatting sqref="T202:T204 H202:H204 E202:E204 L202:L204 J202:J204">
    <cfRule type="containsBlanks" dxfId="1452" priority="1202">
      <formula>LEN(TRIM(E202))=0</formula>
    </cfRule>
  </conditionalFormatting>
  <conditionalFormatting sqref="O513:P513">
    <cfRule type="containsBlanks" dxfId="1451" priority="1471">
      <formula>LEN(TRIM(O513))=0</formula>
    </cfRule>
  </conditionalFormatting>
  <conditionalFormatting sqref="E513">
    <cfRule type="containsBlanks" dxfId="1450" priority="1474">
      <formula>LEN(TRIM(E513))=0</formula>
    </cfRule>
  </conditionalFormatting>
  <conditionalFormatting sqref="J513">
    <cfRule type="containsBlanks" dxfId="1449" priority="1469">
      <formula>LEN(TRIM(J513))=0</formula>
    </cfRule>
  </conditionalFormatting>
  <conditionalFormatting sqref="J513">
    <cfRule type="containsBlanks" dxfId="1448" priority="1468">
      <formula>LEN(TRIM(J513))=0</formula>
    </cfRule>
  </conditionalFormatting>
  <conditionalFormatting sqref="L513">
    <cfRule type="containsBlanks" dxfId="1447" priority="1466">
      <formula>LEN(TRIM(L513))=0</formula>
    </cfRule>
  </conditionalFormatting>
  <conditionalFormatting sqref="L513">
    <cfRule type="containsBlanks" dxfId="1446" priority="1467">
      <formula>LEN(TRIM(L513))=0</formula>
    </cfRule>
  </conditionalFormatting>
  <conditionalFormatting sqref="F514">
    <cfRule type="containsBlanks" dxfId="1445" priority="1460">
      <formula>LEN(TRIM(F514))=0</formula>
    </cfRule>
  </conditionalFormatting>
  <conditionalFormatting sqref="D514">
    <cfRule type="containsBlanks" dxfId="1444" priority="1461">
      <formula>LEN(TRIM(D514))=0</formula>
    </cfRule>
  </conditionalFormatting>
  <conditionalFormatting sqref="E514">
    <cfRule type="containsBlanks" dxfId="1443" priority="1463">
      <formula>LEN(TRIM(E514))=0</formula>
    </cfRule>
  </conditionalFormatting>
  <conditionalFormatting sqref="O514:P514">
    <cfRule type="containsBlanks" dxfId="1442" priority="1458">
      <formula>LEN(TRIM(O514))=0</formula>
    </cfRule>
  </conditionalFormatting>
  <conditionalFormatting sqref="C508:C510">
    <cfRule type="containsBlanks" dxfId="1441" priority="996">
      <formula>LEN(TRIM(C508))=0</formula>
    </cfRule>
  </conditionalFormatting>
  <conditionalFormatting sqref="O514:P514">
    <cfRule type="containsBlanks" dxfId="1440" priority="1459">
      <formula>LEN(TRIM(O514))=0</formula>
    </cfRule>
  </conditionalFormatting>
  <conditionalFormatting sqref="E514">
    <cfRule type="containsBlanks" dxfId="1439" priority="1462">
      <formula>LEN(TRIM(E514))=0</formula>
    </cfRule>
  </conditionalFormatting>
  <conditionalFormatting sqref="J514">
    <cfRule type="containsBlanks" dxfId="1438" priority="1457">
      <formula>LEN(TRIM(J514))=0</formula>
    </cfRule>
  </conditionalFormatting>
  <conditionalFormatting sqref="J514">
    <cfRule type="containsBlanks" dxfId="1437" priority="1456">
      <formula>LEN(TRIM(J514))=0</formula>
    </cfRule>
  </conditionalFormatting>
  <conditionalFormatting sqref="N514">
    <cfRule type="containsBlanks" dxfId="1436" priority="1452">
      <formula>LEN(TRIM(N514))=0</formula>
    </cfRule>
  </conditionalFormatting>
  <conditionalFormatting sqref="L514">
    <cfRule type="containsBlanks" dxfId="1435" priority="1454">
      <formula>LEN(TRIM(L514))=0</formula>
    </cfRule>
  </conditionalFormatting>
  <conditionalFormatting sqref="L514">
    <cfRule type="containsBlanks" dxfId="1434" priority="1455">
      <formula>LEN(TRIM(L514))=0</formula>
    </cfRule>
  </conditionalFormatting>
  <conditionalFormatting sqref="N514">
    <cfRule type="containsBlanks" dxfId="1433" priority="1453">
      <formula>LEN(TRIM(N514))=0</formula>
    </cfRule>
  </conditionalFormatting>
  <conditionalFormatting sqref="A55:B55 O55:P55 J55 T55 E55:F55">
    <cfRule type="containsBlanks" dxfId="1432" priority="1451">
      <formula>LEN(TRIM(A55))=0</formula>
    </cfRule>
  </conditionalFormatting>
  <conditionalFormatting sqref="A55:B55 O55:P55 J55 T55 E55:F55">
    <cfRule type="containsBlanks" dxfId="1431" priority="1450">
      <formula>LEN(TRIM(A55))=0</formula>
    </cfRule>
  </conditionalFormatting>
  <conditionalFormatting sqref="L55">
    <cfRule type="containsBlanks" dxfId="1430" priority="1448">
      <formula>LEN(TRIM(L55))=0</formula>
    </cfRule>
  </conditionalFormatting>
  <conditionalFormatting sqref="N55">
    <cfRule type="containsBlanks" dxfId="1429" priority="1446">
      <formula>LEN(TRIM(N55))=0</formula>
    </cfRule>
  </conditionalFormatting>
  <conditionalFormatting sqref="N55">
    <cfRule type="containsBlanks" dxfId="1428" priority="1447">
      <formula>LEN(TRIM(N55))=0</formula>
    </cfRule>
  </conditionalFormatting>
  <conditionalFormatting sqref="A55:B55 T55">
    <cfRule type="containsBlanks" dxfId="1427" priority="1445">
      <formula>LEN(TRIM(A55))=0</formula>
    </cfRule>
  </conditionalFormatting>
  <conditionalFormatting sqref="C55">
    <cfRule type="containsBlanks" dxfId="1426" priority="1444">
      <formula>LEN(TRIM(C55))=0</formula>
    </cfRule>
  </conditionalFormatting>
  <conditionalFormatting sqref="F55">
    <cfRule type="containsBlanks" dxfId="1425" priority="1443">
      <formula>LEN(TRIM(F55))=0</formula>
    </cfRule>
  </conditionalFormatting>
  <conditionalFormatting sqref="A69:B69 O69 J69 E69">
    <cfRule type="containsBlanks" dxfId="1424" priority="1441">
      <formula>LEN(TRIM(A69))=0</formula>
    </cfRule>
  </conditionalFormatting>
  <conditionalFormatting sqref="A69:B69 O69 J69 E69">
    <cfRule type="containsBlanks" dxfId="1423" priority="1442">
      <formula>LEN(TRIM(A69))=0</formula>
    </cfRule>
  </conditionalFormatting>
  <conditionalFormatting sqref="H69">
    <cfRule type="containsBlanks" dxfId="1422" priority="1440">
      <formula>LEN(TRIM(H69))=0</formula>
    </cfRule>
  </conditionalFormatting>
  <conditionalFormatting sqref="C69">
    <cfRule type="containsBlanks" dxfId="1421" priority="1437">
      <formula>LEN(TRIM(C69))=0</formula>
    </cfRule>
  </conditionalFormatting>
  <conditionalFormatting sqref="H69">
    <cfRule type="containsBlanks" dxfId="1420" priority="1435">
      <formula>LEN(TRIM(H69))=0</formula>
    </cfRule>
  </conditionalFormatting>
  <conditionalFormatting sqref="H69">
    <cfRule type="containsBlanks" dxfId="1419" priority="1436">
      <formula>LEN(TRIM(H69))=0</formula>
    </cfRule>
  </conditionalFormatting>
  <conditionalFormatting sqref="A70:B72 J70:J72 E70:E72 O70:O72">
    <cfRule type="containsBlanks" dxfId="1418" priority="1434">
      <formula>LEN(TRIM(A70))=0</formula>
    </cfRule>
  </conditionalFormatting>
  <conditionalFormatting sqref="A70:B72 J70:J72 E70:E72 O70:O72">
    <cfRule type="containsBlanks" dxfId="1417" priority="1433">
      <formula>LEN(TRIM(A70))=0</formula>
    </cfRule>
  </conditionalFormatting>
  <conditionalFormatting sqref="A70:B72 O70:O72">
    <cfRule type="containsBlanks" dxfId="1416" priority="1432">
      <formula>LEN(TRIM(A70))=0</formula>
    </cfRule>
  </conditionalFormatting>
  <conditionalFormatting sqref="C70:C72">
    <cfRule type="containsBlanks" dxfId="1415" priority="1431">
      <formula>LEN(TRIM(C70))=0</formula>
    </cfRule>
  </conditionalFormatting>
  <conditionalFormatting sqref="T81:T82">
    <cfRule type="containsBlanks" dxfId="1414" priority="1429">
      <formula>LEN(TRIM(T81))=0</formula>
    </cfRule>
  </conditionalFormatting>
  <conditionalFormatting sqref="A81:B82">
    <cfRule type="containsBlanks" dxfId="1413" priority="1427">
      <formula>LEN(TRIM(A81))=0</formula>
    </cfRule>
  </conditionalFormatting>
  <conditionalFormatting sqref="E81:E82 T81:T82">
    <cfRule type="containsBlanks" dxfId="1412" priority="1428">
      <formula>LEN(TRIM(E81))=0</formula>
    </cfRule>
  </conditionalFormatting>
  <conditionalFormatting sqref="E81:E82">
    <cfRule type="containsBlanks" dxfId="1411" priority="1430">
      <formula>LEN(TRIM(E81))=0</formula>
    </cfRule>
  </conditionalFormatting>
  <conditionalFormatting sqref="D81:D82">
    <cfRule type="containsBlanks" dxfId="1410" priority="1426">
      <formula>LEN(TRIM(D81))=0</formula>
    </cfRule>
  </conditionalFormatting>
  <conditionalFormatting sqref="O81:P82">
    <cfRule type="containsBlanks" dxfId="1409" priority="1425">
      <formula>LEN(TRIM(O81))=0</formula>
    </cfRule>
  </conditionalFormatting>
  <conditionalFormatting sqref="N316">
    <cfRule type="containsBlanks" dxfId="1408" priority="1097">
      <formula>LEN(TRIM(N316))=0</formula>
    </cfRule>
  </conditionalFormatting>
  <conditionalFormatting sqref="O81:P82">
    <cfRule type="containsBlanks" dxfId="1407" priority="1424">
      <formula>LEN(TRIM(O81))=0</formula>
    </cfRule>
  </conditionalFormatting>
  <conditionalFormatting sqref="J81:J82">
    <cfRule type="containsBlanks" dxfId="1406" priority="1423">
      <formula>LEN(TRIM(J81))=0</formula>
    </cfRule>
  </conditionalFormatting>
  <conditionalFormatting sqref="N81:N82">
    <cfRule type="containsBlanks" dxfId="1405" priority="1418">
      <formula>LEN(TRIM(N81))=0</formula>
    </cfRule>
  </conditionalFormatting>
  <conditionalFormatting sqref="J81:J82">
    <cfRule type="containsBlanks" dxfId="1404" priority="1422">
      <formula>LEN(TRIM(J81))=0</formula>
    </cfRule>
  </conditionalFormatting>
  <conditionalFormatting sqref="L81:L82">
    <cfRule type="containsBlanks" dxfId="1403" priority="1420">
      <formula>LEN(TRIM(L81))=0</formula>
    </cfRule>
  </conditionalFormatting>
  <conditionalFormatting sqref="L81:L82">
    <cfRule type="containsBlanks" dxfId="1402" priority="1421">
      <formula>LEN(TRIM(L81))=0</formula>
    </cfRule>
  </conditionalFormatting>
  <conditionalFormatting sqref="N81:N82">
    <cfRule type="containsBlanks" dxfId="1401" priority="1419">
      <formula>LEN(TRIM(N81))=0</formula>
    </cfRule>
  </conditionalFormatting>
  <conditionalFormatting sqref="A81:B82 T81:T82">
    <cfRule type="containsBlanks" dxfId="1400" priority="1417">
      <formula>LEN(TRIM(A81))=0</formula>
    </cfRule>
  </conditionalFormatting>
  <conditionalFormatting sqref="C81:C82">
    <cfRule type="containsBlanks" dxfId="1399" priority="1416">
      <formula>LEN(TRIM(C81))=0</formula>
    </cfRule>
  </conditionalFormatting>
  <conditionalFormatting sqref="C81:C82">
    <cfRule type="containsBlanks" dxfId="1398" priority="1415">
      <formula>LEN(TRIM(C81))=0</formula>
    </cfRule>
  </conditionalFormatting>
  <conditionalFormatting sqref="E319:E320">
    <cfRule type="containsBlanks" dxfId="1397" priority="1080">
      <formula>LEN(TRIM(E319))=0</formula>
    </cfRule>
  </conditionalFormatting>
  <conditionalFormatting sqref="F347">
    <cfRule type="containsBlanks" dxfId="1396" priority="1062">
      <formula>LEN(TRIM(F347))=0</formula>
    </cfRule>
  </conditionalFormatting>
  <conditionalFormatting sqref="E141">
    <cfRule type="containsBlanks" dxfId="1395" priority="1414">
      <formula>LEN(TRIM(E141))=0</formula>
    </cfRule>
  </conditionalFormatting>
  <conditionalFormatting sqref="D141">
    <cfRule type="containsBlanks" dxfId="1394" priority="1410">
      <formula>LEN(TRIM(D141))=0</formula>
    </cfRule>
  </conditionalFormatting>
  <conditionalFormatting sqref="F141">
    <cfRule type="containsBlanks" dxfId="1393" priority="1409">
      <formula>LEN(TRIM(F141))=0</formula>
    </cfRule>
  </conditionalFormatting>
  <conditionalFormatting sqref="O141:P141">
    <cfRule type="containsBlanks" dxfId="1392" priority="1407">
      <formula>LEN(TRIM(O141))=0</formula>
    </cfRule>
  </conditionalFormatting>
  <conditionalFormatting sqref="T141">
    <cfRule type="containsBlanks" dxfId="1391" priority="1413">
      <formula>LEN(TRIM(T141))=0</formula>
    </cfRule>
  </conditionalFormatting>
  <conditionalFormatting sqref="O141:P141">
    <cfRule type="containsBlanks" dxfId="1390" priority="1408">
      <formula>LEN(TRIM(O141))=0</formula>
    </cfRule>
  </conditionalFormatting>
  <conditionalFormatting sqref="E141 T141">
    <cfRule type="containsBlanks" dxfId="1389" priority="1412">
      <formula>LEN(TRIM(E141))=0</formula>
    </cfRule>
  </conditionalFormatting>
  <conditionalFormatting sqref="A141:B141">
    <cfRule type="containsBlanks" dxfId="1388" priority="1411">
      <formula>LEN(TRIM(A141))=0</formula>
    </cfRule>
  </conditionalFormatting>
  <conditionalFormatting sqref="N141">
    <cfRule type="containsBlanks" dxfId="1387" priority="1401">
      <formula>LEN(TRIM(N141))=0</formula>
    </cfRule>
  </conditionalFormatting>
  <conditionalFormatting sqref="J141">
    <cfRule type="containsBlanks" dxfId="1386" priority="1406">
      <formula>LEN(TRIM(J141))=0</formula>
    </cfRule>
  </conditionalFormatting>
  <conditionalFormatting sqref="J141">
    <cfRule type="containsBlanks" dxfId="1385" priority="1405">
      <formula>LEN(TRIM(J141))=0</formula>
    </cfRule>
  </conditionalFormatting>
  <conditionalFormatting sqref="L141">
    <cfRule type="containsBlanks" dxfId="1384" priority="1404">
      <formula>LEN(TRIM(L141))=0</formula>
    </cfRule>
  </conditionalFormatting>
  <conditionalFormatting sqref="L141">
    <cfRule type="containsBlanks" dxfId="1383" priority="1403">
      <formula>LEN(TRIM(L141))=0</formula>
    </cfRule>
  </conditionalFormatting>
  <conditionalFormatting sqref="N141">
    <cfRule type="containsBlanks" dxfId="1382" priority="1402">
      <formula>LEN(TRIM(N141))=0</formula>
    </cfRule>
  </conditionalFormatting>
  <conditionalFormatting sqref="A141:B141 T141">
    <cfRule type="containsBlanks" dxfId="1381" priority="1400">
      <formula>LEN(TRIM(A141))=0</formula>
    </cfRule>
  </conditionalFormatting>
  <conditionalFormatting sqref="C141">
    <cfRule type="containsBlanks" dxfId="1380" priority="1399">
      <formula>LEN(TRIM(C141))=0</formula>
    </cfRule>
  </conditionalFormatting>
  <conditionalFormatting sqref="C141">
    <cfRule type="containsBlanks" dxfId="1379" priority="1398">
      <formula>LEN(TRIM(C141))=0</formula>
    </cfRule>
  </conditionalFormatting>
  <conditionalFormatting sqref="E143">
    <cfRule type="containsBlanks" dxfId="1378" priority="1397">
      <formula>LEN(TRIM(E143))=0</formula>
    </cfRule>
  </conditionalFormatting>
  <conditionalFormatting sqref="D143">
    <cfRule type="containsBlanks" dxfId="1377" priority="1394">
      <formula>LEN(TRIM(D143))=0</formula>
    </cfRule>
  </conditionalFormatting>
  <conditionalFormatting sqref="O143:P143">
    <cfRule type="containsBlanks" dxfId="1376" priority="1393">
      <formula>LEN(TRIM(O143))=0</formula>
    </cfRule>
  </conditionalFormatting>
  <conditionalFormatting sqref="E403">
    <cfRule type="containsBlanks" dxfId="1375" priority="1036">
      <formula>LEN(TRIM(E403))=0</formula>
    </cfRule>
  </conditionalFormatting>
  <conditionalFormatting sqref="O143:P143">
    <cfRule type="containsBlanks" dxfId="1374" priority="1392">
      <formula>LEN(TRIM(O143))=0</formula>
    </cfRule>
  </conditionalFormatting>
  <conditionalFormatting sqref="E143">
    <cfRule type="containsBlanks" dxfId="1373" priority="1396">
      <formula>LEN(TRIM(E143))=0</formula>
    </cfRule>
  </conditionalFormatting>
  <conditionalFormatting sqref="A143:B143">
    <cfRule type="containsBlanks" dxfId="1372" priority="1395">
      <formula>LEN(TRIM(A143))=0</formula>
    </cfRule>
  </conditionalFormatting>
  <conditionalFormatting sqref="N143">
    <cfRule type="containsBlanks" dxfId="1371" priority="1386">
      <formula>LEN(TRIM(N143))=0</formula>
    </cfRule>
  </conditionalFormatting>
  <conditionalFormatting sqref="J143">
    <cfRule type="containsBlanks" dxfId="1370" priority="1391">
      <formula>LEN(TRIM(J143))=0</formula>
    </cfRule>
  </conditionalFormatting>
  <conditionalFormatting sqref="J143">
    <cfRule type="containsBlanks" dxfId="1369" priority="1390">
      <formula>LEN(TRIM(J143))=0</formula>
    </cfRule>
  </conditionalFormatting>
  <conditionalFormatting sqref="L143">
    <cfRule type="containsBlanks" dxfId="1368" priority="1389">
      <formula>LEN(TRIM(L143))=0</formula>
    </cfRule>
  </conditionalFormatting>
  <conditionalFormatting sqref="L143">
    <cfRule type="containsBlanks" dxfId="1367" priority="1388">
      <formula>LEN(TRIM(L143))=0</formula>
    </cfRule>
  </conditionalFormatting>
  <conditionalFormatting sqref="N143">
    <cfRule type="containsBlanks" dxfId="1366" priority="1387">
      <formula>LEN(TRIM(N143))=0</formula>
    </cfRule>
  </conditionalFormatting>
  <conditionalFormatting sqref="A143:B143">
    <cfRule type="containsBlanks" dxfId="1365" priority="1385">
      <formula>LEN(TRIM(A143))=0</formula>
    </cfRule>
  </conditionalFormatting>
  <conditionalFormatting sqref="C143">
    <cfRule type="containsBlanks" dxfId="1364" priority="1384">
      <formula>LEN(TRIM(C143))=0</formula>
    </cfRule>
  </conditionalFormatting>
  <conditionalFormatting sqref="C143">
    <cfRule type="containsBlanks" dxfId="1363" priority="1383">
      <formula>LEN(TRIM(C143))=0</formula>
    </cfRule>
  </conditionalFormatting>
  <conditionalFormatting sqref="E146">
    <cfRule type="containsBlanks" dxfId="1362" priority="1382">
      <formula>LEN(TRIM(E146))=0</formula>
    </cfRule>
  </conditionalFormatting>
  <conditionalFormatting sqref="D146">
    <cfRule type="containsBlanks" dxfId="1361" priority="1378">
      <formula>LEN(TRIM(D146))=0</formula>
    </cfRule>
  </conditionalFormatting>
  <conditionalFormatting sqref="F146">
    <cfRule type="containsBlanks" dxfId="1360" priority="1377">
      <formula>LEN(TRIM(F146))=0</formula>
    </cfRule>
  </conditionalFormatting>
  <conditionalFormatting sqref="O146:P146">
    <cfRule type="containsBlanks" dxfId="1359" priority="1375">
      <formula>LEN(TRIM(O146))=0</formula>
    </cfRule>
  </conditionalFormatting>
  <conditionalFormatting sqref="T146">
    <cfRule type="containsBlanks" dxfId="1358" priority="1381">
      <formula>LEN(TRIM(T146))=0</formula>
    </cfRule>
  </conditionalFormatting>
  <conditionalFormatting sqref="O146:P146">
    <cfRule type="containsBlanks" dxfId="1357" priority="1376">
      <formula>LEN(TRIM(O146))=0</formula>
    </cfRule>
  </conditionalFormatting>
  <conditionalFormatting sqref="E146 T146">
    <cfRule type="containsBlanks" dxfId="1356" priority="1380">
      <formula>LEN(TRIM(E146))=0</formula>
    </cfRule>
  </conditionalFormatting>
  <conditionalFormatting sqref="A146:B146">
    <cfRule type="containsBlanks" dxfId="1355" priority="1379">
      <formula>LEN(TRIM(A146))=0</formula>
    </cfRule>
  </conditionalFormatting>
  <conditionalFormatting sqref="N146">
    <cfRule type="containsBlanks" dxfId="1354" priority="1369">
      <formula>LEN(TRIM(N146))=0</formula>
    </cfRule>
  </conditionalFormatting>
  <conditionalFormatting sqref="J146">
    <cfRule type="containsBlanks" dxfId="1353" priority="1374">
      <formula>LEN(TRIM(J146))=0</formula>
    </cfRule>
  </conditionalFormatting>
  <conditionalFormatting sqref="J146">
    <cfRule type="containsBlanks" dxfId="1352" priority="1373">
      <formula>LEN(TRIM(J146))=0</formula>
    </cfRule>
  </conditionalFormatting>
  <conditionalFormatting sqref="L146">
    <cfRule type="containsBlanks" dxfId="1351" priority="1372">
      <formula>LEN(TRIM(L146))=0</formula>
    </cfRule>
  </conditionalFormatting>
  <conditionalFormatting sqref="L146">
    <cfRule type="containsBlanks" dxfId="1350" priority="1371">
      <formula>LEN(TRIM(L146))=0</formula>
    </cfRule>
  </conditionalFormatting>
  <conditionalFormatting sqref="N146">
    <cfRule type="containsBlanks" dxfId="1349" priority="1370">
      <formula>LEN(TRIM(N146))=0</formula>
    </cfRule>
  </conditionalFormatting>
  <conditionalFormatting sqref="A146:B146 T146">
    <cfRule type="containsBlanks" dxfId="1348" priority="1368">
      <formula>LEN(TRIM(A146))=0</formula>
    </cfRule>
  </conditionalFormatting>
  <conditionalFormatting sqref="C146">
    <cfRule type="containsBlanks" dxfId="1347" priority="1367">
      <formula>LEN(TRIM(C146))=0</formula>
    </cfRule>
  </conditionalFormatting>
  <conditionalFormatting sqref="C146">
    <cfRule type="containsBlanks" dxfId="1346" priority="1366">
      <formula>LEN(TRIM(C146))=0</formula>
    </cfRule>
  </conditionalFormatting>
  <conditionalFormatting sqref="A505:B505 T505">
    <cfRule type="containsBlanks" dxfId="1345" priority="1365">
      <formula>LEN(TRIM(A505))=0</formula>
    </cfRule>
  </conditionalFormatting>
  <conditionalFormatting sqref="A505:B505 T505">
    <cfRule type="containsBlanks" dxfId="1344" priority="1364">
      <formula>LEN(TRIM(A505))=0</formula>
    </cfRule>
  </conditionalFormatting>
  <conditionalFormatting sqref="C505">
    <cfRule type="containsBlanks" dxfId="1343" priority="1363">
      <formula>LEN(TRIM(C505))=0</formula>
    </cfRule>
  </conditionalFormatting>
  <conditionalFormatting sqref="A506:B506 T506">
    <cfRule type="containsBlanks" dxfId="1342" priority="1361">
      <formula>LEN(TRIM(A506))=0</formula>
    </cfRule>
  </conditionalFormatting>
  <conditionalFormatting sqref="A506:B506 T506">
    <cfRule type="containsBlanks" dxfId="1341" priority="1362">
      <formula>LEN(TRIM(A506))=0</formula>
    </cfRule>
  </conditionalFormatting>
  <conditionalFormatting sqref="C506">
    <cfRule type="containsBlanks" dxfId="1340" priority="1360">
      <formula>LEN(TRIM(C506))=0</formula>
    </cfRule>
  </conditionalFormatting>
  <conditionalFormatting sqref="A526:B526 T526">
    <cfRule type="containsBlanks" dxfId="1339" priority="1359">
      <formula>LEN(TRIM(A526))=0</formula>
    </cfRule>
  </conditionalFormatting>
  <conditionalFormatting sqref="A526:B526 T526">
    <cfRule type="containsBlanks" dxfId="1338" priority="1358">
      <formula>LEN(TRIM(A526))=0</formula>
    </cfRule>
  </conditionalFormatting>
  <conditionalFormatting sqref="C526">
    <cfRule type="containsBlanks" dxfId="1337" priority="1357">
      <formula>LEN(TRIM(C526))=0</formula>
    </cfRule>
  </conditionalFormatting>
  <conditionalFormatting sqref="A534:B535 T534:T535">
    <cfRule type="containsBlanks" dxfId="1336" priority="1356">
      <formula>LEN(TRIM(A534))=0</formula>
    </cfRule>
  </conditionalFormatting>
  <conditionalFormatting sqref="A534:B535 T534:T535">
    <cfRule type="containsBlanks" dxfId="1335" priority="1355">
      <formula>LEN(TRIM(A534))=0</formula>
    </cfRule>
  </conditionalFormatting>
  <conditionalFormatting sqref="C534:C535">
    <cfRule type="containsBlanks" dxfId="1334" priority="1354">
      <formula>LEN(TRIM(C534))=0</formula>
    </cfRule>
  </conditionalFormatting>
  <conditionalFormatting sqref="E558">
    <cfRule type="containsBlanks" dxfId="1333" priority="1353">
      <formula>LEN(TRIM(E558))=0</formula>
    </cfRule>
  </conditionalFormatting>
  <conditionalFormatting sqref="D558">
    <cfRule type="containsBlanks" dxfId="1332" priority="1350">
      <formula>LEN(TRIM(D558))=0</formula>
    </cfRule>
  </conditionalFormatting>
  <conditionalFormatting sqref="F558">
    <cfRule type="containsBlanks" dxfId="1331" priority="1349">
      <formula>LEN(TRIM(F558))=0</formula>
    </cfRule>
  </conditionalFormatting>
  <conditionalFormatting sqref="O558:P558">
    <cfRule type="containsBlanks" dxfId="1330" priority="1347">
      <formula>LEN(TRIM(O558))=0</formula>
    </cfRule>
  </conditionalFormatting>
  <conditionalFormatting sqref="O558:P558">
    <cfRule type="containsBlanks" dxfId="1329" priority="1348">
      <formula>LEN(TRIM(O558))=0</formula>
    </cfRule>
  </conditionalFormatting>
  <conditionalFormatting sqref="E558">
    <cfRule type="containsBlanks" dxfId="1328" priority="1352">
      <formula>LEN(TRIM(E558))=0</formula>
    </cfRule>
  </conditionalFormatting>
  <conditionalFormatting sqref="A558:B558">
    <cfRule type="containsBlanks" dxfId="1327" priority="1351">
      <formula>LEN(TRIM(A558))=0</formula>
    </cfRule>
  </conditionalFormatting>
  <conditionalFormatting sqref="J558">
    <cfRule type="containsBlanks" dxfId="1326" priority="1346">
      <formula>LEN(TRIM(J558))=0</formula>
    </cfRule>
  </conditionalFormatting>
  <conditionalFormatting sqref="J558">
    <cfRule type="containsBlanks" dxfId="1325" priority="1345">
      <formula>LEN(TRIM(J558))=0</formula>
    </cfRule>
  </conditionalFormatting>
  <conditionalFormatting sqref="L558">
    <cfRule type="containsBlanks" dxfId="1324" priority="1344">
      <formula>LEN(TRIM(L558))=0</formula>
    </cfRule>
  </conditionalFormatting>
  <conditionalFormatting sqref="L558">
    <cfRule type="containsBlanks" dxfId="1323" priority="1343">
      <formula>LEN(TRIM(L558))=0</formula>
    </cfRule>
  </conditionalFormatting>
  <conditionalFormatting sqref="N558">
    <cfRule type="containsBlanks" dxfId="1322" priority="1341">
      <formula>LEN(TRIM(N558))=0</formula>
    </cfRule>
  </conditionalFormatting>
  <conditionalFormatting sqref="N558">
    <cfRule type="containsBlanks" dxfId="1321" priority="1342">
      <formula>LEN(TRIM(N558))=0</formula>
    </cfRule>
  </conditionalFormatting>
  <conditionalFormatting sqref="A558:B558">
    <cfRule type="containsBlanks" dxfId="1320" priority="1340">
      <formula>LEN(TRIM(A558))=0</formula>
    </cfRule>
  </conditionalFormatting>
  <conditionalFormatting sqref="T50 E50 J50 L50 H50">
    <cfRule type="containsBlanks" dxfId="1319" priority="1338">
      <formula>LEN(TRIM(E50))=0</formula>
    </cfRule>
  </conditionalFormatting>
  <conditionalFormatting sqref="D50">
    <cfRule type="containsBlanks" dxfId="1318" priority="1335">
      <formula>LEN(TRIM(D50))=0</formula>
    </cfRule>
  </conditionalFormatting>
  <conditionalFormatting sqref="F50">
    <cfRule type="containsBlanks" dxfId="1317" priority="1334">
      <formula>LEN(TRIM(F50))=0</formula>
    </cfRule>
  </conditionalFormatting>
  <conditionalFormatting sqref="G50">
    <cfRule type="containsBlanks" dxfId="1316" priority="1333">
      <formula>LEN(TRIM(G50))=0</formula>
    </cfRule>
  </conditionalFormatting>
  <conditionalFormatting sqref="O50:R50">
    <cfRule type="containsBlanks" dxfId="1315" priority="1331">
      <formula>LEN(TRIM(O50))=0</formula>
    </cfRule>
  </conditionalFormatting>
  <conditionalFormatting sqref="O50:R50">
    <cfRule type="containsBlanks" dxfId="1314" priority="1332">
      <formula>LEN(TRIM(O50))=0</formula>
    </cfRule>
  </conditionalFormatting>
  <conditionalFormatting sqref="T50 E50 J50 L50 H50">
    <cfRule type="containsBlanks" dxfId="1313" priority="1337">
      <formula>LEN(TRIM(E50))=0</formula>
    </cfRule>
  </conditionalFormatting>
  <conditionalFormatting sqref="A50:B50">
    <cfRule type="containsBlanks" dxfId="1312" priority="1336">
      <formula>LEN(TRIM(A50))=0</formula>
    </cfRule>
  </conditionalFormatting>
  <conditionalFormatting sqref="N50">
    <cfRule type="containsBlanks" dxfId="1311" priority="1329">
      <formula>LEN(TRIM(N50))=0</formula>
    </cfRule>
  </conditionalFormatting>
  <conditionalFormatting sqref="N50">
    <cfRule type="containsBlanks" dxfId="1310" priority="1330">
      <formula>LEN(TRIM(N50))=0</formula>
    </cfRule>
  </conditionalFormatting>
  <conditionalFormatting sqref="A50:B50">
    <cfRule type="containsBlanks" dxfId="1309" priority="1328">
      <formula>LEN(TRIM(A50))=0</formula>
    </cfRule>
  </conditionalFormatting>
  <conditionalFormatting sqref="C50">
    <cfRule type="containsBlanks" dxfId="1308" priority="1327">
      <formula>LEN(TRIM(C50))=0</formula>
    </cfRule>
  </conditionalFormatting>
  <conditionalFormatting sqref="E50">
    <cfRule type="containsBlanks" dxfId="1307" priority="1326">
      <formula>LEN(TRIM(E50))=0</formula>
    </cfRule>
  </conditionalFormatting>
  <conditionalFormatting sqref="T61 E61 J61 L61 H61">
    <cfRule type="containsBlanks" dxfId="1306" priority="1325">
      <formula>LEN(TRIM(E61))=0</formula>
    </cfRule>
  </conditionalFormatting>
  <conditionalFormatting sqref="D61">
    <cfRule type="containsBlanks" dxfId="1305" priority="1322">
      <formula>LEN(TRIM(D61))=0</formula>
    </cfRule>
  </conditionalFormatting>
  <conditionalFormatting sqref="F61">
    <cfRule type="containsBlanks" dxfId="1304" priority="1321">
      <formula>LEN(TRIM(F61))=0</formula>
    </cfRule>
  </conditionalFormatting>
  <conditionalFormatting sqref="G61">
    <cfRule type="containsBlanks" dxfId="1303" priority="1320">
      <formula>LEN(TRIM(G61))=0</formula>
    </cfRule>
  </conditionalFormatting>
  <conditionalFormatting sqref="O61:R61">
    <cfRule type="containsBlanks" dxfId="1302" priority="1318">
      <formula>LEN(TRIM(O61))=0</formula>
    </cfRule>
  </conditionalFormatting>
  <conditionalFormatting sqref="O61:R61">
    <cfRule type="containsBlanks" dxfId="1301" priority="1319">
      <formula>LEN(TRIM(O61))=0</formula>
    </cfRule>
  </conditionalFormatting>
  <conditionalFormatting sqref="T61 E61 J61 L61 H61">
    <cfRule type="containsBlanks" dxfId="1300" priority="1324">
      <formula>LEN(TRIM(E61))=0</formula>
    </cfRule>
  </conditionalFormatting>
  <conditionalFormatting sqref="N61">
    <cfRule type="containsBlanks" dxfId="1299" priority="1316">
      <formula>LEN(TRIM(N61))=0</formula>
    </cfRule>
  </conditionalFormatting>
  <conditionalFormatting sqref="N61">
    <cfRule type="containsBlanks" dxfId="1298" priority="1317">
      <formula>LEN(TRIM(N61))=0</formula>
    </cfRule>
  </conditionalFormatting>
  <conditionalFormatting sqref="A61:B61">
    <cfRule type="containsBlanks" dxfId="1297" priority="1315">
      <formula>LEN(TRIM(A61))=0</formula>
    </cfRule>
  </conditionalFormatting>
  <conditionalFormatting sqref="C61">
    <cfRule type="containsBlanks" dxfId="1296" priority="1314">
      <formula>LEN(TRIM(C61))=0</formula>
    </cfRule>
  </conditionalFormatting>
  <conditionalFormatting sqref="E61">
    <cfRule type="containsBlanks" dxfId="1295" priority="1313">
      <formula>LEN(TRIM(E61))=0</formula>
    </cfRule>
  </conditionalFormatting>
  <conditionalFormatting sqref="T73:T74 E73:E74 J73:J74 L73:L74 H73:H74">
    <cfRule type="containsBlanks" dxfId="1294" priority="1312">
      <formula>LEN(TRIM(E73))=0</formula>
    </cfRule>
  </conditionalFormatting>
  <conditionalFormatting sqref="D73:D74 J74 L74 N74:R74 E74:H74">
    <cfRule type="containsBlanks" dxfId="1293" priority="1309">
      <formula>LEN(TRIM(D73))=0</formula>
    </cfRule>
  </conditionalFormatting>
  <conditionalFormatting sqref="F73:F74">
    <cfRule type="containsBlanks" dxfId="1292" priority="1308">
      <formula>LEN(TRIM(F73))=0</formula>
    </cfRule>
  </conditionalFormatting>
  <conditionalFormatting sqref="G73:G74">
    <cfRule type="containsBlanks" dxfId="1291" priority="1307">
      <formula>LEN(TRIM(G73))=0</formula>
    </cfRule>
  </conditionalFormatting>
  <conditionalFormatting sqref="O73:R74">
    <cfRule type="containsBlanks" dxfId="1290" priority="1305">
      <formula>LEN(TRIM(O73))=0</formula>
    </cfRule>
  </conditionalFormatting>
  <conditionalFormatting sqref="O73:R74">
    <cfRule type="containsBlanks" dxfId="1289" priority="1306">
      <formula>LEN(TRIM(O73))=0</formula>
    </cfRule>
  </conditionalFormatting>
  <conditionalFormatting sqref="T73:T74 E73:E74 J73:J74 L73:L74 H73:H74">
    <cfRule type="containsBlanks" dxfId="1288" priority="1311">
      <formula>LEN(TRIM(E73))=0</formula>
    </cfRule>
  </conditionalFormatting>
  <conditionalFormatting sqref="A73:B74">
    <cfRule type="containsBlanks" dxfId="1287" priority="1310">
      <formula>LEN(TRIM(A73))=0</formula>
    </cfRule>
  </conditionalFormatting>
  <conditionalFormatting sqref="N73:N74">
    <cfRule type="containsBlanks" dxfId="1286" priority="1303">
      <formula>LEN(TRIM(N73))=0</formula>
    </cfRule>
  </conditionalFormatting>
  <conditionalFormatting sqref="N73:N74">
    <cfRule type="containsBlanks" dxfId="1285" priority="1304">
      <formula>LEN(TRIM(N73))=0</formula>
    </cfRule>
  </conditionalFormatting>
  <conditionalFormatting sqref="A73:B74">
    <cfRule type="containsBlanks" dxfId="1284" priority="1302">
      <formula>LEN(TRIM(A73))=0</formula>
    </cfRule>
  </conditionalFormatting>
  <conditionalFormatting sqref="C73:C74">
    <cfRule type="containsBlanks" dxfId="1283" priority="1301">
      <formula>LEN(TRIM(C73))=0</formula>
    </cfRule>
  </conditionalFormatting>
  <conditionalFormatting sqref="E73:E74">
    <cfRule type="containsBlanks" dxfId="1282" priority="1300">
      <formula>LEN(TRIM(E73))=0</formula>
    </cfRule>
  </conditionalFormatting>
  <conditionalFormatting sqref="T87 E87 J87 L87 H87">
    <cfRule type="containsBlanks" dxfId="1281" priority="1299">
      <formula>LEN(TRIM(E87))=0</formula>
    </cfRule>
  </conditionalFormatting>
  <conditionalFormatting sqref="D87">
    <cfRule type="containsBlanks" dxfId="1280" priority="1296">
      <formula>LEN(TRIM(D87))=0</formula>
    </cfRule>
  </conditionalFormatting>
  <conditionalFormatting sqref="F87">
    <cfRule type="containsBlanks" dxfId="1279" priority="1295">
      <formula>LEN(TRIM(F87))=0</formula>
    </cfRule>
  </conditionalFormatting>
  <conditionalFormatting sqref="G87">
    <cfRule type="containsBlanks" dxfId="1278" priority="1294">
      <formula>LEN(TRIM(G87))=0</formula>
    </cfRule>
  </conditionalFormatting>
  <conditionalFormatting sqref="O87:R87">
    <cfRule type="containsBlanks" dxfId="1277" priority="1292">
      <formula>LEN(TRIM(O87))=0</formula>
    </cfRule>
  </conditionalFormatting>
  <conditionalFormatting sqref="O87:R87">
    <cfRule type="containsBlanks" dxfId="1276" priority="1293">
      <formula>LEN(TRIM(O87))=0</formula>
    </cfRule>
  </conditionalFormatting>
  <conditionalFormatting sqref="T87 E87 J87 L87 H87">
    <cfRule type="containsBlanks" dxfId="1275" priority="1298">
      <formula>LEN(TRIM(E87))=0</formula>
    </cfRule>
  </conditionalFormatting>
  <conditionalFormatting sqref="A87:B87">
    <cfRule type="containsBlanks" dxfId="1274" priority="1297">
      <formula>LEN(TRIM(A87))=0</formula>
    </cfRule>
  </conditionalFormatting>
  <conditionalFormatting sqref="N87">
    <cfRule type="containsBlanks" dxfId="1273" priority="1290">
      <formula>LEN(TRIM(N87))=0</formula>
    </cfRule>
  </conditionalFormatting>
  <conditionalFormatting sqref="N87">
    <cfRule type="containsBlanks" dxfId="1272" priority="1291">
      <formula>LEN(TRIM(N87))=0</formula>
    </cfRule>
  </conditionalFormatting>
  <conditionalFormatting sqref="A87:B87">
    <cfRule type="containsBlanks" dxfId="1271" priority="1289">
      <formula>LEN(TRIM(A87))=0</formula>
    </cfRule>
  </conditionalFormatting>
  <conditionalFormatting sqref="C87">
    <cfRule type="containsBlanks" dxfId="1270" priority="1288">
      <formula>LEN(TRIM(C87))=0</formula>
    </cfRule>
  </conditionalFormatting>
  <conditionalFormatting sqref="E87">
    <cfRule type="containsBlanks" dxfId="1269" priority="1287">
      <formula>LEN(TRIM(E87))=0</formula>
    </cfRule>
  </conditionalFormatting>
  <conditionalFormatting sqref="T88">
    <cfRule type="containsBlanks" dxfId="1268" priority="1286">
      <formula>LEN(TRIM(T88))=0</formula>
    </cfRule>
  </conditionalFormatting>
  <conditionalFormatting sqref="D88:R88">
    <cfRule type="containsBlanks" dxfId="1267" priority="1283">
      <formula>LEN(TRIM(D88))=0</formula>
    </cfRule>
  </conditionalFormatting>
  <conditionalFormatting sqref="C88">
    <cfRule type="containsBlanks" dxfId="1266" priority="1281">
      <formula>LEN(TRIM(C88))=0</formula>
    </cfRule>
  </conditionalFormatting>
  <conditionalFormatting sqref="A88:B88">
    <cfRule type="containsBlanks" dxfId="1265" priority="1282">
      <formula>LEN(TRIM(A88))=0</formula>
    </cfRule>
  </conditionalFormatting>
  <conditionalFormatting sqref="T88">
    <cfRule type="containsBlanks" dxfId="1264" priority="1285">
      <formula>LEN(TRIM(T88))=0</formula>
    </cfRule>
  </conditionalFormatting>
  <conditionalFormatting sqref="A88:B88">
    <cfRule type="containsBlanks" dxfId="1263" priority="1284">
      <formula>LEN(TRIM(A88))=0</formula>
    </cfRule>
  </conditionalFormatting>
  <conditionalFormatting sqref="T106 E106 J106 L106 H106">
    <cfRule type="containsBlanks" dxfId="1262" priority="1280">
      <formula>LEN(TRIM(E106))=0</formula>
    </cfRule>
  </conditionalFormatting>
  <conditionalFormatting sqref="D106">
    <cfRule type="containsBlanks" dxfId="1261" priority="1277">
      <formula>LEN(TRIM(D106))=0</formula>
    </cfRule>
  </conditionalFormatting>
  <conditionalFormatting sqref="F106">
    <cfRule type="containsBlanks" dxfId="1260" priority="1276">
      <formula>LEN(TRIM(F106))=0</formula>
    </cfRule>
  </conditionalFormatting>
  <conditionalFormatting sqref="O106:R106">
    <cfRule type="containsBlanks" dxfId="1259" priority="1273">
      <formula>LEN(TRIM(O106))=0</formula>
    </cfRule>
  </conditionalFormatting>
  <conditionalFormatting sqref="O106:R106">
    <cfRule type="containsBlanks" dxfId="1258" priority="1274">
      <formula>LEN(TRIM(O106))=0</formula>
    </cfRule>
  </conditionalFormatting>
  <conditionalFormatting sqref="T106 E106 J106 L106 H106">
    <cfRule type="containsBlanks" dxfId="1257" priority="1279">
      <formula>LEN(TRIM(E106))=0</formula>
    </cfRule>
  </conditionalFormatting>
  <conditionalFormatting sqref="A106:B106">
    <cfRule type="containsBlanks" dxfId="1256" priority="1278">
      <formula>LEN(TRIM(A106))=0</formula>
    </cfRule>
  </conditionalFormatting>
  <conditionalFormatting sqref="N106">
    <cfRule type="containsBlanks" dxfId="1255" priority="1271">
      <formula>LEN(TRIM(N106))=0</formula>
    </cfRule>
  </conditionalFormatting>
  <conditionalFormatting sqref="N106">
    <cfRule type="containsBlanks" dxfId="1254" priority="1272">
      <formula>LEN(TRIM(N106))=0</formula>
    </cfRule>
  </conditionalFormatting>
  <conditionalFormatting sqref="A106:B106">
    <cfRule type="containsBlanks" dxfId="1253" priority="1270">
      <formula>LEN(TRIM(A106))=0</formula>
    </cfRule>
  </conditionalFormatting>
  <conditionalFormatting sqref="D131">
    <cfRule type="containsBlanks" dxfId="1252" priority="1264">
      <formula>LEN(TRIM(D131))=0</formula>
    </cfRule>
  </conditionalFormatting>
  <conditionalFormatting sqref="F131">
    <cfRule type="containsBlanks" dxfId="1251" priority="1263">
      <formula>LEN(TRIM(F131))=0</formula>
    </cfRule>
  </conditionalFormatting>
  <conditionalFormatting sqref="G131">
    <cfRule type="containsBlanks" dxfId="1250" priority="1262">
      <formula>LEN(TRIM(G131))=0</formula>
    </cfRule>
  </conditionalFormatting>
  <conditionalFormatting sqref="O131:R131">
    <cfRule type="containsBlanks" dxfId="1249" priority="1260">
      <formula>LEN(TRIM(O131))=0</formula>
    </cfRule>
  </conditionalFormatting>
  <conditionalFormatting sqref="O131:R131">
    <cfRule type="containsBlanks" dxfId="1248" priority="1261">
      <formula>LEN(TRIM(O131))=0</formula>
    </cfRule>
  </conditionalFormatting>
  <conditionalFormatting sqref="S131:T131 E131 J131 L131 H131">
    <cfRule type="containsBlanks" dxfId="1247" priority="1266">
      <formula>LEN(TRIM(E131))=0</formula>
    </cfRule>
  </conditionalFormatting>
  <conditionalFormatting sqref="A131:B131">
    <cfRule type="containsBlanks" dxfId="1246" priority="1265">
      <formula>LEN(TRIM(A131))=0</formula>
    </cfRule>
  </conditionalFormatting>
  <conditionalFormatting sqref="N131">
    <cfRule type="containsBlanks" dxfId="1245" priority="1258">
      <formula>LEN(TRIM(N131))=0</formula>
    </cfRule>
  </conditionalFormatting>
  <conditionalFormatting sqref="N131">
    <cfRule type="containsBlanks" dxfId="1244" priority="1259">
      <formula>LEN(TRIM(N131))=0</formula>
    </cfRule>
  </conditionalFormatting>
  <conditionalFormatting sqref="C131">
    <cfRule type="containsBlanks" dxfId="1243" priority="1256">
      <formula>LEN(TRIM(C131))=0</formula>
    </cfRule>
  </conditionalFormatting>
  <conditionalFormatting sqref="E131">
    <cfRule type="containsBlanks" dxfId="1242" priority="1255">
      <formula>LEN(TRIM(E131))=0</formula>
    </cfRule>
  </conditionalFormatting>
  <conditionalFormatting sqref="S132:T132 E132 J132 L132 H132">
    <cfRule type="containsBlanks" dxfId="1241" priority="1254">
      <formula>LEN(TRIM(E132))=0</formula>
    </cfRule>
  </conditionalFormatting>
  <conditionalFormatting sqref="D132">
    <cfRule type="containsBlanks" dxfId="1240" priority="1251">
      <formula>LEN(TRIM(D132))=0</formula>
    </cfRule>
  </conditionalFormatting>
  <conditionalFormatting sqref="F132">
    <cfRule type="containsBlanks" dxfId="1239" priority="1250">
      <formula>LEN(TRIM(F132))=0</formula>
    </cfRule>
  </conditionalFormatting>
  <conditionalFormatting sqref="G132">
    <cfRule type="containsBlanks" dxfId="1238" priority="1249">
      <formula>LEN(TRIM(G132))=0</formula>
    </cfRule>
  </conditionalFormatting>
  <conditionalFormatting sqref="O132:R132">
    <cfRule type="containsBlanks" dxfId="1237" priority="1247">
      <formula>LEN(TRIM(O132))=0</formula>
    </cfRule>
  </conditionalFormatting>
  <conditionalFormatting sqref="O132:R132">
    <cfRule type="containsBlanks" dxfId="1236" priority="1248">
      <formula>LEN(TRIM(O132))=0</formula>
    </cfRule>
  </conditionalFormatting>
  <conditionalFormatting sqref="S132:T132 E132 J132 L132 H132">
    <cfRule type="containsBlanks" dxfId="1235" priority="1253">
      <formula>LEN(TRIM(E132))=0</formula>
    </cfRule>
  </conditionalFormatting>
  <conditionalFormatting sqref="A132:B132">
    <cfRule type="containsBlanks" dxfId="1234" priority="1252">
      <formula>LEN(TRIM(A132))=0</formula>
    </cfRule>
  </conditionalFormatting>
  <conditionalFormatting sqref="N132">
    <cfRule type="containsBlanks" dxfId="1233" priority="1245">
      <formula>LEN(TRIM(N132))=0</formula>
    </cfRule>
  </conditionalFormatting>
  <conditionalFormatting sqref="N132">
    <cfRule type="containsBlanks" dxfId="1232" priority="1246">
      <formula>LEN(TRIM(N132))=0</formula>
    </cfRule>
  </conditionalFormatting>
  <conditionalFormatting sqref="A132:B132">
    <cfRule type="containsBlanks" dxfId="1231" priority="1244">
      <formula>LEN(TRIM(A132))=0</formula>
    </cfRule>
  </conditionalFormatting>
  <conditionalFormatting sqref="C132">
    <cfRule type="containsBlanks" dxfId="1230" priority="1243">
      <formula>LEN(TRIM(C132))=0</formula>
    </cfRule>
  </conditionalFormatting>
  <conditionalFormatting sqref="E132">
    <cfRule type="containsBlanks" dxfId="1229" priority="1242">
      <formula>LEN(TRIM(E132))=0</formula>
    </cfRule>
  </conditionalFormatting>
  <conditionalFormatting sqref="T142 H142 E142 L142 J142">
    <cfRule type="containsBlanks" dxfId="1228" priority="1241">
      <formula>LEN(TRIM(E142))=0</formula>
    </cfRule>
  </conditionalFormatting>
  <conditionalFormatting sqref="F142">
    <cfRule type="containsBlanks" dxfId="1227" priority="1238">
      <formula>LEN(TRIM(F142))=0</formula>
    </cfRule>
  </conditionalFormatting>
  <conditionalFormatting sqref="G142">
    <cfRule type="containsBlanks" dxfId="1226" priority="1237">
      <formula>LEN(TRIM(G142))=0</formula>
    </cfRule>
  </conditionalFormatting>
  <conditionalFormatting sqref="O142:R142">
    <cfRule type="containsBlanks" dxfId="1225" priority="1235">
      <formula>LEN(TRIM(O142))=0</formula>
    </cfRule>
  </conditionalFormatting>
  <conditionalFormatting sqref="O142:R142">
    <cfRule type="containsBlanks" dxfId="1224" priority="1236">
      <formula>LEN(TRIM(O142))=0</formula>
    </cfRule>
  </conditionalFormatting>
  <conditionalFormatting sqref="H142 T142 E142 L142 J142">
    <cfRule type="containsBlanks" dxfId="1223" priority="1240">
      <formula>LEN(TRIM(E142))=0</formula>
    </cfRule>
  </conditionalFormatting>
  <conditionalFormatting sqref="A142:B142">
    <cfRule type="containsBlanks" dxfId="1222" priority="1239">
      <formula>LEN(TRIM(A142))=0</formula>
    </cfRule>
  </conditionalFormatting>
  <conditionalFormatting sqref="N142">
    <cfRule type="containsBlanks" dxfId="1221" priority="1233">
      <formula>LEN(TRIM(N142))=0</formula>
    </cfRule>
  </conditionalFormatting>
  <conditionalFormatting sqref="N142">
    <cfRule type="containsBlanks" dxfId="1220" priority="1234">
      <formula>LEN(TRIM(N142))=0</formula>
    </cfRule>
  </conditionalFormatting>
  <conditionalFormatting sqref="A142:B142">
    <cfRule type="containsBlanks" dxfId="1219" priority="1232">
      <formula>LEN(TRIM(A142))=0</formula>
    </cfRule>
  </conditionalFormatting>
  <conditionalFormatting sqref="C142">
    <cfRule type="containsBlanks" dxfId="1218" priority="1231">
      <formula>LEN(TRIM(C142))=0</formula>
    </cfRule>
  </conditionalFormatting>
  <conditionalFormatting sqref="C142">
    <cfRule type="containsBlanks" dxfId="1217" priority="1230">
      <formula>LEN(TRIM(C142))=0</formula>
    </cfRule>
  </conditionalFormatting>
  <conditionalFormatting sqref="E142">
    <cfRule type="containsBlanks" dxfId="1216" priority="1229">
      <formula>LEN(TRIM(E142))=0</formula>
    </cfRule>
  </conditionalFormatting>
  <conditionalFormatting sqref="T145 H145 E145 L145 J145">
    <cfRule type="containsBlanks" dxfId="1215" priority="1228">
      <formula>LEN(TRIM(E145))=0</formula>
    </cfRule>
  </conditionalFormatting>
  <conditionalFormatting sqref="F145">
    <cfRule type="containsBlanks" dxfId="1214" priority="1225">
      <formula>LEN(TRIM(F145))=0</formula>
    </cfRule>
  </conditionalFormatting>
  <conditionalFormatting sqref="G145">
    <cfRule type="containsBlanks" dxfId="1213" priority="1224">
      <formula>LEN(TRIM(G145))=0</formula>
    </cfRule>
  </conditionalFormatting>
  <conditionalFormatting sqref="O145:R145">
    <cfRule type="containsBlanks" dxfId="1212" priority="1222">
      <formula>LEN(TRIM(O145))=0</formula>
    </cfRule>
  </conditionalFormatting>
  <conditionalFormatting sqref="O145:R145">
    <cfRule type="containsBlanks" dxfId="1211" priority="1223">
      <formula>LEN(TRIM(O145))=0</formula>
    </cfRule>
  </conditionalFormatting>
  <conditionalFormatting sqref="H145 T145 E145 L145 J145">
    <cfRule type="containsBlanks" dxfId="1210" priority="1227">
      <formula>LEN(TRIM(E145))=0</formula>
    </cfRule>
  </conditionalFormatting>
  <conditionalFormatting sqref="A145:B145">
    <cfRule type="containsBlanks" dxfId="1209" priority="1226">
      <formula>LEN(TRIM(A145))=0</formula>
    </cfRule>
  </conditionalFormatting>
  <conditionalFormatting sqref="N145">
    <cfRule type="containsBlanks" dxfId="1208" priority="1220">
      <formula>LEN(TRIM(N145))=0</formula>
    </cfRule>
  </conditionalFormatting>
  <conditionalFormatting sqref="N145">
    <cfRule type="containsBlanks" dxfId="1207" priority="1221">
      <formula>LEN(TRIM(N145))=0</formula>
    </cfRule>
  </conditionalFormatting>
  <conditionalFormatting sqref="A145:B145">
    <cfRule type="containsBlanks" dxfId="1206" priority="1219">
      <formula>LEN(TRIM(A145))=0</formula>
    </cfRule>
  </conditionalFormatting>
  <conditionalFormatting sqref="C145">
    <cfRule type="containsBlanks" dxfId="1205" priority="1218">
      <formula>LEN(TRIM(C145))=0</formula>
    </cfRule>
  </conditionalFormatting>
  <conditionalFormatting sqref="C145">
    <cfRule type="containsBlanks" dxfId="1204" priority="1217">
      <formula>LEN(TRIM(C145))=0</formula>
    </cfRule>
  </conditionalFormatting>
  <conditionalFormatting sqref="E145">
    <cfRule type="containsBlanks" dxfId="1203" priority="1216">
      <formula>LEN(TRIM(E145))=0</formula>
    </cfRule>
  </conditionalFormatting>
  <conditionalFormatting sqref="T200:T201 H200:H201 E200:E201 L200:L201 J200:J201">
    <cfRule type="containsBlanks" dxfId="1202" priority="1215">
      <formula>LEN(TRIM(E200))=0</formula>
    </cfRule>
  </conditionalFormatting>
  <conditionalFormatting sqref="F200:F201">
    <cfRule type="containsBlanks" dxfId="1201" priority="1212">
      <formula>LEN(TRIM(F200))=0</formula>
    </cfRule>
  </conditionalFormatting>
  <conditionalFormatting sqref="G200:G201">
    <cfRule type="containsBlanks" dxfId="1200" priority="1211">
      <formula>LEN(TRIM(G200))=0</formula>
    </cfRule>
  </conditionalFormatting>
  <conditionalFormatting sqref="O200:R201">
    <cfRule type="containsBlanks" dxfId="1199" priority="1209">
      <formula>LEN(TRIM(O200))=0</formula>
    </cfRule>
  </conditionalFormatting>
  <conditionalFormatting sqref="O200:R201">
    <cfRule type="containsBlanks" dxfId="1198" priority="1210">
      <formula>LEN(TRIM(O200))=0</formula>
    </cfRule>
  </conditionalFormatting>
  <conditionalFormatting sqref="H200:H201 T200:T201 E200:E201 L200:L201 J200:J201">
    <cfRule type="containsBlanks" dxfId="1197" priority="1214">
      <formula>LEN(TRIM(E200))=0</formula>
    </cfRule>
  </conditionalFormatting>
  <conditionalFormatting sqref="A200:B201">
    <cfRule type="containsBlanks" dxfId="1196" priority="1213">
      <formula>LEN(TRIM(A200))=0</formula>
    </cfRule>
  </conditionalFormatting>
  <conditionalFormatting sqref="N200:N201">
    <cfRule type="containsBlanks" dxfId="1195" priority="1207">
      <formula>LEN(TRIM(N200))=0</formula>
    </cfRule>
  </conditionalFormatting>
  <conditionalFormatting sqref="N200:N201">
    <cfRule type="containsBlanks" dxfId="1194" priority="1208">
      <formula>LEN(TRIM(N200))=0</formula>
    </cfRule>
  </conditionalFormatting>
  <conditionalFormatting sqref="A200:B201">
    <cfRule type="containsBlanks" dxfId="1193" priority="1206">
      <formula>LEN(TRIM(A200))=0</formula>
    </cfRule>
  </conditionalFormatting>
  <conditionalFormatting sqref="C200:C201">
    <cfRule type="containsBlanks" dxfId="1192" priority="1205">
      <formula>LEN(TRIM(C200))=0</formula>
    </cfRule>
  </conditionalFormatting>
  <conditionalFormatting sqref="C200:C201">
    <cfRule type="containsBlanks" dxfId="1191" priority="1204">
      <formula>LEN(TRIM(C200))=0</formula>
    </cfRule>
  </conditionalFormatting>
  <conditionalFormatting sqref="E200:E201">
    <cfRule type="containsBlanks" dxfId="1190" priority="1203">
      <formula>LEN(TRIM(E200))=0</formula>
    </cfRule>
  </conditionalFormatting>
  <conditionalFormatting sqref="F202:F204">
    <cfRule type="containsBlanks" dxfId="1189" priority="1199">
      <formula>LEN(TRIM(F202))=0</formula>
    </cfRule>
  </conditionalFormatting>
  <conditionalFormatting sqref="G202:G204">
    <cfRule type="containsBlanks" dxfId="1188" priority="1198">
      <formula>LEN(TRIM(G202))=0</formula>
    </cfRule>
  </conditionalFormatting>
  <conditionalFormatting sqref="O202:R204">
    <cfRule type="containsBlanks" dxfId="1187" priority="1196">
      <formula>LEN(TRIM(O202))=0</formula>
    </cfRule>
  </conditionalFormatting>
  <conditionalFormatting sqref="O202:R204">
    <cfRule type="containsBlanks" dxfId="1186" priority="1197">
      <formula>LEN(TRIM(O202))=0</formula>
    </cfRule>
  </conditionalFormatting>
  <conditionalFormatting sqref="H202:H204 T202:T204 E202:E204 L202:L204 J202:J204">
    <cfRule type="containsBlanks" dxfId="1185" priority="1201">
      <formula>LEN(TRIM(E202))=0</formula>
    </cfRule>
  </conditionalFormatting>
  <conditionalFormatting sqref="A202:B204">
    <cfRule type="containsBlanks" dxfId="1184" priority="1200">
      <formula>LEN(TRIM(A202))=0</formula>
    </cfRule>
  </conditionalFormatting>
  <conditionalFormatting sqref="N202:N204">
    <cfRule type="containsBlanks" dxfId="1183" priority="1194">
      <formula>LEN(TRIM(N202))=0</formula>
    </cfRule>
  </conditionalFormatting>
  <conditionalFormatting sqref="N202:N204">
    <cfRule type="containsBlanks" dxfId="1182" priority="1195">
      <formula>LEN(TRIM(N202))=0</formula>
    </cfRule>
  </conditionalFormatting>
  <conditionalFormatting sqref="A202:B204">
    <cfRule type="containsBlanks" dxfId="1181" priority="1193">
      <formula>LEN(TRIM(A202))=0</formula>
    </cfRule>
  </conditionalFormatting>
  <conditionalFormatting sqref="C202:C204">
    <cfRule type="containsBlanks" dxfId="1180" priority="1192">
      <formula>LEN(TRIM(C202))=0</formula>
    </cfRule>
  </conditionalFormatting>
  <conditionalFormatting sqref="C202:C204">
    <cfRule type="containsBlanks" dxfId="1179" priority="1191">
      <formula>LEN(TRIM(C202))=0</formula>
    </cfRule>
  </conditionalFormatting>
  <conditionalFormatting sqref="E202:E204">
    <cfRule type="containsBlanks" dxfId="1178" priority="1190">
      <formula>LEN(TRIM(E202))=0</formula>
    </cfRule>
  </conditionalFormatting>
  <conditionalFormatting sqref="H219:H220 E219:E220 L219:L220 J219:J220 J222:J223 L222:L223 E222:E223 H223 E225 L225 J225 J227 L227 E227 T219:T227">
    <cfRule type="containsBlanks" dxfId="1177" priority="1189">
      <formula>LEN(TRIM(E219))=0</formula>
    </cfRule>
  </conditionalFormatting>
  <conditionalFormatting sqref="F219:F220 F222:F223 F225 F227">
    <cfRule type="containsBlanks" dxfId="1176" priority="1186">
      <formula>LEN(TRIM(F219))=0</formula>
    </cfRule>
  </conditionalFormatting>
  <conditionalFormatting sqref="G219:G220 G223">
    <cfRule type="containsBlanks" dxfId="1175" priority="1185">
      <formula>LEN(TRIM(G219))=0</formula>
    </cfRule>
  </conditionalFormatting>
  <conditionalFormatting sqref="O219:R220 O223:R223 O225:P225 O227:P227 O222:P222">
    <cfRule type="containsBlanks" dxfId="1174" priority="1183">
      <formula>LEN(TRIM(O219))=0</formula>
    </cfRule>
  </conditionalFormatting>
  <conditionalFormatting sqref="O219:R220 O223:R223 O225:P225 O227:P227 O222:P222">
    <cfRule type="containsBlanks" dxfId="1173" priority="1184">
      <formula>LEN(TRIM(O219))=0</formula>
    </cfRule>
  </conditionalFormatting>
  <conditionalFormatting sqref="H219:H220 E219:E220 L219:L220 J219:J220 J222:J223 L222:L223 E222:E223 H223 E225 L225 J225 J227 L227 E227 T219:T227">
    <cfRule type="containsBlanks" dxfId="1172" priority="1188">
      <formula>LEN(TRIM(E219))=0</formula>
    </cfRule>
  </conditionalFormatting>
  <conditionalFormatting sqref="A219:B227">
    <cfRule type="containsBlanks" dxfId="1171" priority="1187">
      <formula>LEN(TRIM(A219))=0</formula>
    </cfRule>
  </conditionalFormatting>
  <conditionalFormatting sqref="N219:N220 N222:N223 N225 N227">
    <cfRule type="containsBlanks" dxfId="1170" priority="1181">
      <formula>LEN(TRIM(N219))=0</formula>
    </cfRule>
  </conditionalFormatting>
  <conditionalFormatting sqref="N219:N220 N222:N223 N225 N227">
    <cfRule type="containsBlanks" dxfId="1169" priority="1182">
      <formula>LEN(TRIM(N219))=0</formula>
    </cfRule>
  </conditionalFormatting>
  <conditionalFormatting sqref="A219:B227">
    <cfRule type="containsBlanks" dxfId="1168" priority="1180">
      <formula>LEN(TRIM(A219))=0</formula>
    </cfRule>
  </conditionalFormatting>
  <conditionalFormatting sqref="C219:C227">
    <cfRule type="containsBlanks" dxfId="1167" priority="1179">
      <formula>LEN(TRIM(C219))=0</formula>
    </cfRule>
  </conditionalFormatting>
  <conditionalFormatting sqref="C219:C227">
    <cfRule type="containsBlanks" dxfId="1166" priority="1178">
      <formula>LEN(TRIM(C219))=0</formula>
    </cfRule>
  </conditionalFormatting>
  <conditionalFormatting sqref="E219:E220 E222:E223 E225 E227">
    <cfRule type="containsBlanks" dxfId="1165" priority="1177">
      <formula>LEN(TRIM(E219))=0</formula>
    </cfRule>
  </conditionalFormatting>
  <conditionalFormatting sqref="T236">
    <cfRule type="containsBlanks" dxfId="1164" priority="1176">
      <formula>LEN(TRIM(T236))=0</formula>
    </cfRule>
  </conditionalFormatting>
  <conditionalFormatting sqref="C236">
    <cfRule type="containsBlanks" dxfId="1163" priority="1172">
      <formula>LEN(TRIM(C236))=0</formula>
    </cfRule>
  </conditionalFormatting>
  <conditionalFormatting sqref="A236:B236">
    <cfRule type="containsBlanks" dxfId="1162" priority="1173">
      <formula>LEN(TRIM(A236))=0</formula>
    </cfRule>
  </conditionalFormatting>
  <conditionalFormatting sqref="T236">
    <cfRule type="containsBlanks" dxfId="1161" priority="1175">
      <formula>LEN(TRIM(T236))=0</formula>
    </cfRule>
  </conditionalFormatting>
  <conditionalFormatting sqref="A236:B236">
    <cfRule type="containsBlanks" dxfId="1160" priority="1174">
      <formula>LEN(TRIM(A236))=0</formula>
    </cfRule>
  </conditionalFormatting>
  <conditionalFormatting sqref="C236">
    <cfRule type="containsBlanks" dxfId="1159" priority="1171">
      <formula>LEN(TRIM(C236))=0</formula>
    </cfRule>
  </conditionalFormatting>
  <conditionalFormatting sqref="T242:T244 H242:H244 E242:E244 L242:L244 J242:J244">
    <cfRule type="containsBlanks" dxfId="1158" priority="1170">
      <formula>LEN(TRIM(E242))=0</formula>
    </cfRule>
  </conditionalFormatting>
  <conditionalFormatting sqref="F242:F244">
    <cfRule type="containsBlanks" dxfId="1157" priority="1167">
      <formula>LEN(TRIM(F242))=0</formula>
    </cfRule>
  </conditionalFormatting>
  <conditionalFormatting sqref="G242:G244">
    <cfRule type="containsBlanks" dxfId="1156" priority="1166">
      <formula>LEN(TRIM(G242))=0</formula>
    </cfRule>
  </conditionalFormatting>
  <conditionalFormatting sqref="O242:R244">
    <cfRule type="containsBlanks" dxfId="1155" priority="1164">
      <formula>LEN(TRIM(O242))=0</formula>
    </cfRule>
  </conditionalFormatting>
  <conditionalFormatting sqref="O242:R244">
    <cfRule type="containsBlanks" dxfId="1154" priority="1165">
      <formula>LEN(TRIM(O242))=0</formula>
    </cfRule>
  </conditionalFormatting>
  <conditionalFormatting sqref="H242:H244 T242:T244 E242:E244 L242:L244 J242:J244">
    <cfRule type="containsBlanks" dxfId="1153" priority="1169">
      <formula>LEN(TRIM(E242))=0</formula>
    </cfRule>
  </conditionalFormatting>
  <conditionalFormatting sqref="A242:B244">
    <cfRule type="containsBlanks" dxfId="1152" priority="1168">
      <formula>LEN(TRIM(A242))=0</formula>
    </cfRule>
  </conditionalFormatting>
  <conditionalFormatting sqref="N242:N244">
    <cfRule type="containsBlanks" dxfId="1151" priority="1163">
      <formula>LEN(TRIM(N242))=0</formula>
    </cfRule>
  </conditionalFormatting>
  <conditionalFormatting sqref="A242:B244">
    <cfRule type="containsBlanks" dxfId="1150" priority="1161">
      <formula>LEN(TRIM(A242))=0</formula>
    </cfRule>
  </conditionalFormatting>
  <conditionalFormatting sqref="C242:C244">
    <cfRule type="containsBlanks" dxfId="1149" priority="1160">
      <formula>LEN(TRIM(C242))=0</formula>
    </cfRule>
  </conditionalFormatting>
  <conditionalFormatting sqref="C242:C244">
    <cfRule type="containsBlanks" dxfId="1148" priority="1159">
      <formula>LEN(TRIM(C242))=0</formula>
    </cfRule>
  </conditionalFormatting>
  <conditionalFormatting sqref="E242:E244">
    <cfRule type="containsBlanks" dxfId="1147" priority="1158">
      <formula>LEN(TRIM(E242))=0</formula>
    </cfRule>
  </conditionalFormatting>
  <conditionalFormatting sqref="S257:T259 H257:H259 E257:E259 L257:L259 J257:J259">
    <cfRule type="containsBlanks" dxfId="1146" priority="1157">
      <formula>LEN(TRIM(E257))=0</formula>
    </cfRule>
  </conditionalFormatting>
  <conditionalFormatting sqref="F257:F259">
    <cfRule type="containsBlanks" dxfId="1145" priority="1154">
      <formula>LEN(TRIM(F257))=0</formula>
    </cfRule>
  </conditionalFormatting>
  <conditionalFormatting sqref="G257:G259">
    <cfRule type="containsBlanks" dxfId="1144" priority="1153">
      <formula>LEN(TRIM(G257))=0</formula>
    </cfRule>
  </conditionalFormatting>
  <conditionalFormatting sqref="O257:R259">
    <cfRule type="containsBlanks" dxfId="1143" priority="1152">
      <formula>LEN(TRIM(O257))=0</formula>
    </cfRule>
  </conditionalFormatting>
  <conditionalFormatting sqref="H257:H259 S257:T259 E257:E259 L257:L259 J257:J259">
    <cfRule type="containsBlanks" dxfId="1142" priority="1156">
      <formula>LEN(TRIM(E257))=0</formula>
    </cfRule>
  </conditionalFormatting>
  <conditionalFormatting sqref="A257:B259">
    <cfRule type="containsBlanks" dxfId="1141" priority="1155">
      <formula>LEN(TRIM(A257))=0</formula>
    </cfRule>
  </conditionalFormatting>
  <conditionalFormatting sqref="N257:N259">
    <cfRule type="containsBlanks" dxfId="1140" priority="1149">
      <formula>LEN(TRIM(N257))=0</formula>
    </cfRule>
  </conditionalFormatting>
  <conditionalFormatting sqref="C257:C259">
    <cfRule type="containsBlanks" dxfId="1139" priority="1147">
      <formula>LEN(TRIM(C257))=0</formula>
    </cfRule>
  </conditionalFormatting>
  <conditionalFormatting sqref="C257:C259">
    <cfRule type="containsBlanks" dxfId="1138" priority="1146">
      <formula>LEN(TRIM(C257))=0</formula>
    </cfRule>
  </conditionalFormatting>
  <conditionalFormatting sqref="E257:E259">
    <cfRule type="containsBlanks" dxfId="1137" priority="1145">
      <formula>LEN(TRIM(E257))=0</formula>
    </cfRule>
  </conditionalFormatting>
  <conditionalFormatting sqref="J266:J267 L266:L267 H266:H267 E266:E267 T266:T267">
    <cfRule type="containsBlanks" dxfId="1136" priority="1144">
      <formula>LEN(TRIM(E266))=0</formula>
    </cfRule>
  </conditionalFormatting>
  <conditionalFormatting sqref="D266:D267">
    <cfRule type="containsBlanks" dxfId="1135" priority="1141">
      <formula>LEN(TRIM(D266))=0</formula>
    </cfRule>
  </conditionalFormatting>
  <conditionalFormatting sqref="F266:F267">
    <cfRule type="containsBlanks" dxfId="1134" priority="1140">
      <formula>LEN(TRIM(F266))=0</formula>
    </cfRule>
  </conditionalFormatting>
  <conditionalFormatting sqref="G266:G267">
    <cfRule type="containsBlanks" dxfId="1133" priority="1139">
      <formula>LEN(TRIM(G266))=0</formula>
    </cfRule>
  </conditionalFormatting>
  <conditionalFormatting sqref="O266:R267">
    <cfRule type="containsBlanks" dxfId="1132" priority="1137">
      <formula>LEN(TRIM(O266))=0</formula>
    </cfRule>
  </conditionalFormatting>
  <conditionalFormatting sqref="O266:R267">
    <cfRule type="containsBlanks" dxfId="1131" priority="1138">
      <formula>LEN(TRIM(O266))=0</formula>
    </cfRule>
  </conditionalFormatting>
  <conditionalFormatting sqref="J266:J267 L266:L267 H266:H267 T266:T267 E266:E267">
    <cfRule type="containsBlanks" dxfId="1130" priority="1143">
      <formula>LEN(TRIM(E266))=0</formula>
    </cfRule>
  </conditionalFormatting>
  <conditionalFormatting sqref="A266:B267">
    <cfRule type="containsBlanks" dxfId="1129" priority="1142">
      <formula>LEN(TRIM(A266))=0</formula>
    </cfRule>
  </conditionalFormatting>
  <conditionalFormatting sqref="N266:N267">
    <cfRule type="containsBlanks" dxfId="1128" priority="1135">
      <formula>LEN(TRIM(N266))=0</formula>
    </cfRule>
  </conditionalFormatting>
  <conditionalFormatting sqref="N266:N267">
    <cfRule type="containsBlanks" dxfId="1127" priority="1136">
      <formula>LEN(TRIM(N266))=0</formula>
    </cfRule>
  </conditionalFormatting>
  <conditionalFormatting sqref="A266:B267">
    <cfRule type="containsBlanks" dxfId="1126" priority="1134">
      <formula>LEN(TRIM(A266))=0</formula>
    </cfRule>
  </conditionalFormatting>
  <conditionalFormatting sqref="C266:C267">
    <cfRule type="containsBlanks" dxfId="1125" priority="1133">
      <formula>LEN(TRIM(C266))=0</formula>
    </cfRule>
  </conditionalFormatting>
  <conditionalFormatting sqref="E266:E267">
    <cfRule type="containsBlanks" dxfId="1124" priority="1132">
      <formula>LEN(TRIM(E266))=0</formula>
    </cfRule>
  </conditionalFormatting>
  <conditionalFormatting sqref="J269 L269 H269 E269 T269:T270">
    <cfRule type="containsBlanks" dxfId="1123" priority="1131">
      <formula>LEN(TRIM(E269))=0</formula>
    </cfRule>
  </conditionalFormatting>
  <conditionalFormatting sqref="D269:D270 E270:R270">
    <cfRule type="containsBlanks" dxfId="1122" priority="1128">
      <formula>LEN(TRIM(D269))=0</formula>
    </cfRule>
  </conditionalFormatting>
  <conditionalFormatting sqref="F269">
    <cfRule type="containsBlanks" dxfId="1121" priority="1127">
      <formula>LEN(TRIM(F269))=0</formula>
    </cfRule>
  </conditionalFormatting>
  <conditionalFormatting sqref="G269">
    <cfRule type="containsBlanks" dxfId="1120" priority="1126">
      <formula>LEN(TRIM(G269))=0</formula>
    </cfRule>
  </conditionalFormatting>
  <conditionalFormatting sqref="O269:R269">
    <cfRule type="containsBlanks" dxfId="1119" priority="1124">
      <formula>LEN(TRIM(O269))=0</formula>
    </cfRule>
  </conditionalFormatting>
  <conditionalFormatting sqref="O269:R269">
    <cfRule type="containsBlanks" dxfId="1118" priority="1125">
      <formula>LEN(TRIM(O269))=0</formula>
    </cfRule>
  </conditionalFormatting>
  <conditionalFormatting sqref="J269 L269 H269 T269:T270 E269">
    <cfRule type="containsBlanks" dxfId="1117" priority="1130">
      <formula>LEN(TRIM(E269))=0</formula>
    </cfRule>
  </conditionalFormatting>
  <conditionalFormatting sqref="A269:B270">
    <cfRule type="containsBlanks" dxfId="1116" priority="1129">
      <formula>LEN(TRIM(A269))=0</formula>
    </cfRule>
  </conditionalFormatting>
  <conditionalFormatting sqref="N269">
    <cfRule type="containsBlanks" dxfId="1115" priority="1122">
      <formula>LEN(TRIM(N269))=0</formula>
    </cfRule>
  </conditionalFormatting>
  <conditionalFormatting sqref="N269">
    <cfRule type="containsBlanks" dxfId="1114" priority="1123">
      <formula>LEN(TRIM(N269))=0</formula>
    </cfRule>
  </conditionalFormatting>
  <conditionalFormatting sqref="A269:B270">
    <cfRule type="containsBlanks" dxfId="1113" priority="1121">
      <formula>LEN(TRIM(A269))=0</formula>
    </cfRule>
  </conditionalFormatting>
  <conditionalFormatting sqref="C269:C270">
    <cfRule type="containsBlanks" dxfId="1112" priority="1120">
      <formula>LEN(TRIM(C269))=0</formula>
    </cfRule>
  </conditionalFormatting>
  <conditionalFormatting sqref="E269">
    <cfRule type="containsBlanks" dxfId="1111" priority="1119">
      <formula>LEN(TRIM(E269))=0</formula>
    </cfRule>
  </conditionalFormatting>
  <conditionalFormatting sqref="J314:J315 L314:L315 H314:H315 E314:E315 T314:T315">
    <cfRule type="containsBlanks" dxfId="1110" priority="1118">
      <formula>LEN(TRIM(E314))=0</formula>
    </cfRule>
  </conditionalFormatting>
  <conditionalFormatting sqref="D314:D315">
    <cfRule type="containsBlanks" dxfId="1109" priority="1115">
      <formula>LEN(TRIM(D314))=0</formula>
    </cfRule>
  </conditionalFormatting>
  <conditionalFormatting sqref="F314:F315">
    <cfRule type="containsBlanks" dxfId="1108" priority="1114">
      <formula>LEN(TRIM(F314))=0</formula>
    </cfRule>
  </conditionalFormatting>
  <conditionalFormatting sqref="G314:G315">
    <cfRule type="containsBlanks" dxfId="1107" priority="1113">
      <formula>LEN(TRIM(G314))=0</formula>
    </cfRule>
  </conditionalFormatting>
  <conditionalFormatting sqref="O314:R315">
    <cfRule type="containsBlanks" dxfId="1106" priority="1111">
      <formula>LEN(TRIM(O314))=0</formula>
    </cfRule>
  </conditionalFormatting>
  <conditionalFormatting sqref="O314:R315">
    <cfRule type="containsBlanks" dxfId="1105" priority="1112">
      <formula>LEN(TRIM(O314))=0</formula>
    </cfRule>
  </conditionalFormatting>
  <conditionalFormatting sqref="J314:J315 L314:L315 H314:H315 T314:T315 E314:E315">
    <cfRule type="containsBlanks" dxfId="1104" priority="1117">
      <formula>LEN(TRIM(E314))=0</formula>
    </cfRule>
  </conditionalFormatting>
  <conditionalFormatting sqref="A314:B315">
    <cfRule type="containsBlanks" dxfId="1103" priority="1116">
      <formula>LEN(TRIM(A314))=0</formula>
    </cfRule>
  </conditionalFormatting>
  <conditionalFormatting sqref="N314:N315">
    <cfRule type="containsBlanks" dxfId="1102" priority="1109">
      <formula>LEN(TRIM(N314))=0</formula>
    </cfRule>
  </conditionalFormatting>
  <conditionalFormatting sqref="N314:N315">
    <cfRule type="containsBlanks" dxfId="1101" priority="1110">
      <formula>LEN(TRIM(N314))=0</formula>
    </cfRule>
  </conditionalFormatting>
  <conditionalFormatting sqref="A314:B315">
    <cfRule type="containsBlanks" dxfId="1100" priority="1108">
      <formula>LEN(TRIM(A314))=0</formula>
    </cfRule>
  </conditionalFormatting>
  <conditionalFormatting sqref="C314:C315">
    <cfRule type="containsBlanks" dxfId="1099" priority="1107">
      <formula>LEN(TRIM(C314))=0</formula>
    </cfRule>
  </conditionalFormatting>
  <conditionalFormatting sqref="E314:E315">
    <cfRule type="containsBlanks" dxfId="1098" priority="1106">
      <formula>LEN(TRIM(E314))=0</formula>
    </cfRule>
  </conditionalFormatting>
  <conditionalFormatting sqref="J316 L316 H316 E316 T316">
    <cfRule type="containsBlanks" dxfId="1097" priority="1105">
      <formula>LEN(TRIM(E316))=0</formula>
    </cfRule>
  </conditionalFormatting>
  <conditionalFormatting sqref="D316">
    <cfRule type="containsBlanks" dxfId="1096" priority="1102">
      <formula>LEN(TRIM(D316))=0</formula>
    </cfRule>
  </conditionalFormatting>
  <conditionalFormatting sqref="F316">
    <cfRule type="containsBlanks" dxfId="1095" priority="1101">
      <formula>LEN(TRIM(F316))=0</formula>
    </cfRule>
  </conditionalFormatting>
  <conditionalFormatting sqref="G316">
    <cfRule type="containsBlanks" dxfId="1094" priority="1100">
      <formula>LEN(TRIM(G316))=0</formula>
    </cfRule>
  </conditionalFormatting>
  <conditionalFormatting sqref="O316:R316">
    <cfRule type="containsBlanks" dxfId="1093" priority="1098">
      <formula>LEN(TRIM(O316))=0</formula>
    </cfRule>
  </conditionalFormatting>
  <conditionalFormatting sqref="O316:R316">
    <cfRule type="containsBlanks" dxfId="1092" priority="1099">
      <formula>LEN(TRIM(O316))=0</formula>
    </cfRule>
  </conditionalFormatting>
  <conditionalFormatting sqref="J316 L316 H316 T316 E316">
    <cfRule type="containsBlanks" dxfId="1091" priority="1104">
      <formula>LEN(TRIM(E316))=0</formula>
    </cfRule>
  </conditionalFormatting>
  <conditionalFormatting sqref="A316:B316">
    <cfRule type="containsBlanks" dxfId="1090" priority="1103">
      <formula>LEN(TRIM(A316))=0</formula>
    </cfRule>
  </conditionalFormatting>
  <conditionalFormatting sqref="N316">
    <cfRule type="containsBlanks" dxfId="1089" priority="1096">
      <formula>LEN(TRIM(N316))=0</formula>
    </cfRule>
  </conditionalFormatting>
  <conditionalFormatting sqref="A316:B316">
    <cfRule type="containsBlanks" dxfId="1088" priority="1095">
      <formula>LEN(TRIM(A316))=0</formula>
    </cfRule>
  </conditionalFormatting>
  <conditionalFormatting sqref="C316">
    <cfRule type="containsBlanks" dxfId="1087" priority="1094">
      <formula>LEN(TRIM(C316))=0</formula>
    </cfRule>
  </conditionalFormatting>
  <conditionalFormatting sqref="E316">
    <cfRule type="containsBlanks" dxfId="1086" priority="1093">
      <formula>LEN(TRIM(E316))=0</formula>
    </cfRule>
  </conditionalFormatting>
  <conditionalFormatting sqref="J319:J320 L319:L320 H319:H320 E319:E320 T319:T321">
    <cfRule type="containsBlanks" dxfId="1085" priority="1092">
      <formula>LEN(TRIM(E319))=0</formula>
    </cfRule>
  </conditionalFormatting>
  <conditionalFormatting sqref="D319:D321 E321:R321">
    <cfRule type="containsBlanks" dxfId="1084" priority="1089">
      <formula>LEN(TRIM(D319))=0</formula>
    </cfRule>
  </conditionalFormatting>
  <conditionalFormatting sqref="F319:F320">
    <cfRule type="containsBlanks" dxfId="1083" priority="1088">
      <formula>LEN(TRIM(F319))=0</formula>
    </cfRule>
  </conditionalFormatting>
  <conditionalFormatting sqref="G319:G320">
    <cfRule type="containsBlanks" dxfId="1082" priority="1087">
      <formula>LEN(TRIM(G319))=0</formula>
    </cfRule>
  </conditionalFormatting>
  <conditionalFormatting sqref="O319:R320">
    <cfRule type="containsBlanks" dxfId="1081" priority="1085">
      <formula>LEN(TRIM(O319))=0</formula>
    </cfRule>
  </conditionalFormatting>
  <conditionalFormatting sqref="O319:R320">
    <cfRule type="containsBlanks" dxfId="1080" priority="1086">
      <formula>LEN(TRIM(O319))=0</formula>
    </cfRule>
  </conditionalFormatting>
  <conditionalFormatting sqref="J319:J320 L319:L320 H319:H320 T319:T321 E319:E320">
    <cfRule type="containsBlanks" dxfId="1079" priority="1091">
      <formula>LEN(TRIM(E319))=0</formula>
    </cfRule>
  </conditionalFormatting>
  <conditionalFormatting sqref="A319:B321">
    <cfRule type="containsBlanks" dxfId="1078" priority="1090">
      <formula>LEN(TRIM(A319))=0</formula>
    </cfRule>
  </conditionalFormatting>
  <conditionalFormatting sqref="N319:N320">
    <cfRule type="containsBlanks" dxfId="1077" priority="1083">
      <formula>LEN(TRIM(N319))=0</formula>
    </cfRule>
  </conditionalFormatting>
  <conditionalFormatting sqref="N319:N320">
    <cfRule type="containsBlanks" dxfId="1076" priority="1084">
      <formula>LEN(TRIM(N319))=0</formula>
    </cfRule>
  </conditionalFormatting>
  <conditionalFormatting sqref="A319:B321">
    <cfRule type="containsBlanks" dxfId="1075" priority="1082">
      <formula>LEN(TRIM(A319))=0</formula>
    </cfRule>
  </conditionalFormatting>
  <conditionalFormatting sqref="C319:C321">
    <cfRule type="containsBlanks" dxfId="1074" priority="1081">
      <formula>LEN(TRIM(C319))=0</formula>
    </cfRule>
  </conditionalFormatting>
  <conditionalFormatting sqref="J328:J329 L328:L329 H328:H329 E328:E329 T328:T329">
    <cfRule type="containsBlanks" dxfId="1073" priority="1079">
      <formula>LEN(TRIM(E328))=0</formula>
    </cfRule>
  </conditionalFormatting>
  <conditionalFormatting sqref="D328:D329">
    <cfRule type="containsBlanks" dxfId="1072" priority="1076">
      <formula>LEN(TRIM(D328))=0</formula>
    </cfRule>
  </conditionalFormatting>
  <conditionalFormatting sqref="F328:F329">
    <cfRule type="containsBlanks" dxfId="1071" priority="1075">
      <formula>LEN(TRIM(F328))=0</formula>
    </cfRule>
  </conditionalFormatting>
  <conditionalFormatting sqref="G328:G329">
    <cfRule type="containsBlanks" dxfId="1070" priority="1074">
      <formula>LEN(TRIM(G328))=0</formula>
    </cfRule>
  </conditionalFormatting>
  <conditionalFormatting sqref="O328:R329">
    <cfRule type="containsBlanks" dxfId="1069" priority="1072">
      <formula>LEN(TRIM(O328))=0</formula>
    </cfRule>
  </conditionalFormatting>
  <conditionalFormatting sqref="O328:R329">
    <cfRule type="containsBlanks" dxfId="1068" priority="1073">
      <formula>LEN(TRIM(O328))=0</formula>
    </cfRule>
  </conditionalFormatting>
  <conditionalFormatting sqref="J328:J329 L328:L329 H328:H329 T328:T329 E328:E329">
    <cfRule type="containsBlanks" dxfId="1067" priority="1078">
      <formula>LEN(TRIM(E328))=0</formula>
    </cfRule>
  </conditionalFormatting>
  <conditionalFormatting sqref="A328:B329">
    <cfRule type="containsBlanks" dxfId="1066" priority="1077">
      <formula>LEN(TRIM(A328))=0</formula>
    </cfRule>
  </conditionalFormatting>
  <conditionalFormatting sqref="N328:N329">
    <cfRule type="containsBlanks" dxfId="1065" priority="1070">
      <formula>LEN(TRIM(N328))=0</formula>
    </cfRule>
  </conditionalFormatting>
  <conditionalFormatting sqref="N328:N329">
    <cfRule type="containsBlanks" dxfId="1064" priority="1071">
      <formula>LEN(TRIM(N328))=0</formula>
    </cfRule>
  </conditionalFormatting>
  <conditionalFormatting sqref="A328:B329">
    <cfRule type="containsBlanks" dxfId="1063" priority="1069">
      <formula>LEN(TRIM(A328))=0</formula>
    </cfRule>
  </conditionalFormatting>
  <conditionalFormatting sqref="E328:E329">
    <cfRule type="containsBlanks" dxfId="1062" priority="1067">
      <formula>LEN(TRIM(E328))=0</formula>
    </cfRule>
  </conditionalFormatting>
  <conditionalFormatting sqref="J347 L347 E347 T346:T348">
    <cfRule type="containsBlanks" dxfId="1061" priority="1066">
      <formula>LEN(TRIM(E346))=0</formula>
    </cfRule>
  </conditionalFormatting>
  <conditionalFormatting sqref="D346:D348 E346:R346 E348:R348">
    <cfRule type="containsBlanks" dxfId="1060" priority="1063">
      <formula>LEN(TRIM(D346))=0</formula>
    </cfRule>
  </conditionalFormatting>
  <conditionalFormatting sqref="O347:P347">
    <cfRule type="containsBlanks" dxfId="1059" priority="1060">
      <formula>LEN(TRIM(O347))=0</formula>
    </cfRule>
  </conditionalFormatting>
  <conditionalFormatting sqref="O347:P347">
    <cfRule type="containsBlanks" dxfId="1058" priority="1061">
      <formula>LEN(TRIM(O347))=0</formula>
    </cfRule>
  </conditionalFormatting>
  <conditionalFormatting sqref="J347 L347 E347 T346:T348">
    <cfRule type="containsBlanks" dxfId="1057" priority="1065">
      <formula>LEN(TRIM(E346))=0</formula>
    </cfRule>
  </conditionalFormatting>
  <conditionalFormatting sqref="A346:B348">
    <cfRule type="containsBlanks" dxfId="1056" priority="1064">
      <formula>LEN(TRIM(A346))=0</formula>
    </cfRule>
  </conditionalFormatting>
  <conditionalFormatting sqref="N347">
    <cfRule type="containsBlanks" dxfId="1055" priority="1058">
      <formula>LEN(TRIM(N347))=0</formula>
    </cfRule>
  </conditionalFormatting>
  <conditionalFormatting sqref="N347">
    <cfRule type="containsBlanks" dxfId="1054" priority="1059">
      <formula>LEN(TRIM(N347))=0</formula>
    </cfRule>
  </conditionalFormatting>
  <conditionalFormatting sqref="A346:B348">
    <cfRule type="containsBlanks" dxfId="1053" priority="1057">
      <formula>LEN(TRIM(A346))=0</formula>
    </cfRule>
  </conditionalFormatting>
  <conditionalFormatting sqref="C346:C348">
    <cfRule type="containsBlanks" dxfId="1052" priority="1056">
      <formula>LEN(TRIM(C346))=0</formula>
    </cfRule>
  </conditionalFormatting>
  <conditionalFormatting sqref="E347">
    <cfRule type="containsBlanks" dxfId="1051" priority="1055">
      <formula>LEN(TRIM(E347))=0</formula>
    </cfRule>
  </conditionalFormatting>
  <conditionalFormatting sqref="T369">
    <cfRule type="containsBlanks" dxfId="1050" priority="1054">
      <formula>LEN(TRIM(T369))=0</formula>
    </cfRule>
  </conditionalFormatting>
  <conditionalFormatting sqref="D369:R369">
    <cfRule type="containsBlanks" dxfId="1049" priority="1051">
      <formula>LEN(TRIM(D369))=0</formula>
    </cfRule>
  </conditionalFormatting>
  <conditionalFormatting sqref="T369">
    <cfRule type="containsBlanks" dxfId="1048" priority="1053">
      <formula>LEN(TRIM(T369))=0</formula>
    </cfRule>
  </conditionalFormatting>
  <conditionalFormatting sqref="A369:B369">
    <cfRule type="containsBlanks" dxfId="1047" priority="1052">
      <formula>LEN(TRIM(A369))=0</formula>
    </cfRule>
  </conditionalFormatting>
  <conditionalFormatting sqref="A369:B369">
    <cfRule type="containsBlanks" dxfId="1046" priority="1050">
      <formula>LEN(TRIM(A369))=0</formula>
    </cfRule>
  </conditionalFormatting>
  <conditionalFormatting sqref="C369">
    <cfRule type="containsBlanks" dxfId="1045" priority="1049">
      <formula>LEN(TRIM(C369))=0</formula>
    </cfRule>
  </conditionalFormatting>
  <conditionalFormatting sqref="J403 L403 H403 E403 T403">
    <cfRule type="containsBlanks" dxfId="1044" priority="1048">
      <formula>LEN(TRIM(E403))=0</formula>
    </cfRule>
  </conditionalFormatting>
  <conditionalFormatting sqref="D403">
    <cfRule type="containsBlanks" dxfId="1043" priority="1045">
      <formula>LEN(TRIM(D403))=0</formula>
    </cfRule>
  </conditionalFormatting>
  <conditionalFormatting sqref="F403">
    <cfRule type="containsBlanks" dxfId="1042" priority="1044">
      <formula>LEN(TRIM(F403))=0</formula>
    </cfRule>
  </conditionalFormatting>
  <conditionalFormatting sqref="G403">
    <cfRule type="containsBlanks" dxfId="1041" priority="1043">
      <formula>LEN(TRIM(G403))=0</formula>
    </cfRule>
  </conditionalFormatting>
  <conditionalFormatting sqref="O403:R403">
    <cfRule type="containsBlanks" dxfId="1040" priority="1041">
      <formula>LEN(TRIM(O403))=0</formula>
    </cfRule>
  </conditionalFormatting>
  <conditionalFormatting sqref="O403:R403">
    <cfRule type="containsBlanks" dxfId="1039" priority="1042">
      <formula>LEN(TRIM(O403))=0</formula>
    </cfRule>
  </conditionalFormatting>
  <conditionalFormatting sqref="J403 L403 H403 T403 E403">
    <cfRule type="containsBlanks" dxfId="1038" priority="1047">
      <formula>LEN(TRIM(E403))=0</formula>
    </cfRule>
  </conditionalFormatting>
  <conditionalFormatting sqref="A403:B403">
    <cfRule type="containsBlanks" dxfId="1037" priority="1046">
      <formula>LEN(TRIM(A403))=0</formula>
    </cfRule>
  </conditionalFormatting>
  <conditionalFormatting sqref="N403">
    <cfRule type="containsBlanks" dxfId="1036" priority="1039">
      <formula>LEN(TRIM(N403))=0</formula>
    </cfRule>
  </conditionalFormatting>
  <conditionalFormatting sqref="N403">
    <cfRule type="containsBlanks" dxfId="1035" priority="1040">
      <formula>LEN(TRIM(N403))=0</formula>
    </cfRule>
  </conditionalFormatting>
  <conditionalFormatting sqref="A403:B403">
    <cfRule type="containsBlanks" dxfId="1034" priority="1038">
      <formula>LEN(TRIM(A403))=0</formula>
    </cfRule>
  </conditionalFormatting>
  <conditionalFormatting sqref="C403">
    <cfRule type="containsBlanks" dxfId="1033" priority="1037">
      <formula>LEN(TRIM(C403))=0</formula>
    </cfRule>
  </conditionalFormatting>
  <conditionalFormatting sqref="J404:J406 L404:L406 H404:H406 E404:E406 T404:T406">
    <cfRule type="containsBlanks" dxfId="1032" priority="1035">
      <formula>LEN(TRIM(E404))=0</formula>
    </cfRule>
  </conditionalFormatting>
  <conditionalFormatting sqref="D404:D406">
    <cfRule type="containsBlanks" dxfId="1031" priority="1032">
      <formula>LEN(TRIM(D404))=0</formula>
    </cfRule>
  </conditionalFormatting>
  <conditionalFormatting sqref="F404:F406">
    <cfRule type="containsBlanks" dxfId="1030" priority="1031">
      <formula>LEN(TRIM(F404))=0</formula>
    </cfRule>
  </conditionalFormatting>
  <conditionalFormatting sqref="G404:G406">
    <cfRule type="containsBlanks" dxfId="1029" priority="1030">
      <formula>LEN(TRIM(G404))=0</formula>
    </cfRule>
  </conditionalFormatting>
  <conditionalFormatting sqref="O404:R406">
    <cfRule type="containsBlanks" dxfId="1028" priority="1028">
      <formula>LEN(TRIM(O404))=0</formula>
    </cfRule>
  </conditionalFormatting>
  <conditionalFormatting sqref="O404:R406">
    <cfRule type="containsBlanks" dxfId="1027" priority="1029">
      <formula>LEN(TRIM(O404))=0</formula>
    </cfRule>
  </conditionalFormatting>
  <conditionalFormatting sqref="J404:J406 L404:L406 H404:H406 T404:T406 E404:E406">
    <cfRule type="containsBlanks" dxfId="1026" priority="1034">
      <formula>LEN(TRIM(E404))=0</formula>
    </cfRule>
  </conditionalFormatting>
  <conditionalFormatting sqref="A404:B406">
    <cfRule type="containsBlanks" dxfId="1025" priority="1033">
      <formula>LEN(TRIM(A404))=0</formula>
    </cfRule>
  </conditionalFormatting>
  <conditionalFormatting sqref="N404:N406">
    <cfRule type="containsBlanks" dxfId="1024" priority="1026">
      <formula>LEN(TRIM(N404))=0</formula>
    </cfRule>
  </conditionalFormatting>
  <conditionalFormatting sqref="N404:N406">
    <cfRule type="containsBlanks" dxfId="1023" priority="1027">
      <formula>LEN(TRIM(N404))=0</formula>
    </cfRule>
  </conditionalFormatting>
  <conditionalFormatting sqref="A404:B406">
    <cfRule type="containsBlanks" dxfId="1022" priority="1025">
      <formula>LEN(TRIM(A404))=0</formula>
    </cfRule>
  </conditionalFormatting>
  <conditionalFormatting sqref="C404:C406">
    <cfRule type="containsBlanks" dxfId="1021" priority="1024">
      <formula>LEN(TRIM(C404))=0</formula>
    </cfRule>
  </conditionalFormatting>
  <conditionalFormatting sqref="E404:E406">
    <cfRule type="containsBlanks" dxfId="1020" priority="1023">
      <formula>LEN(TRIM(E404))=0</formula>
    </cfRule>
  </conditionalFormatting>
  <conditionalFormatting sqref="A491:B492">
    <cfRule type="containsBlanks" dxfId="1019" priority="1022">
      <formula>LEN(TRIM(A491))=0</formula>
    </cfRule>
  </conditionalFormatting>
  <conditionalFormatting sqref="T491:T492 L491:L492 J491:J492 H491:H492 E491:E492">
    <cfRule type="containsBlanks" dxfId="1018" priority="1021">
      <formula>LEN(TRIM(E491))=0</formula>
    </cfRule>
  </conditionalFormatting>
  <conditionalFormatting sqref="O491:R492">
    <cfRule type="containsBlanks" dxfId="1017" priority="1019">
      <formula>LEN(TRIM(O491))=0</formula>
    </cfRule>
  </conditionalFormatting>
  <conditionalFormatting sqref="L491:L492 J491:J492">
    <cfRule type="containsBlanks" dxfId="1016" priority="1020">
      <formula>LEN(TRIM(J491))=0</formula>
    </cfRule>
  </conditionalFormatting>
  <conditionalFormatting sqref="N491:N492">
    <cfRule type="containsBlanks" dxfId="1015" priority="1017">
      <formula>LEN(TRIM(N491))=0</formula>
    </cfRule>
  </conditionalFormatting>
  <conditionalFormatting sqref="N491:N492">
    <cfRule type="containsBlanks" dxfId="1014" priority="1016">
      <formula>LEN(TRIM(N491))=0</formula>
    </cfRule>
  </conditionalFormatting>
  <conditionalFormatting sqref="A491:B492">
    <cfRule type="containsBlanks" dxfId="1013" priority="1015">
      <formula>LEN(TRIM(A491))=0</formula>
    </cfRule>
  </conditionalFormatting>
  <conditionalFormatting sqref="C491:C492">
    <cfRule type="containsBlanks" dxfId="1012" priority="1014">
      <formula>LEN(TRIM(C491))=0</formula>
    </cfRule>
  </conditionalFormatting>
  <conditionalFormatting sqref="A501:B501">
    <cfRule type="containsBlanks" dxfId="1011" priority="1013">
      <formula>LEN(TRIM(A501))=0</formula>
    </cfRule>
  </conditionalFormatting>
  <conditionalFormatting sqref="O501:R501">
    <cfRule type="containsBlanks" dxfId="1010" priority="1011">
      <formula>LEN(TRIM(O501))=0</formula>
    </cfRule>
  </conditionalFormatting>
  <conditionalFormatting sqref="J501 L501">
    <cfRule type="containsBlanks" dxfId="1009" priority="1012">
      <formula>LEN(TRIM(J501))=0</formula>
    </cfRule>
  </conditionalFormatting>
  <conditionalFormatting sqref="N501">
    <cfRule type="containsBlanks" dxfId="1008" priority="1010">
      <formula>LEN(TRIM(N501))=0</formula>
    </cfRule>
  </conditionalFormatting>
  <conditionalFormatting sqref="A501:B501">
    <cfRule type="containsBlanks" dxfId="1007" priority="1009">
      <formula>LEN(TRIM(A501))=0</formula>
    </cfRule>
  </conditionalFormatting>
  <conditionalFormatting sqref="C501">
    <cfRule type="containsBlanks" dxfId="1006" priority="1008">
      <formula>LEN(TRIM(C501))=0</formula>
    </cfRule>
  </conditionalFormatting>
  <conditionalFormatting sqref="A504:B504">
    <cfRule type="containsBlanks" dxfId="1005" priority="1007">
      <formula>LEN(TRIM(A504))=0</formula>
    </cfRule>
  </conditionalFormatting>
  <conditionalFormatting sqref="O504:R504">
    <cfRule type="containsBlanks" dxfId="1004" priority="1005">
      <formula>LEN(TRIM(O504))=0</formula>
    </cfRule>
  </conditionalFormatting>
  <conditionalFormatting sqref="J504 L504">
    <cfRule type="containsBlanks" dxfId="1003" priority="1006">
      <formula>LEN(TRIM(J504))=0</formula>
    </cfRule>
  </conditionalFormatting>
  <conditionalFormatting sqref="N504">
    <cfRule type="containsBlanks" dxfId="1002" priority="1004">
      <formula>LEN(TRIM(N504))=0</formula>
    </cfRule>
  </conditionalFormatting>
  <conditionalFormatting sqref="A504:B504">
    <cfRule type="containsBlanks" dxfId="1001" priority="1003">
      <formula>LEN(TRIM(A504))=0</formula>
    </cfRule>
  </conditionalFormatting>
  <conditionalFormatting sqref="C504">
    <cfRule type="containsBlanks" dxfId="1000" priority="1002">
      <formula>LEN(TRIM(C504))=0</formula>
    </cfRule>
  </conditionalFormatting>
  <conditionalFormatting sqref="A508:B510">
    <cfRule type="containsBlanks" dxfId="999" priority="1001">
      <formula>LEN(TRIM(A508))=0</formula>
    </cfRule>
  </conditionalFormatting>
  <conditionalFormatting sqref="O508:R510">
    <cfRule type="containsBlanks" dxfId="998" priority="999">
      <formula>LEN(TRIM(O508))=0</formula>
    </cfRule>
  </conditionalFormatting>
  <conditionalFormatting sqref="J508:J510 L508:L510">
    <cfRule type="containsBlanks" dxfId="997" priority="1000">
      <formula>LEN(TRIM(J508))=0</formula>
    </cfRule>
  </conditionalFormatting>
  <conditionalFormatting sqref="N508:N510">
    <cfRule type="containsBlanks" dxfId="996" priority="998">
      <formula>LEN(TRIM(N508))=0</formula>
    </cfRule>
  </conditionalFormatting>
  <conditionalFormatting sqref="A508:B510">
    <cfRule type="containsBlanks" dxfId="995" priority="997">
      <formula>LEN(TRIM(A508))=0</formula>
    </cfRule>
  </conditionalFormatting>
  <conditionalFormatting sqref="L507">
    <cfRule type="containsBlanks" dxfId="994" priority="995">
      <formula>LEN(TRIM(L507))=0</formula>
    </cfRule>
  </conditionalFormatting>
  <conditionalFormatting sqref="L507">
    <cfRule type="containsBlanks" dxfId="993" priority="994">
      <formula>LEN(TRIM(L507))=0</formula>
    </cfRule>
  </conditionalFormatting>
  <conditionalFormatting sqref="L507">
    <cfRule type="containsBlanks" dxfId="992" priority="993">
      <formula>LEN(TRIM(L507))=0</formula>
    </cfRule>
  </conditionalFormatting>
  <conditionalFormatting sqref="F526">
    <cfRule type="containsBlanks" dxfId="991" priority="941">
      <formula>LEN(TRIM(F526))=0</formula>
    </cfRule>
  </conditionalFormatting>
  <conditionalFormatting sqref="G153">
    <cfRule type="containsBlanks" dxfId="990" priority="992">
      <formula>LEN(TRIM(G153))=0</formula>
    </cfRule>
  </conditionalFormatting>
  <conditionalFormatting sqref="F153">
    <cfRule type="containsBlanks" dxfId="989" priority="991">
      <formula>LEN(TRIM(F153))=0</formula>
    </cfRule>
  </conditionalFormatting>
  <conditionalFormatting sqref="D153:R153">
    <cfRule type="containsBlanks" dxfId="988" priority="990">
      <formula>LEN(TRIM(D153))=0</formula>
    </cfRule>
  </conditionalFormatting>
  <conditionalFormatting sqref="F22">
    <cfRule type="containsBlanks" dxfId="987" priority="984">
      <formula>LEN(TRIM(F22))=0</formula>
    </cfRule>
  </conditionalFormatting>
  <conditionalFormatting sqref="F94">
    <cfRule type="containsBlanks" dxfId="986" priority="981">
      <formula>LEN(TRIM(F94))=0</formula>
    </cfRule>
  </conditionalFormatting>
  <conditionalFormatting sqref="F93">
    <cfRule type="containsBlanks" dxfId="985" priority="982">
      <formula>LEN(TRIM(F93))=0</formula>
    </cfRule>
  </conditionalFormatting>
  <conditionalFormatting sqref="F89:F92">
    <cfRule type="containsBlanks" dxfId="984" priority="983">
      <formula>LEN(TRIM(F89))=0</formula>
    </cfRule>
  </conditionalFormatting>
  <conditionalFormatting sqref="F95">
    <cfRule type="containsBlanks" dxfId="983" priority="980">
      <formula>LEN(TRIM(F95))=0</formula>
    </cfRule>
  </conditionalFormatting>
  <conditionalFormatting sqref="F96">
    <cfRule type="containsBlanks" dxfId="982" priority="979">
      <formula>LEN(TRIM(F96))=0</formula>
    </cfRule>
  </conditionalFormatting>
  <conditionalFormatting sqref="A407:B409">
    <cfRule type="containsBlanks" dxfId="981" priority="751">
      <formula>LEN(TRIM(A407))=0</formula>
    </cfRule>
  </conditionalFormatting>
  <conditionalFormatting sqref="G407:G409">
    <cfRule type="containsBlanks" dxfId="980" priority="748">
      <formula>LEN(TRIM(G407))=0</formula>
    </cfRule>
  </conditionalFormatting>
  <conditionalFormatting sqref="F407:F409">
    <cfRule type="containsBlanks" dxfId="979" priority="749">
      <formula>LEN(TRIM(F407))=0</formula>
    </cfRule>
  </conditionalFormatting>
  <conditionalFormatting sqref="D407:D409">
    <cfRule type="containsBlanks" dxfId="978" priority="750">
      <formula>LEN(TRIM(D407))=0</formula>
    </cfRule>
  </conditionalFormatting>
  <conditionalFormatting sqref="Q407:R409">
    <cfRule type="containsBlanks" dxfId="977" priority="747">
      <formula>LEN(TRIM(Q407))=0</formula>
    </cfRule>
  </conditionalFormatting>
  <conditionalFormatting sqref="Q407:R409">
    <cfRule type="containsBlanks" dxfId="976" priority="746">
      <formula>LEN(TRIM(Q407))=0</formula>
    </cfRule>
  </conditionalFormatting>
  <conditionalFormatting sqref="A407:B409">
    <cfRule type="containsBlanks" dxfId="975" priority="745">
      <formula>LEN(TRIM(A407))=0</formula>
    </cfRule>
  </conditionalFormatting>
  <conditionalFormatting sqref="O420 D420 J420">
    <cfRule type="containsBlanks" dxfId="974" priority="742">
      <formula>LEN(TRIM(D420))=0</formula>
    </cfRule>
  </conditionalFormatting>
  <conditionalFormatting sqref="E407:E409">
    <cfRule type="containsBlanks" dxfId="973" priority="743">
      <formula>LEN(TRIM(E407))=0</formula>
    </cfRule>
  </conditionalFormatting>
  <conditionalFormatting sqref="C407:C409">
    <cfRule type="containsBlanks" dxfId="972" priority="744">
      <formula>LEN(TRIM(C407))=0</formula>
    </cfRule>
  </conditionalFormatting>
  <conditionalFormatting sqref="T420">
    <cfRule type="containsBlanks" dxfId="971" priority="741">
      <formula>LEN(TRIM(T420))=0</formula>
    </cfRule>
  </conditionalFormatting>
  <conditionalFormatting sqref="T420">
    <cfRule type="containsBlanks" dxfId="970" priority="740">
      <formula>LEN(TRIM(T420))=0</formula>
    </cfRule>
  </conditionalFormatting>
  <conditionalFormatting sqref="C420">
    <cfRule type="containsBlanks" dxfId="969" priority="739">
      <formula>LEN(TRIM(C420))=0</formula>
    </cfRule>
  </conditionalFormatting>
  <conditionalFormatting sqref="D420">
    <cfRule type="containsBlanks" dxfId="968" priority="738">
      <formula>LEN(TRIM(D420))=0</formula>
    </cfRule>
  </conditionalFormatting>
  <conditionalFormatting sqref="F55">
    <cfRule type="containsBlanks" dxfId="967" priority="989">
      <formula>LEN(TRIM(F55))=0</formula>
    </cfRule>
  </conditionalFormatting>
  <conditionalFormatting sqref="F26">
    <cfRule type="containsBlanks" dxfId="966" priority="988">
      <formula>LEN(TRIM(F26))=0</formula>
    </cfRule>
  </conditionalFormatting>
  <conditionalFormatting sqref="F25">
    <cfRule type="containsBlanks" dxfId="965" priority="987">
      <formula>LEN(TRIM(F25))=0</formula>
    </cfRule>
  </conditionalFormatting>
  <conditionalFormatting sqref="F24">
    <cfRule type="containsBlanks" dxfId="964" priority="986">
      <formula>LEN(TRIM(F24))=0</formula>
    </cfRule>
  </conditionalFormatting>
  <conditionalFormatting sqref="F23">
    <cfRule type="containsBlanks" dxfId="963" priority="985">
      <formula>LEN(TRIM(F23))=0</formula>
    </cfRule>
  </conditionalFormatting>
  <conditionalFormatting sqref="O420">
    <cfRule type="containsBlanks" dxfId="962" priority="736">
      <formula>LEN(TRIM(O420))=0</formula>
    </cfRule>
  </conditionalFormatting>
  <conditionalFormatting sqref="J420">
    <cfRule type="containsBlanks" dxfId="961" priority="735">
      <formula>LEN(TRIM(J420))=0</formula>
    </cfRule>
  </conditionalFormatting>
  <conditionalFormatting sqref="J420">
    <cfRule type="containsBlanks" dxfId="960" priority="734">
      <formula>LEN(TRIM(J420))=0</formula>
    </cfRule>
  </conditionalFormatting>
  <conditionalFormatting sqref="F99:F100">
    <cfRule type="containsBlanks" dxfId="959" priority="978">
      <formula>LEN(TRIM(F99))=0</formula>
    </cfRule>
  </conditionalFormatting>
  <conditionalFormatting sqref="F97:F98">
    <cfRule type="containsBlanks" dxfId="958" priority="977">
      <formula>LEN(TRIM(F97))=0</formula>
    </cfRule>
  </conditionalFormatting>
  <conditionalFormatting sqref="F101">
    <cfRule type="containsBlanks" dxfId="957" priority="976">
      <formula>LEN(TRIM(F101))=0</formula>
    </cfRule>
  </conditionalFormatting>
  <conditionalFormatting sqref="F102">
    <cfRule type="containsBlanks" dxfId="956" priority="975">
      <formula>LEN(TRIM(F102))=0</formula>
    </cfRule>
  </conditionalFormatting>
  <conditionalFormatting sqref="F103">
    <cfRule type="containsBlanks" dxfId="955" priority="974">
      <formula>LEN(TRIM(F103))=0</formula>
    </cfRule>
  </conditionalFormatting>
  <conditionalFormatting sqref="F146">
    <cfRule type="containsBlanks" dxfId="954" priority="972">
      <formula>LEN(TRIM(F146))=0</formula>
    </cfRule>
  </conditionalFormatting>
  <conditionalFormatting sqref="F141">
    <cfRule type="containsBlanks" dxfId="953" priority="973">
      <formula>LEN(TRIM(F141))=0</formula>
    </cfRule>
  </conditionalFormatting>
  <conditionalFormatting sqref="F228">
    <cfRule type="containsBlanks" dxfId="952" priority="970">
      <formula>LEN(TRIM(F228))=0</formula>
    </cfRule>
  </conditionalFormatting>
  <conditionalFormatting sqref="F229">
    <cfRule type="containsBlanks" dxfId="951" priority="969">
      <formula>LEN(TRIM(F229))=0</formula>
    </cfRule>
  </conditionalFormatting>
  <conditionalFormatting sqref="F218">
    <cfRule type="containsBlanks" dxfId="950" priority="971">
      <formula>LEN(TRIM(F218))=0</formula>
    </cfRule>
  </conditionalFormatting>
  <conditionalFormatting sqref="F230">
    <cfRule type="containsBlanks" dxfId="949" priority="968">
      <formula>LEN(TRIM(F230))=0</formula>
    </cfRule>
  </conditionalFormatting>
  <conditionalFormatting sqref="F231">
    <cfRule type="containsBlanks" dxfId="948" priority="967">
      <formula>LEN(TRIM(F231))=0</formula>
    </cfRule>
  </conditionalFormatting>
  <conditionalFormatting sqref="F232:F234">
    <cfRule type="containsBlanks" dxfId="947" priority="966">
      <formula>LEN(TRIM(F232))=0</formula>
    </cfRule>
  </conditionalFormatting>
  <conditionalFormatting sqref="F237">
    <cfRule type="containsBlanks" dxfId="946" priority="965">
      <formula>LEN(TRIM(F237))=0</formula>
    </cfRule>
  </conditionalFormatting>
  <conditionalFormatting sqref="F238:F239">
    <cfRule type="containsBlanks" dxfId="945" priority="964">
      <formula>LEN(TRIM(F238))=0</formula>
    </cfRule>
  </conditionalFormatting>
  <conditionalFormatting sqref="F240">
    <cfRule type="containsBlanks" dxfId="944" priority="963">
      <formula>LEN(TRIM(F240))=0</formula>
    </cfRule>
  </conditionalFormatting>
  <conditionalFormatting sqref="F241">
    <cfRule type="containsBlanks" dxfId="943" priority="962">
      <formula>LEN(TRIM(F241))=0</formula>
    </cfRule>
  </conditionalFormatting>
  <conditionalFormatting sqref="F245">
    <cfRule type="containsBlanks" dxfId="942" priority="961">
      <formula>LEN(TRIM(F245))=0</formula>
    </cfRule>
  </conditionalFormatting>
  <conditionalFormatting sqref="F246">
    <cfRule type="containsBlanks" dxfId="941" priority="960">
      <formula>LEN(TRIM(F246))=0</formula>
    </cfRule>
  </conditionalFormatting>
  <conditionalFormatting sqref="F247:F252">
    <cfRule type="containsBlanks" dxfId="940" priority="959">
      <formula>LEN(TRIM(F247))=0</formula>
    </cfRule>
  </conditionalFormatting>
  <conditionalFormatting sqref="F253">
    <cfRule type="containsBlanks" dxfId="939" priority="958">
      <formula>LEN(TRIM(F253))=0</formula>
    </cfRule>
  </conditionalFormatting>
  <conditionalFormatting sqref="F254">
    <cfRule type="containsBlanks" dxfId="938" priority="957">
      <formula>LEN(TRIM(F254))=0</formula>
    </cfRule>
  </conditionalFormatting>
  <conditionalFormatting sqref="F255">
    <cfRule type="containsBlanks" dxfId="937" priority="956">
      <formula>LEN(TRIM(F255))=0</formula>
    </cfRule>
  </conditionalFormatting>
  <conditionalFormatting sqref="F271">
    <cfRule type="containsBlanks" dxfId="936" priority="955">
      <formula>LEN(TRIM(F271))=0</formula>
    </cfRule>
  </conditionalFormatting>
  <conditionalFormatting sqref="F273">
    <cfRule type="containsBlanks" dxfId="935" priority="954">
      <formula>LEN(TRIM(F273))=0</formula>
    </cfRule>
  </conditionalFormatting>
  <conditionalFormatting sqref="F272">
    <cfRule type="containsBlanks" dxfId="934" priority="953">
      <formula>LEN(TRIM(F272))=0</formula>
    </cfRule>
  </conditionalFormatting>
  <conditionalFormatting sqref="F274">
    <cfRule type="containsBlanks" dxfId="933" priority="952">
      <formula>LEN(TRIM(F274))=0</formula>
    </cfRule>
  </conditionalFormatting>
  <conditionalFormatting sqref="F275">
    <cfRule type="containsBlanks" dxfId="932" priority="951">
      <formula>LEN(TRIM(F275))=0</formula>
    </cfRule>
  </conditionalFormatting>
  <conditionalFormatting sqref="F276">
    <cfRule type="containsBlanks" dxfId="931" priority="950">
      <formula>LEN(TRIM(F276))=0</formula>
    </cfRule>
  </conditionalFormatting>
  <conditionalFormatting sqref="F277:F281">
    <cfRule type="containsBlanks" dxfId="930" priority="949">
      <formula>LEN(TRIM(F277))=0</formula>
    </cfRule>
  </conditionalFormatting>
  <conditionalFormatting sqref="F282:F286">
    <cfRule type="containsBlanks" dxfId="929" priority="948">
      <formula>LEN(TRIM(F282))=0</formula>
    </cfRule>
  </conditionalFormatting>
  <conditionalFormatting sqref="F301">
    <cfRule type="containsBlanks" dxfId="928" priority="947">
      <formula>LEN(TRIM(F301))=0</formula>
    </cfRule>
  </conditionalFormatting>
  <conditionalFormatting sqref="F317">
    <cfRule type="containsBlanks" dxfId="927" priority="946">
      <formula>LEN(TRIM(F317))=0</formula>
    </cfRule>
  </conditionalFormatting>
  <conditionalFormatting sqref="F318">
    <cfRule type="containsBlanks" dxfId="926" priority="945">
      <formula>LEN(TRIM(F318))=0</formula>
    </cfRule>
  </conditionalFormatting>
  <conditionalFormatting sqref="F415">
    <cfRule type="containsBlanks" dxfId="925" priority="944">
      <formula>LEN(TRIM(F415))=0</formula>
    </cfRule>
  </conditionalFormatting>
  <conditionalFormatting sqref="F416">
    <cfRule type="containsBlanks" dxfId="924" priority="943">
      <formula>LEN(TRIM(F416))=0</formula>
    </cfRule>
  </conditionalFormatting>
  <conditionalFormatting sqref="O619">
    <cfRule type="containsBlanks" dxfId="923" priority="679">
      <formula>LEN(TRIM(O619))=0</formula>
    </cfRule>
  </conditionalFormatting>
  <conditionalFormatting sqref="F524:F525">
    <cfRule type="containsBlanks" dxfId="922" priority="942">
      <formula>LEN(TRIM(F524))=0</formula>
    </cfRule>
  </conditionalFormatting>
  <conditionalFormatting sqref="F558">
    <cfRule type="containsBlanks" dxfId="921" priority="940">
      <formula>LEN(TRIM(F558))=0</formula>
    </cfRule>
  </conditionalFormatting>
  <conditionalFormatting sqref="D181">
    <cfRule type="containsBlanks" dxfId="920" priority="939">
      <formula>LEN(TRIM(D181))=0</formula>
    </cfRule>
  </conditionalFormatting>
  <conditionalFormatting sqref="E181">
    <cfRule type="containsBlanks" dxfId="919" priority="938">
      <formula>LEN(TRIM(E181))=0</formula>
    </cfRule>
  </conditionalFormatting>
  <conditionalFormatting sqref="L396">
    <cfRule type="containsBlanks" dxfId="918" priority="937">
      <formula>LEN(TRIM(L396))=0</formula>
    </cfRule>
  </conditionalFormatting>
  <conditionalFormatting sqref="T218">
    <cfRule type="containsBlanks" dxfId="917" priority="936">
      <formula>LEN(TRIM(T218))=0</formula>
    </cfRule>
  </conditionalFormatting>
  <conditionalFormatting sqref="T240">
    <cfRule type="containsBlanks" dxfId="916" priority="935">
      <formula>LEN(TRIM(T240))=0</formula>
    </cfRule>
  </conditionalFormatting>
  <conditionalFormatting sqref="T240">
    <cfRule type="containsBlanks" dxfId="915" priority="934">
      <formula>LEN(TRIM(T240))=0</formula>
    </cfRule>
  </conditionalFormatting>
  <conditionalFormatting sqref="T271">
    <cfRule type="containsBlanks" dxfId="914" priority="933">
      <formula>LEN(TRIM(T271))=0</formula>
    </cfRule>
  </conditionalFormatting>
  <conditionalFormatting sqref="T271">
    <cfRule type="containsBlanks" dxfId="913" priority="932">
      <formula>LEN(TRIM(T271))=0</formula>
    </cfRule>
  </conditionalFormatting>
  <conditionalFormatting sqref="T272">
    <cfRule type="containsBlanks" dxfId="912" priority="931">
      <formula>LEN(TRIM(T272))=0</formula>
    </cfRule>
  </conditionalFormatting>
  <conditionalFormatting sqref="T272">
    <cfRule type="containsBlanks" dxfId="911" priority="930">
      <formula>LEN(TRIM(T272))=0</formula>
    </cfRule>
  </conditionalFormatting>
  <conditionalFormatting sqref="T273">
    <cfRule type="containsBlanks" dxfId="910" priority="929">
      <formula>LEN(TRIM(T273))=0</formula>
    </cfRule>
  </conditionalFormatting>
  <conditionalFormatting sqref="T273">
    <cfRule type="containsBlanks" dxfId="909" priority="928">
      <formula>LEN(TRIM(T273))=0</formula>
    </cfRule>
  </conditionalFormatting>
  <conditionalFormatting sqref="T277">
    <cfRule type="containsBlanks" dxfId="908" priority="927">
      <formula>LEN(TRIM(T277))=0</formula>
    </cfRule>
  </conditionalFormatting>
  <conditionalFormatting sqref="T277">
    <cfRule type="containsBlanks" dxfId="907" priority="926">
      <formula>LEN(TRIM(T277))=0</formula>
    </cfRule>
  </conditionalFormatting>
  <conditionalFormatting sqref="T280">
    <cfRule type="containsBlanks" dxfId="906" priority="925">
      <formula>LEN(TRIM(T280))=0</formula>
    </cfRule>
  </conditionalFormatting>
  <conditionalFormatting sqref="T280">
    <cfRule type="containsBlanks" dxfId="905" priority="924">
      <formula>LEN(TRIM(T280))=0</formula>
    </cfRule>
  </conditionalFormatting>
  <conditionalFormatting sqref="T279">
    <cfRule type="containsBlanks" dxfId="904" priority="923">
      <formula>LEN(TRIM(T279))=0</formula>
    </cfRule>
  </conditionalFormatting>
  <conditionalFormatting sqref="T279">
    <cfRule type="containsBlanks" dxfId="903" priority="922">
      <formula>LEN(TRIM(T279))=0</formula>
    </cfRule>
  </conditionalFormatting>
  <conditionalFormatting sqref="T281">
    <cfRule type="containsBlanks" dxfId="902" priority="921">
      <formula>LEN(TRIM(T281))=0</formula>
    </cfRule>
  </conditionalFormatting>
  <conditionalFormatting sqref="T281">
    <cfRule type="containsBlanks" dxfId="901" priority="920">
      <formula>LEN(TRIM(T281))=0</formula>
    </cfRule>
  </conditionalFormatting>
  <conditionalFormatting sqref="T283">
    <cfRule type="containsBlanks" dxfId="900" priority="919">
      <formula>LEN(TRIM(T283))=0</formula>
    </cfRule>
  </conditionalFormatting>
  <conditionalFormatting sqref="T283">
    <cfRule type="containsBlanks" dxfId="899" priority="918">
      <formula>LEN(TRIM(T283))=0</formula>
    </cfRule>
  </conditionalFormatting>
  <conditionalFormatting sqref="T286">
    <cfRule type="containsBlanks" dxfId="898" priority="917">
      <formula>LEN(TRIM(T286))=0</formula>
    </cfRule>
  </conditionalFormatting>
  <conditionalFormatting sqref="T286">
    <cfRule type="containsBlanks" dxfId="897" priority="916">
      <formula>LEN(TRIM(T286))=0</formula>
    </cfRule>
  </conditionalFormatting>
  <conditionalFormatting sqref="T367">
    <cfRule type="containsBlanks" dxfId="896" priority="908">
      <formula>LEN(TRIM(T367))=0</formula>
    </cfRule>
  </conditionalFormatting>
  <conditionalFormatting sqref="T323:T327">
    <cfRule type="containsBlanks" dxfId="895" priority="915">
      <formula>LEN(TRIM(T323))=0</formula>
    </cfRule>
  </conditionalFormatting>
  <conditionalFormatting sqref="T323:T327">
    <cfRule type="containsBlanks" dxfId="894" priority="914">
      <formula>LEN(TRIM(T323))=0</formula>
    </cfRule>
  </conditionalFormatting>
  <conditionalFormatting sqref="T341">
    <cfRule type="containsBlanks" dxfId="893" priority="913">
      <formula>LEN(TRIM(T341))=0</formula>
    </cfRule>
  </conditionalFormatting>
  <conditionalFormatting sqref="T345">
    <cfRule type="containsBlanks" dxfId="892" priority="912">
      <formula>LEN(TRIM(T345))=0</formula>
    </cfRule>
  </conditionalFormatting>
  <conditionalFormatting sqref="T343:T344">
    <cfRule type="containsBlanks" dxfId="891" priority="911">
      <formula>LEN(TRIM(T343))=0</formula>
    </cfRule>
  </conditionalFormatting>
  <conditionalFormatting sqref="T352">
    <cfRule type="containsBlanks" dxfId="890" priority="910">
      <formula>LEN(TRIM(T352))=0</formula>
    </cfRule>
  </conditionalFormatting>
  <conditionalFormatting sqref="T352">
    <cfRule type="containsBlanks" dxfId="889" priority="909">
      <formula>LEN(TRIM(T352))=0</formula>
    </cfRule>
  </conditionalFormatting>
  <conditionalFormatting sqref="T367">
    <cfRule type="containsBlanks" dxfId="888" priority="907">
      <formula>LEN(TRIM(T367))=0</formula>
    </cfRule>
  </conditionalFormatting>
  <conditionalFormatting sqref="T375:T384">
    <cfRule type="containsBlanks" dxfId="887" priority="906">
      <formula>LEN(TRIM(T375))=0</formula>
    </cfRule>
  </conditionalFormatting>
  <conditionalFormatting sqref="T375:T384">
    <cfRule type="containsBlanks" dxfId="886" priority="905">
      <formula>LEN(TRIM(T375))=0</formula>
    </cfRule>
  </conditionalFormatting>
  <conditionalFormatting sqref="T390">
    <cfRule type="containsBlanks" dxfId="885" priority="904">
      <formula>LEN(TRIM(T390))=0</formula>
    </cfRule>
  </conditionalFormatting>
  <conditionalFormatting sqref="T390">
    <cfRule type="containsBlanks" dxfId="884" priority="903">
      <formula>LEN(TRIM(T390))=0</formula>
    </cfRule>
  </conditionalFormatting>
  <conditionalFormatting sqref="T425">
    <cfRule type="containsBlanks" dxfId="883" priority="902">
      <formula>LEN(TRIM(T425))=0</formula>
    </cfRule>
  </conditionalFormatting>
  <conditionalFormatting sqref="T425">
    <cfRule type="containsBlanks" dxfId="882" priority="901">
      <formula>LEN(TRIM(T425))=0</formula>
    </cfRule>
  </conditionalFormatting>
  <conditionalFormatting sqref="T427">
    <cfRule type="containsBlanks" dxfId="881" priority="900">
      <formula>LEN(TRIM(T427))=0</formula>
    </cfRule>
  </conditionalFormatting>
  <conditionalFormatting sqref="T427">
    <cfRule type="containsBlanks" dxfId="880" priority="899">
      <formula>LEN(TRIM(T427))=0</formula>
    </cfRule>
  </conditionalFormatting>
  <conditionalFormatting sqref="T430">
    <cfRule type="containsBlanks" dxfId="879" priority="898">
      <formula>LEN(TRIM(T430))=0</formula>
    </cfRule>
  </conditionalFormatting>
  <conditionalFormatting sqref="T430">
    <cfRule type="containsBlanks" dxfId="878" priority="897">
      <formula>LEN(TRIM(T430))=0</formula>
    </cfRule>
  </conditionalFormatting>
  <conditionalFormatting sqref="T428">
    <cfRule type="containsBlanks" dxfId="877" priority="896">
      <formula>LEN(TRIM(T428))=0</formula>
    </cfRule>
  </conditionalFormatting>
  <conditionalFormatting sqref="T428">
    <cfRule type="containsBlanks" dxfId="876" priority="895">
      <formula>LEN(TRIM(T428))=0</formula>
    </cfRule>
  </conditionalFormatting>
  <conditionalFormatting sqref="T433">
    <cfRule type="containsBlanks" dxfId="875" priority="894">
      <formula>LEN(TRIM(T433))=0</formula>
    </cfRule>
  </conditionalFormatting>
  <conditionalFormatting sqref="T433">
    <cfRule type="containsBlanks" dxfId="874" priority="893">
      <formula>LEN(TRIM(T433))=0</formula>
    </cfRule>
  </conditionalFormatting>
  <conditionalFormatting sqref="T437">
    <cfRule type="containsBlanks" dxfId="873" priority="892">
      <formula>LEN(TRIM(T437))=0</formula>
    </cfRule>
  </conditionalFormatting>
  <conditionalFormatting sqref="T437">
    <cfRule type="containsBlanks" dxfId="872" priority="891">
      <formula>LEN(TRIM(T437))=0</formula>
    </cfRule>
  </conditionalFormatting>
  <conditionalFormatting sqref="T481">
    <cfRule type="containsBlanks" dxfId="871" priority="890">
      <formula>LEN(TRIM(T481))=0</formula>
    </cfRule>
  </conditionalFormatting>
  <conditionalFormatting sqref="T481">
    <cfRule type="containsBlanks" dxfId="870" priority="889">
      <formula>LEN(TRIM(T481))=0</formula>
    </cfRule>
  </conditionalFormatting>
  <conditionalFormatting sqref="T490">
    <cfRule type="containsBlanks" dxfId="869" priority="888">
      <formula>LEN(TRIM(T490))=0</formula>
    </cfRule>
  </conditionalFormatting>
  <conditionalFormatting sqref="T490">
    <cfRule type="containsBlanks" dxfId="868" priority="887">
      <formula>LEN(TRIM(T490))=0</formula>
    </cfRule>
  </conditionalFormatting>
  <conditionalFormatting sqref="L135:L137">
    <cfRule type="containsBlanks" dxfId="867" priority="853">
      <formula>LEN(TRIM(L135))=0</formula>
    </cfRule>
  </conditionalFormatting>
  <conditionalFormatting sqref="T416">
    <cfRule type="containsBlanks" dxfId="866" priority="886">
      <formula>LEN(TRIM(T416))=0</formula>
    </cfRule>
  </conditionalFormatting>
  <conditionalFormatting sqref="T438:T440">
    <cfRule type="containsBlanks" dxfId="865" priority="885">
      <formula>LEN(TRIM(T438))=0</formula>
    </cfRule>
  </conditionalFormatting>
  <conditionalFormatting sqref="T483">
    <cfRule type="containsBlanks" dxfId="864" priority="884">
      <formula>LEN(TRIM(T483))=0</formula>
    </cfRule>
  </conditionalFormatting>
  <conditionalFormatting sqref="B19">
    <cfRule type="containsBlanks" dxfId="863" priority="883">
      <formula>LEN(TRIM(B19))=0</formula>
    </cfRule>
  </conditionalFormatting>
  <conditionalFormatting sqref="A39:C39 E39:F39 J39 L39 T39 H39:H40 H44:H48 H53 H55:H56 H59:H60 H62 H65:H68 H70:H72 H76:H77 H79 H81:H86 H89:H105 H121:H128 H141 H143:H144 H146:H151 H154:H178 H214:H218 H222 H225 H227:H230 H232:H234 H237:H241 H245:H252 H268 H271:H286 H298 H301 H303:H313 H317 H322:H327 H330:H335 H337:H338 H341 H343:H344 H347 H349:H368 H371:H395 H397 H399:H402 H415:H416 H419:H490 H505:H507 H512:H514 H519 H523:H526 H529:H530 H534:H545 H558 H561:H570 H594 H600:H602 H617:H619 H107:H119">
    <cfRule type="containsBlanks" dxfId="862" priority="882">
      <formula>LEN(TRIM(A39))=0</formula>
    </cfRule>
  </conditionalFormatting>
  <conditionalFormatting sqref="T39">
    <cfRule type="containsBlanks" dxfId="861" priority="881">
      <formula>LEN(TRIM(T39))=0</formula>
    </cfRule>
  </conditionalFormatting>
  <conditionalFormatting sqref="T64 E64 J64 L64 N64:P64">
    <cfRule type="containsBlanks" dxfId="860" priority="880">
      <formula>LEN(TRIM(E64))=0</formula>
    </cfRule>
  </conditionalFormatting>
  <conditionalFormatting sqref="O64:P64">
    <cfRule type="containsBlanks" dxfId="859" priority="878">
      <formula>LEN(TRIM(O64))=0</formula>
    </cfRule>
  </conditionalFormatting>
  <conditionalFormatting sqref="A419:B420">
    <cfRule type="containsBlanks" dxfId="858" priority="733">
      <formula>LEN(TRIM(A419))=0</formula>
    </cfRule>
  </conditionalFormatting>
  <conditionalFormatting sqref="O64:P64">
    <cfRule type="containsBlanks" dxfId="857" priority="877">
      <formula>LEN(TRIM(O64))=0</formula>
    </cfRule>
  </conditionalFormatting>
  <conditionalFormatting sqref="T64 E64">
    <cfRule type="containsBlanks" dxfId="856" priority="879">
      <formula>LEN(TRIM(E64))=0</formula>
    </cfRule>
  </conditionalFormatting>
  <conditionalFormatting sqref="J64">
    <cfRule type="containsBlanks" dxfId="855" priority="876">
      <formula>LEN(TRIM(J64))=0</formula>
    </cfRule>
  </conditionalFormatting>
  <conditionalFormatting sqref="N64">
    <cfRule type="containsBlanks" dxfId="854" priority="871">
      <formula>LEN(TRIM(N64))=0</formula>
    </cfRule>
  </conditionalFormatting>
  <conditionalFormatting sqref="J64">
    <cfRule type="containsBlanks" dxfId="853" priority="875">
      <formula>LEN(TRIM(J64))=0</formula>
    </cfRule>
  </conditionalFormatting>
  <conditionalFormatting sqref="L64">
    <cfRule type="containsBlanks" dxfId="852" priority="874">
      <formula>LEN(TRIM(L64))=0</formula>
    </cfRule>
  </conditionalFormatting>
  <conditionalFormatting sqref="L64">
    <cfRule type="containsBlanks" dxfId="851" priority="873">
      <formula>LEN(TRIM(L64))=0</formula>
    </cfRule>
  </conditionalFormatting>
  <conditionalFormatting sqref="N64">
    <cfRule type="containsBlanks" dxfId="850" priority="872">
      <formula>LEN(TRIM(N64))=0</formula>
    </cfRule>
  </conditionalFormatting>
  <conditionalFormatting sqref="T64">
    <cfRule type="containsBlanks" dxfId="849" priority="870">
      <formula>LEN(TRIM(T64))=0</formula>
    </cfRule>
  </conditionalFormatting>
  <conditionalFormatting sqref="A64:C64">
    <cfRule type="containsBlanks" dxfId="848" priority="869">
      <formula>LEN(TRIM(A64))=0</formula>
    </cfRule>
  </conditionalFormatting>
  <conditionalFormatting sqref="O135:P137">
    <cfRule type="containsBlanks" dxfId="847" priority="858">
      <formula>LEN(TRIM(O135))=0</formula>
    </cfRule>
  </conditionalFormatting>
  <conditionalFormatting sqref="O135:P137">
    <cfRule type="containsBlanks" dxfId="846" priority="857">
      <formula>LEN(TRIM(O135))=0</formula>
    </cfRule>
  </conditionalFormatting>
  <conditionalFormatting sqref="J135:J137">
    <cfRule type="containsBlanks" dxfId="845" priority="856">
      <formula>LEN(TRIM(J135))=0</formula>
    </cfRule>
  </conditionalFormatting>
  <conditionalFormatting sqref="A68:C68 E68 O68">
    <cfRule type="containsBlanks" dxfId="844" priority="868">
      <formula>LEN(TRIM(A68))=0</formula>
    </cfRule>
  </conditionalFormatting>
  <conditionalFormatting sqref="L135:L137">
    <cfRule type="containsBlanks" dxfId="843" priority="854">
      <formula>LEN(TRIM(L135))=0</formula>
    </cfRule>
  </conditionalFormatting>
  <conditionalFormatting sqref="I131">
    <cfRule type="containsBlanks" dxfId="842" priority="530">
      <formula>LEN(TRIM(I131))=0</formula>
    </cfRule>
  </conditionalFormatting>
  <conditionalFormatting sqref="I75:I80">
    <cfRule type="containsBlanks" dxfId="841" priority="597">
      <formula>LEN(TRIM(I75))=0</formula>
    </cfRule>
  </conditionalFormatting>
  <conditionalFormatting sqref="A126:E128 J126:J128 L127:L128 N127:P128 T127:T128 O126">
    <cfRule type="containsBlanks" dxfId="840" priority="867">
      <formula>LEN(TRIM(A126))=0</formula>
    </cfRule>
  </conditionalFormatting>
  <conditionalFormatting sqref="H135:H137">
    <cfRule type="containsBlanks" dxfId="839" priority="866">
      <formula>LEN(TRIM(H135))=0</formula>
    </cfRule>
  </conditionalFormatting>
  <conditionalFormatting sqref="H135:H137">
    <cfRule type="containsBlanks" dxfId="838" priority="865">
      <formula>LEN(TRIM(H135))=0</formula>
    </cfRule>
  </conditionalFormatting>
  <conditionalFormatting sqref="E135">
    <cfRule type="containsBlanks" dxfId="837" priority="864">
      <formula>LEN(TRIM(E135))=0</formula>
    </cfRule>
  </conditionalFormatting>
  <conditionalFormatting sqref="D135">
    <cfRule type="containsBlanks" dxfId="836" priority="860">
      <formula>LEN(TRIM(D135))=0</formula>
    </cfRule>
  </conditionalFormatting>
  <conditionalFormatting sqref="G135">
    <cfRule type="containsBlanks" dxfId="835" priority="859">
      <formula>LEN(TRIM(G135))=0</formula>
    </cfRule>
  </conditionalFormatting>
  <conditionalFormatting sqref="I228:I234">
    <cfRule type="containsBlanks" dxfId="834" priority="570">
      <formula>LEN(TRIM(I228))=0</formula>
    </cfRule>
  </conditionalFormatting>
  <conditionalFormatting sqref="O617">
    <cfRule type="containsBlanks" dxfId="833" priority="691">
      <formula>LEN(TRIM(O617))=0</formula>
    </cfRule>
  </conditionalFormatting>
  <conditionalFormatting sqref="T135:T137">
    <cfRule type="containsBlanks" dxfId="832" priority="863">
      <formula>LEN(TRIM(T135))=0</formula>
    </cfRule>
  </conditionalFormatting>
  <conditionalFormatting sqref="E135 T135:T137">
    <cfRule type="containsBlanks" dxfId="831" priority="862">
      <formula>LEN(TRIM(E135))=0</formula>
    </cfRule>
  </conditionalFormatting>
  <conditionalFormatting sqref="A135:B137">
    <cfRule type="containsBlanks" dxfId="830" priority="861">
      <formula>LEN(TRIM(A135))=0</formula>
    </cfRule>
  </conditionalFormatting>
  <conditionalFormatting sqref="N135:N137">
    <cfRule type="containsBlanks" dxfId="829" priority="851">
      <formula>LEN(TRIM(N135))=0</formula>
    </cfRule>
  </conditionalFormatting>
  <conditionalFormatting sqref="J135:J137">
    <cfRule type="containsBlanks" dxfId="828" priority="855">
      <formula>LEN(TRIM(J135))=0</formula>
    </cfRule>
  </conditionalFormatting>
  <conditionalFormatting sqref="N135:N137">
    <cfRule type="containsBlanks" dxfId="827" priority="852">
      <formula>LEN(TRIM(N135))=0</formula>
    </cfRule>
  </conditionalFormatting>
  <conditionalFormatting sqref="D135:E135 A135:B137 T135:T137 J135:J137 G135 L135:L137 N135:P137">
    <cfRule type="containsBlanks" dxfId="826" priority="850">
      <formula>LEN(TRIM(A135))=0</formula>
    </cfRule>
  </conditionalFormatting>
  <conditionalFormatting sqref="C135:C137">
    <cfRule type="containsBlanks" dxfId="825" priority="849">
      <formula>LEN(TRIM(C135))=0</formula>
    </cfRule>
  </conditionalFormatting>
  <conditionalFormatting sqref="C135:C137">
    <cfRule type="containsBlanks" dxfId="824" priority="848">
      <formula>LEN(TRIM(C135))=0</formula>
    </cfRule>
  </conditionalFormatting>
  <conditionalFormatting sqref="F135">
    <cfRule type="containsBlanks" dxfId="823" priority="847">
      <formula>LEN(TRIM(F135))=0</formula>
    </cfRule>
  </conditionalFormatting>
  <conditionalFormatting sqref="F135">
    <cfRule type="containsBlanks" dxfId="822" priority="846">
      <formula>LEN(TRIM(F135))=0</formula>
    </cfRule>
  </conditionalFormatting>
  <conditionalFormatting sqref="D154:E155 T154:T155 J154:J155 L154:L155 N154:P155">
    <cfRule type="containsBlanks" dxfId="821" priority="845">
      <formula>LEN(TRIM(D154))=0</formula>
    </cfRule>
  </conditionalFormatting>
  <conditionalFormatting sqref="D154:D155">
    <cfRule type="containsBlanks" dxfId="820" priority="842">
      <formula>LEN(TRIM(D154))=0</formula>
    </cfRule>
  </conditionalFormatting>
  <conditionalFormatting sqref="O154:P155">
    <cfRule type="containsBlanks" dxfId="819" priority="841">
      <formula>LEN(TRIM(O154))=0</formula>
    </cfRule>
  </conditionalFormatting>
  <conditionalFormatting sqref="I69">
    <cfRule type="containsBlanks" dxfId="818" priority="555">
      <formula>LEN(TRIM(I69))=0</formula>
    </cfRule>
  </conditionalFormatting>
  <conditionalFormatting sqref="T619">
    <cfRule type="containsBlanks" dxfId="817" priority="682">
      <formula>LEN(TRIM(T619))=0</formula>
    </cfRule>
  </conditionalFormatting>
  <conditionalFormatting sqref="O154:P155">
    <cfRule type="containsBlanks" dxfId="816" priority="840">
      <formula>LEN(TRIM(O154))=0</formula>
    </cfRule>
  </conditionalFormatting>
  <conditionalFormatting sqref="E154:E155 L154:L155 J154:J155 T154:T155">
    <cfRule type="containsBlanks" dxfId="815" priority="844">
      <formula>LEN(TRIM(E154))=0</formula>
    </cfRule>
  </conditionalFormatting>
  <conditionalFormatting sqref="A154:B155">
    <cfRule type="containsBlanks" dxfId="814" priority="843">
      <formula>LEN(TRIM(A154))=0</formula>
    </cfRule>
  </conditionalFormatting>
  <conditionalFormatting sqref="N154:N155">
    <cfRule type="containsBlanks" dxfId="813" priority="838">
      <formula>LEN(TRIM(N154))=0</formula>
    </cfRule>
  </conditionalFormatting>
  <conditionalFormatting sqref="N154:N155">
    <cfRule type="containsBlanks" dxfId="812" priority="839">
      <formula>LEN(TRIM(N154))=0</formula>
    </cfRule>
  </conditionalFormatting>
  <conditionalFormatting sqref="A154:B155">
    <cfRule type="containsBlanks" dxfId="811" priority="837">
      <formula>LEN(TRIM(A154))=0</formula>
    </cfRule>
  </conditionalFormatting>
  <conditionalFormatting sqref="C154:C155">
    <cfRule type="containsBlanks" dxfId="810" priority="836">
      <formula>LEN(TRIM(C154))=0</formula>
    </cfRule>
  </conditionalFormatting>
  <conditionalFormatting sqref="C154:C155">
    <cfRule type="containsBlanks" dxfId="809" priority="835">
      <formula>LEN(TRIM(C154))=0</formula>
    </cfRule>
  </conditionalFormatting>
  <conditionalFormatting sqref="E154:E155">
    <cfRule type="containsBlanks" dxfId="808" priority="834">
      <formula>LEN(TRIM(E154))=0</formula>
    </cfRule>
  </conditionalFormatting>
  <conditionalFormatting sqref="J154:J155">
    <cfRule type="containsBlanks" dxfId="807" priority="833">
      <formula>LEN(TRIM(J154))=0</formula>
    </cfRule>
  </conditionalFormatting>
  <conditionalFormatting sqref="J154:J155">
    <cfRule type="containsBlanks" dxfId="806" priority="832">
      <formula>LEN(TRIM(J154))=0</formula>
    </cfRule>
  </conditionalFormatting>
  <conditionalFormatting sqref="L154:L155">
    <cfRule type="containsBlanks" dxfId="805" priority="830">
      <formula>LEN(TRIM(L154))=0</formula>
    </cfRule>
  </conditionalFormatting>
  <conditionalFormatting sqref="L154:L155">
    <cfRule type="containsBlanks" dxfId="804" priority="831">
      <formula>LEN(TRIM(L154))=0</formula>
    </cfRule>
  </conditionalFormatting>
  <conditionalFormatting sqref="O260:R262">
    <cfRule type="containsBlanks" dxfId="803" priority="821">
      <formula>LEN(TRIM(O260))=0</formula>
    </cfRule>
  </conditionalFormatting>
  <conditionalFormatting sqref="O260:R262">
    <cfRule type="containsBlanks" dxfId="802" priority="822">
      <formula>LEN(TRIM(O260))=0</formula>
    </cfRule>
  </conditionalFormatting>
  <conditionalFormatting sqref="N260:N262">
    <cfRule type="containsBlanks" dxfId="801" priority="820">
      <formula>LEN(TRIM(N260))=0</formula>
    </cfRule>
  </conditionalFormatting>
  <conditionalFormatting sqref="N260:N262">
    <cfRule type="containsBlanks" dxfId="800" priority="819">
      <formula>LEN(TRIM(N260))=0</formula>
    </cfRule>
  </conditionalFormatting>
  <conditionalFormatting sqref="B150:B151">
    <cfRule type="containsBlanks" dxfId="799" priority="829">
      <formula>LEN(TRIM(B150))=0</formula>
    </cfRule>
  </conditionalFormatting>
  <conditionalFormatting sqref="C260:C262">
    <cfRule type="containsBlanks" dxfId="798" priority="817">
      <formula>LEN(TRIM(C260))=0</formula>
    </cfRule>
  </conditionalFormatting>
  <conditionalFormatting sqref="C260:C262">
    <cfRule type="containsBlanks" dxfId="797" priority="816">
      <formula>LEN(TRIM(C260))=0</formula>
    </cfRule>
  </conditionalFormatting>
  <conditionalFormatting sqref="I87">
    <cfRule type="containsBlanks" dxfId="796" priority="533">
      <formula>LEN(TRIM(I87))=0</formula>
    </cfRule>
  </conditionalFormatting>
  <conditionalFormatting sqref="I50">
    <cfRule type="containsBlanks" dxfId="795" priority="540">
      <formula>LEN(TRIM(I50))=0</formula>
    </cfRule>
  </conditionalFormatting>
  <conditionalFormatting sqref="J260:J262 L260:L262 N260:R262 D260:H262 T260:T262">
    <cfRule type="containsBlanks" dxfId="794" priority="828">
      <formula>LEN(TRIM(D260))=0</formula>
    </cfRule>
  </conditionalFormatting>
  <conditionalFormatting sqref="T260:T262 H260:H262 E260:E262 L260:L262 J260:J262">
    <cfRule type="containsBlanks" dxfId="793" priority="827">
      <formula>LEN(TRIM(E260))=0</formula>
    </cfRule>
  </conditionalFormatting>
  <conditionalFormatting sqref="F260:F262">
    <cfRule type="containsBlanks" dxfId="792" priority="824">
      <formula>LEN(TRIM(F260))=0</formula>
    </cfRule>
  </conditionalFormatting>
  <conditionalFormatting sqref="G260:G262">
    <cfRule type="containsBlanks" dxfId="791" priority="823">
      <formula>LEN(TRIM(G260))=0</formula>
    </cfRule>
  </conditionalFormatting>
  <conditionalFormatting sqref="I257:I259">
    <cfRule type="containsBlanks" dxfId="790" priority="514">
      <formula>LEN(TRIM(I257))=0</formula>
    </cfRule>
  </conditionalFormatting>
  <conditionalFormatting sqref="D39">
    <cfRule type="containsBlanks" dxfId="789" priority="673">
      <formula>LEN(TRIM(D39))=0</formula>
    </cfRule>
  </conditionalFormatting>
  <conditionalFormatting sqref="H260:H262 T260:T262 E260:E262 L260:L262 J260:J262">
    <cfRule type="containsBlanks" dxfId="788" priority="826">
      <formula>LEN(TRIM(E260))=0</formula>
    </cfRule>
  </conditionalFormatting>
  <conditionalFormatting sqref="A260:B262">
    <cfRule type="containsBlanks" dxfId="787" priority="825">
      <formula>LEN(TRIM(A260))=0</formula>
    </cfRule>
  </conditionalFormatting>
  <conditionalFormatting sqref="A260:B262">
    <cfRule type="containsBlanks" dxfId="786" priority="818">
      <formula>LEN(TRIM(A260))=0</formula>
    </cfRule>
  </conditionalFormatting>
  <conditionalFormatting sqref="E260:E262">
    <cfRule type="containsBlanks" dxfId="785" priority="815">
      <formula>LEN(TRIM(E260))=0</formula>
    </cfRule>
  </conditionalFormatting>
  <conditionalFormatting sqref="J290:J291 L290:L291 N290:R291 A290:H291 T290:T291">
    <cfRule type="containsBlanks" dxfId="784" priority="814">
      <formula>LEN(TRIM(A290))=0</formula>
    </cfRule>
  </conditionalFormatting>
  <conditionalFormatting sqref="J298 L298 N298:P298 D298:E298">
    <cfRule type="containsBlanks" dxfId="783" priority="813">
      <formula>LEN(TRIM(D298))=0</formula>
    </cfRule>
  </conditionalFormatting>
  <conditionalFormatting sqref="O298:P298">
    <cfRule type="containsBlanks" dxfId="782" priority="808">
      <formula>LEN(TRIM(O298))=0</formula>
    </cfRule>
  </conditionalFormatting>
  <conditionalFormatting sqref="O298:P298">
    <cfRule type="containsBlanks" dxfId="781" priority="807">
      <formula>LEN(TRIM(O298))=0</formula>
    </cfRule>
  </conditionalFormatting>
  <conditionalFormatting sqref="J298">
    <cfRule type="containsBlanks" dxfId="780" priority="806">
      <formula>LEN(TRIM(J298))=0</formula>
    </cfRule>
  </conditionalFormatting>
  <conditionalFormatting sqref="J298">
    <cfRule type="containsBlanks" dxfId="779" priority="805">
      <formula>LEN(TRIM(J298))=0</formula>
    </cfRule>
  </conditionalFormatting>
  <conditionalFormatting sqref="E298">
    <cfRule type="containsBlanks" dxfId="778" priority="812">
      <formula>LEN(TRIM(E298))=0</formula>
    </cfRule>
  </conditionalFormatting>
  <conditionalFormatting sqref="D298">
    <cfRule type="containsBlanks" dxfId="777" priority="809">
      <formula>LEN(TRIM(D298))=0</formula>
    </cfRule>
  </conditionalFormatting>
  <conditionalFormatting sqref="D55">
    <cfRule type="containsBlanks" dxfId="776" priority="662">
      <formula>LEN(TRIM(D55))=0</formula>
    </cfRule>
  </conditionalFormatting>
  <conditionalFormatting sqref="E298">
    <cfRule type="containsBlanks" dxfId="775" priority="811">
      <formula>LEN(TRIM(E298))=0</formula>
    </cfRule>
  </conditionalFormatting>
  <conditionalFormatting sqref="A298:B298">
    <cfRule type="containsBlanks" dxfId="774" priority="810">
      <formula>LEN(TRIM(A298))=0</formula>
    </cfRule>
  </conditionalFormatting>
  <conditionalFormatting sqref="L298">
    <cfRule type="containsBlanks" dxfId="773" priority="804">
      <formula>LEN(TRIM(L298))=0</formula>
    </cfRule>
  </conditionalFormatting>
  <conditionalFormatting sqref="L298">
    <cfRule type="containsBlanks" dxfId="772" priority="803">
      <formula>LEN(TRIM(L298))=0</formula>
    </cfRule>
  </conditionalFormatting>
  <conditionalFormatting sqref="N298">
    <cfRule type="containsBlanks" dxfId="771" priority="801">
      <formula>LEN(TRIM(N298))=0</formula>
    </cfRule>
  </conditionalFormatting>
  <conditionalFormatting sqref="N298">
    <cfRule type="containsBlanks" dxfId="770" priority="802">
      <formula>LEN(TRIM(N298))=0</formula>
    </cfRule>
  </conditionalFormatting>
  <conditionalFormatting sqref="A298:B298">
    <cfRule type="containsBlanks" dxfId="769" priority="800">
      <formula>LEN(TRIM(A298))=0</formula>
    </cfRule>
  </conditionalFormatting>
  <conditionalFormatting sqref="C298">
    <cfRule type="containsBlanks" dxfId="768" priority="799">
      <formula>LEN(TRIM(C298))=0</formula>
    </cfRule>
  </conditionalFormatting>
  <conditionalFormatting sqref="C309">
    <cfRule type="containsBlanks" dxfId="767" priority="787">
      <formula>LEN(TRIM(C309))=0</formula>
    </cfRule>
  </conditionalFormatting>
  <conditionalFormatting sqref="A309:B309">
    <cfRule type="containsBlanks" dxfId="766" priority="788">
      <formula>LEN(TRIM(A309))=0</formula>
    </cfRule>
  </conditionalFormatting>
  <conditionalFormatting sqref="C310">
    <cfRule type="containsBlanks" dxfId="765" priority="784">
      <formula>LEN(TRIM(C310))=0</formula>
    </cfRule>
  </conditionalFormatting>
  <conditionalFormatting sqref="A310:B310">
    <cfRule type="containsBlanks" dxfId="764" priority="785">
      <formula>LEN(TRIM(A310))=0</formula>
    </cfRule>
  </conditionalFormatting>
  <conditionalFormatting sqref="N363:P363 D363:E363 J363">
    <cfRule type="containsBlanks" dxfId="763" priority="798">
      <formula>LEN(TRIM(D363))=0</formula>
    </cfRule>
  </conditionalFormatting>
  <conditionalFormatting sqref="N363:P363 A363:B363 T363">
    <cfRule type="containsBlanks" dxfId="762" priority="797">
      <formula>LEN(TRIM(A363))=0</formula>
    </cfRule>
  </conditionalFormatting>
  <conditionalFormatting sqref="C363">
    <cfRule type="containsBlanks" dxfId="761" priority="791">
      <formula>LEN(TRIM(C363))=0</formula>
    </cfRule>
  </conditionalFormatting>
  <conditionalFormatting sqref="O363:P363">
    <cfRule type="containsBlanks" dxfId="760" priority="796">
      <formula>LEN(TRIM(O363))=0</formula>
    </cfRule>
  </conditionalFormatting>
  <conditionalFormatting sqref="J363">
    <cfRule type="containsBlanks" dxfId="759" priority="794">
      <formula>LEN(TRIM(J363))=0</formula>
    </cfRule>
  </conditionalFormatting>
  <conditionalFormatting sqref="J363">
    <cfRule type="containsBlanks" dxfId="758" priority="795">
      <formula>LEN(TRIM(J363))=0</formula>
    </cfRule>
  </conditionalFormatting>
  <conditionalFormatting sqref="N363">
    <cfRule type="containsBlanks" dxfId="757" priority="793">
      <formula>LEN(TRIM(N363))=0</formula>
    </cfRule>
  </conditionalFormatting>
  <conditionalFormatting sqref="A363:B363 T363">
    <cfRule type="containsBlanks" dxfId="756" priority="792">
      <formula>LEN(TRIM(A363))=0</formula>
    </cfRule>
  </conditionalFormatting>
  <conditionalFormatting sqref="T307">
    <cfRule type="containsBlanks" dxfId="755" priority="790">
      <formula>LEN(TRIM(T307))=0</formula>
    </cfRule>
  </conditionalFormatting>
  <conditionalFormatting sqref="A309:B309 J309 L309 N309:P309 T309 D309:E309">
    <cfRule type="containsBlanks" dxfId="754" priority="789">
      <formula>LEN(TRIM(A309))=0</formula>
    </cfRule>
  </conditionalFormatting>
  <conditionalFormatting sqref="A310:B310 J310 L310 N310:P310 T310 D310:E310">
    <cfRule type="containsBlanks" dxfId="753" priority="786">
      <formula>LEN(TRIM(A310))=0</formula>
    </cfRule>
  </conditionalFormatting>
  <conditionalFormatting sqref="A311:B313 J311:J313 L311:L313 N311:P313 T311:T313 D311:E313">
    <cfRule type="containsBlanks" dxfId="752" priority="783">
      <formula>LEN(TRIM(A311))=0</formula>
    </cfRule>
  </conditionalFormatting>
  <conditionalFormatting sqref="C311:C313">
    <cfRule type="containsBlanks" dxfId="751" priority="781">
      <formula>LEN(TRIM(C311))=0</formula>
    </cfRule>
  </conditionalFormatting>
  <conditionalFormatting sqref="A311:B313">
    <cfRule type="containsBlanks" dxfId="750" priority="782">
      <formula>LEN(TRIM(A311))=0</formula>
    </cfRule>
  </conditionalFormatting>
  <conditionalFormatting sqref="T419 D419 J419 L419 O419">
    <cfRule type="containsBlanks" dxfId="749" priority="780">
      <formula>LEN(TRIM(D419))=0</formula>
    </cfRule>
  </conditionalFormatting>
  <conditionalFormatting sqref="J419">
    <cfRule type="containsBlanks" dxfId="748" priority="777">
      <formula>LEN(TRIM(J419))=0</formula>
    </cfRule>
  </conditionalFormatting>
  <conditionalFormatting sqref="T419">
    <cfRule type="containsBlanks" dxfId="747" priority="779">
      <formula>LEN(TRIM(T419))=0</formula>
    </cfRule>
  </conditionalFormatting>
  <conditionalFormatting sqref="O419">
    <cfRule type="containsBlanks" dxfId="746" priority="778">
      <formula>LEN(TRIM(O419))=0</formula>
    </cfRule>
  </conditionalFormatting>
  <conditionalFormatting sqref="L419">
    <cfRule type="containsBlanks" dxfId="745" priority="774">
      <formula>LEN(TRIM(L419))=0</formula>
    </cfRule>
  </conditionalFormatting>
  <conditionalFormatting sqref="J419">
    <cfRule type="containsBlanks" dxfId="744" priority="776">
      <formula>LEN(TRIM(J419))=0</formula>
    </cfRule>
  </conditionalFormatting>
  <conditionalFormatting sqref="L419">
    <cfRule type="containsBlanks" dxfId="743" priority="775">
      <formula>LEN(TRIM(L419))=0</formula>
    </cfRule>
  </conditionalFormatting>
  <conditionalFormatting sqref="C419">
    <cfRule type="containsBlanks" dxfId="742" priority="773">
      <formula>LEN(TRIM(C419))=0</formula>
    </cfRule>
  </conditionalFormatting>
  <conditionalFormatting sqref="O419">
    <cfRule type="containsBlanks" dxfId="741" priority="771">
      <formula>LEN(TRIM(O419))=0</formula>
    </cfRule>
  </conditionalFormatting>
  <conditionalFormatting sqref="D419">
    <cfRule type="containsBlanks" dxfId="740" priority="772">
      <formula>LEN(TRIM(D419))=0</formula>
    </cfRule>
  </conditionalFormatting>
  <conditionalFormatting sqref="J419">
    <cfRule type="containsBlanks" dxfId="739" priority="770">
      <formula>LEN(TRIM(J419))=0</formula>
    </cfRule>
  </conditionalFormatting>
  <conditionalFormatting sqref="K319:K320">
    <cfRule type="containsBlanks" dxfId="738" priority="331">
      <formula>LEN(TRIM(K319))=0</formula>
    </cfRule>
  </conditionalFormatting>
  <conditionalFormatting sqref="J419">
    <cfRule type="containsBlanks" dxfId="737" priority="769">
      <formula>LEN(TRIM(J419))=0</formula>
    </cfRule>
  </conditionalFormatting>
  <conditionalFormatting sqref="L419">
    <cfRule type="containsBlanks" dxfId="736" priority="767">
      <formula>LEN(TRIM(L419))=0</formula>
    </cfRule>
  </conditionalFormatting>
  <conditionalFormatting sqref="L419">
    <cfRule type="containsBlanks" dxfId="735" priority="768">
      <formula>LEN(TRIM(L419))=0</formula>
    </cfRule>
  </conditionalFormatting>
  <conditionalFormatting sqref="N334:P335 T334:T335 J334:J335 A334:E335">
    <cfRule type="containsBlanks" dxfId="734" priority="766">
      <formula>LEN(TRIM(A334))=0</formula>
    </cfRule>
  </conditionalFormatting>
  <conditionalFormatting sqref="J334:J335">
    <cfRule type="containsBlanks" dxfId="733" priority="763">
      <formula>LEN(TRIM(J334))=0</formula>
    </cfRule>
  </conditionalFormatting>
  <conditionalFormatting sqref="K146">
    <cfRule type="containsBlanks" dxfId="732" priority="371">
      <formula>LEN(TRIM(K146))=0</formula>
    </cfRule>
  </conditionalFormatting>
  <conditionalFormatting sqref="I69">
    <cfRule type="containsBlanks" dxfId="731" priority="554">
      <formula>LEN(TRIM(I69))=0</formula>
    </cfRule>
  </conditionalFormatting>
  <conditionalFormatting sqref="N334:P335 T334:T335">
    <cfRule type="containsBlanks" dxfId="730" priority="765">
      <formula>LEN(TRIM(N334))=0</formula>
    </cfRule>
  </conditionalFormatting>
  <conditionalFormatting sqref="O334:P335">
    <cfRule type="containsBlanks" dxfId="729" priority="764">
      <formula>LEN(TRIM(O334))=0</formula>
    </cfRule>
  </conditionalFormatting>
  <conditionalFormatting sqref="J334:J335">
    <cfRule type="containsBlanks" dxfId="728" priority="762">
      <formula>LEN(TRIM(J334))=0</formula>
    </cfRule>
  </conditionalFormatting>
  <conditionalFormatting sqref="N334:N335">
    <cfRule type="containsBlanks" dxfId="727" priority="761">
      <formula>LEN(TRIM(N334))=0</formula>
    </cfRule>
  </conditionalFormatting>
  <conditionalFormatting sqref="T334:T335">
    <cfRule type="containsBlanks" dxfId="726" priority="760">
      <formula>LEN(TRIM(T334))=0</formula>
    </cfRule>
  </conditionalFormatting>
  <conditionalFormatting sqref="I219:I220 I222:I223 I225 I227">
    <cfRule type="containsBlanks" dxfId="725" priority="517">
      <formula>LEN(TRIM(I219))=0</formula>
    </cfRule>
  </conditionalFormatting>
  <conditionalFormatting sqref="I347">
    <cfRule type="containsBlanks" dxfId="724" priority="500">
      <formula>LEN(TRIM(I347))=0</formula>
    </cfRule>
  </conditionalFormatting>
  <conditionalFormatting sqref="J391:J395 L391 N391:P395 A391:E395">
    <cfRule type="containsBlanks" dxfId="723" priority="758">
      <formula>LEN(TRIM(A391))=0</formula>
    </cfRule>
  </conditionalFormatting>
  <conditionalFormatting sqref="T372">
    <cfRule type="containsBlanks" dxfId="722" priority="759">
      <formula>LEN(TRIM(T372))=0</formula>
    </cfRule>
  </conditionalFormatting>
  <conditionalFormatting sqref="M81:M82">
    <cfRule type="containsBlanks" dxfId="721" priority="246">
      <formula>LEN(TRIM(M81))=0</formula>
    </cfRule>
  </conditionalFormatting>
  <conditionalFormatting sqref="K298">
    <cfRule type="containsBlanks" dxfId="720" priority="293">
      <formula>LEN(TRIM(K298))=0</formula>
    </cfRule>
  </conditionalFormatting>
  <conditionalFormatting sqref="I154:I155">
    <cfRule type="containsBlanks" dxfId="719" priority="477">
      <formula>LEN(TRIM(I154))=0</formula>
    </cfRule>
  </conditionalFormatting>
  <conditionalFormatting sqref="M81:M82">
    <cfRule type="containsBlanks" dxfId="718" priority="245">
      <formula>LEN(TRIM(M81))=0</formula>
    </cfRule>
  </conditionalFormatting>
  <conditionalFormatting sqref="N397:P397 J397 A397:E397">
    <cfRule type="containsBlanks" dxfId="717" priority="756">
      <formula>LEN(TRIM(A397))=0</formula>
    </cfRule>
  </conditionalFormatting>
  <conditionalFormatting sqref="T391">
    <cfRule type="containsBlanks" dxfId="716" priority="757">
      <formula>LEN(TRIM(T391))=0</formula>
    </cfRule>
  </conditionalFormatting>
  <conditionalFormatting sqref="T397">
    <cfRule type="containsBlanks" dxfId="715" priority="755">
      <formula>LEN(TRIM(T397))=0</formula>
    </cfRule>
  </conditionalFormatting>
  <conditionalFormatting sqref="T407:T409 E407:E409 H407:H409">
    <cfRule type="containsBlanks" dxfId="714" priority="752">
      <formula>LEN(TRIM(E407))=0</formula>
    </cfRule>
  </conditionalFormatting>
  <conditionalFormatting sqref="Q407:R409 D407:H409 T407:T409">
    <cfRule type="containsBlanks" dxfId="713" priority="754">
      <formula>LEN(TRIM(D407))=0</formula>
    </cfRule>
  </conditionalFormatting>
  <conditionalFormatting sqref="E407:E409 T407:T409 H407:H409">
    <cfRule type="containsBlanks" dxfId="712" priority="753">
      <formula>LEN(TRIM(E407))=0</formula>
    </cfRule>
  </conditionalFormatting>
  <conditionalFormatting sqref="M228:M234">
    <cfRule type="containsBlanks" dxfId="711" priority="266">
      <formula>LEN(TRIM(M228))=0</formula>
    </cfRule>
  </conditionalFormatting>
  <conditionalFormatting sqref="C540:C543">
    <cfRule type="containsBlanks" dxfId="710" priority="704">
      <formula>LEN(TRIM(C540))=0</formula>
    </cfRule>
  </conditionalFormatting>
  <conditionalFormatting sqref="A540:B543">
    <cfRule type="containsBlanks" dxfId="709" priority="705">
      <formula>LEN(TRIM(A540))=0</formula>
    </cfRule>
  </conditionalFormatting>
  <conditionalFormatting sqref="M266:M267">
    <cfRule type="containsBlanks" dxfId="708" priority="206">
      <formula>LEN(TRIM(M266))=0</formula>
    </cfRule>
  </conditionalFormatting>
  <conditionalFormatting sqref="O420">
    <cfRule type="containsBlanks" dxfId="707" priority="737">
      <formula>LEN(TRIM(O420))=0</formula>
    </cfRule>
  </conditionalFormatting>
  <conditionalFormatting sqref="M269">
    <cfRule type="containsBlanks" dxfId="706" priority="205">
      <formula>LEN(TRIM(M269))=0</formula>
    </cfRule>
  </conditionalFormatting>
  <conditionalFormatting sqref="D540:D543">
    <cfRule type="containsBlanks" dxfId="705" priority="714">
      <formula>LEN(TRIM(D540))=0</formula>
    </cfRule>
  </conditionalFormatting>
  <conditionalFormatting sqref="A540:B543">
    <cfRule type="containsBlanks" dxfId="704" priority="715">
      <formula>LEN(TRIM(A540))=0</formula>
    </cfRule>
  </conditionalFormatting>
  <conditionalFormatting sqref="O540:P543">
    <cfRule type="containsBlanks" dxfId="703" priority="713">
      <formula>LEN(TRIM(O540))=0</formula>
    </cfRule>
  </conditionalFormatting>
  <conditionalFormatting sqref="O540:P543">
    <cfRule type="containsBlanks" dxfId="702" priority="712">
      <formula>LEN(TRIM(O540))=0</formula>
    </cfRule>
  </conditionalFormatting>
  <conditionalFormatting sqref="E539 T539">
    <cfRule type="containsBlanks" dxfId="701" priority="730">
      <formula>LEN(TRIM(E539))=0</formula>
    </cfRule>
  </conditionalFormatting>
  <conditionalFormatting sqref="A419:B420">
    <cfRule type="containsBlanks" dxfId="700" priority="732">
      <formula>LEN(TRIM(A419))=0</formula>
    </cfRule>
  </conditionalFormatting>
  <conditionalFormatting sqref="T539 J539:J543 L539:L543 N539:P543 D539:E543">
    <cfRule type="containsBlanks" dxfId="699" priority="731">
      <formula>LEN(TRIM(D539))=0</formula>
    </cfRule>
  </conditionalFormatting>
  <conditionalFormatting sqref="D539">
    <cfRule type="containsBlanks" dxfId="698" priority="728">
      <formula>LEN(TRIM(D539))=0</formula>
    </cfRule>
  </conditionalFormatting>
  <conditionalFormatting sqref="O539:P539">
    <cfRule type="containsBlanks" dxfId="697" priority="727">
      <formula>LEN(TRIM(O539))=0</formula>
    </cfRule>
  </conditionalFormatting>
  <conditionalFormatting sqref="O539:P539">
    <cfRule type="containsBlanks" dxfId="696" priority="726">
      <formula>LEN(TRIM(O539))=0</formula>
    </cfRule>
  </conditionalFormatting>
  <conditionalFormatting sqref="M146">
    <cfRule type="containsBlanks" dxfId="695" priority="240">
      <formula>LEN(TRIM(M146))=0</formula>
    </cfRule>
  </conditionalFormatting>
  <conditionalFormatting sqref="K268">
    <cfRule type="containsBlanks" dxfId="694" priority="414">
      <formula>LEN(TRIM(K268))=0</formula>
    </cfRule>
  </conditionalFormatting>
  <conditionalFormatting sqref="A539:B539">
    <cfRule type="containsBlanks" dxfId="693" priority="729">
      <formula>LEN(TRIM(A539))=0</formula>
    </cfRule>
  </conditionalFormatting>
  <conditionalFormatting sqref="J539">
    <cfRule type="containsBlanks" dxfId="692" priority="725">
      <formula>LEN(TRIM(J539))=0</formula>
    </cfRule>
  </conditionalFormatting>
  <conditionalFormatting sqref="J539">
    <cfRule type="containsBlanks" dxfId="691" priority="724">
      <formula>LEN(TRIM(J539))=0</formula>
    </cfRule>
  </conditionalFormatting>
  <conditionalFormatting sqref="L539">
    <cfRule type="containsBlanks" dxfId="690" priority="723">
      <formula>LEN(TRIM(L539))=0</formula>
    </cfRule>
  </conditionalFormatting>
  <conditionalFormatting sqref="L539">
    <cfRule type="containsBlanks" dxfId="689" priority="722">
      <formula>LEN(TRIM(L539))=0</formula>
    </cfRule>
  </conditionalFormatting>
  <conditionalFormatting sqref="N539">
    <cfRule type="containsBlanks" dxfId="688" priority="720">
      <formula>LEN(TRIM(N539))=0</formula>
    </cfRule>
  </conditionalFormatting>
  <conditionalFormatting sqref="N539">
    <cfRule type="containsBlanks" dxfId="687" priority="721">
      <formula>LEN(TRIM(N539))=0</formula>
    </cfRule>
  </conditionalFormatting>
  <conditionalFormatting sqref="A539:B539 T539">
    <cfRule type="containsBlanks" dxfId="686" priority="719">
      <formula>LEN(TRIM(A539))=0</formula>
    </cfRule>
  </conditionalFormatting>
  <conditionalFormatting sqref="C539">
    <cfRule type="containsBlanks" dxfId="685" priority="718">
      <formula>LEN(TRIM(C539))=0</formula>
    </cfRule>
  </conditionalFormatting>
  <conditionalFormatting sqref="E540:E543">
    <cfRule type="containsBlanks" dxfId="684" priority="717">
      <formula>LEN(TRIM(E540))=0</formula>
    </cfRule>
  </conditionalFormatting>
  <conditionalFormatting sqref="M131">
    <cfRule type="containsBlanks" dxfId="683" priority="225">
      <formula>LEN(TRIM(M131))=0</formula>
    </cfRule>
  </conditionalFormatting>
  <conditionalFormatting sqref="K245:K252">
    <cfRule type="containsBlanks" dxfId="682" priority="399">
      <formula>LEN(TRIM(K245))=0</formula>
    </cfRule>
  </conditionalFormatting>
  <conditionalFormatting sqref="E540:E543">
    <cfRule type="containsBlanks" dxfId="681" priority="716">
      <formula>LEN(TRIM(E540))=0</formula>
    </cfRule>
  </conditionalFormatting>
  <conditionalFormatting sqref="J540:J543">
    <cfRule type="containsBlanks" dxfId="680" priority="711">
      <formula>LEN(TRIM(J540))=0</formula>
    </cfRule>
  </conditionalFormatting>
  <conditionalFormatting sqref="J540:J543">
    <cfRule type="containsBlanks" dxfId="679" priority="710">
      <formula>LEN(TRIM(J540))=0</formula>
    </cfRule>
  </conditionalFormatting>
  <conditionalFormatting sqref="L540:L543">
    <cfRule type="containsBlanks" dxfId="678" priority="709">
      <formula>LEN(TRIM(L540))=0</formula>
    </cfRule>
  </conditionalFormatting>
  <conditionalFormatting sqref="L540:L543">
    <cfRule type="containsBlanks" dxfId="677" priority="708">
      <formula>LEN(TRIM(L540))=0</formula>
    </cfRule>
  </conditionalFormatting>
  <conditionalFormatting sqref="N540:N543">
    <cfRule type="containsBlanks" dxfId="676" priority="706">
      <formula>LEN(TRIM(N540))=0</formula>
    </cfRule>
  </conditionalFormatting>
  <conditionalFormatting sqref="N540:N543">
    <cfRule type="containsBlanks" dxfId="675" priority="707">
      <formula>LEN(TRIM(N540))=0</formula>
    </cfRule>
  </conditionalFormatting>
  <conditionalFormatting sqref="T618 A618:E618 J618">
    <cfRule type="containsBlanks" dxfId="674" priority="701">
      <formula>LEN(TRIM(A618))=0</formula>
    </cfRule>
  </conditionalFormatting>
  <conditionalFormatting sqref="O618">
    <cfRule type="containsBlanks" dxfId="673" priority="700">
      <formula>LEN(TRIM(O618))=0</formula>
    </cfRule>
  </conditionalFormatting>
  <conditionalFormatting sqref="T540:T543">
    <cfRule type="containsBlanks" dxfId="672" priority="703">
      <formula>LEN(TRIM(T540))=0</formula>
    </cfRule>
  </conditionalFormatting>
  <conditionalFormatting sqref="T540:T543">
    <cfRule type="containsBlanks" dxfId="671" priority="702">
      <formula>LEN(TRIM(T540))=0</formula>
    </cfRule>
  </conditionalFormatting>
  <conditionalFormatting sqref="O618">
    <cfRule type="containsBlanks" dxfId="670" priority="699">
      <formula>LEN(TRIM(O618))=0</formula>
    </cfRule>
  </conditionalFormatting>
  <conditionalFormatting sqref="D618:E618 J618 O618">
    <cfRule type="containsBlanks" dxfId="669" priority="698">
      <formula>LEN(TRIM(D618))=0</formula>
    </cfRule>
  </conditionalFormatting>
  <conditionalFormatting sqref="J617">
    <cfRule type="containsBlanks" dxfId="668" priority="688">
      <formula>LEN(TRIM(J617))=0</formula>
    </cfRule>
  </conditionalFormatting>
  <conditionalFormatting sqref="A617:B617">
    <cfRule type="containsBlanks" dxfId="667" priority="695">
      <formula>LEN(TRIM(A617))=0</formula>
    </cfRule>
  </conditionalFormatting>
  <conditionalFormatting sqref="A617:B617">
    <cfRule type="containsBlanks" dxfId="666" priority="694">
      <formula>LEN(TRIM(A617))=0</formula>
    </cfRule>
  </conditionalFormatting>
  <conditionalFormatting sqref="T618">
    <cfRule type="containsBlanks" dxfId="665" priority="697">
      <formula>LEN(TRIM(T618))=0</formula>
    </cfRule>
  </conditionalFormatting>
  <conditionalFormatting sqref="T617 D617 J617">
    <cfRule type="containsBlanks" dxfId="664" priority="696">
      <formula>LEN(TRIM(D617))=0</formula>
    </cfRule>
  </conditionalFormatting>
  <conditionalFormatting sqref="C617">
    <cfRule type="containsBlanks" dxfId="663" priority="693">
      <formula>LEN(TRIM(C617))=0</formula>
    </cfRule>
  </conditionalFormatting>
  <conditionalFormatting sqref="D617">
    <cfRule type="containsBlanks" dxfId="662" priority="692">
      <formula>LEN(TRIM(D617))=0</formula>
    </cfRule>
  </conditionalFormatting>
  <conditionalFormatting sqref="O617">
    <cfRule type="containsBlanks" dxfId="661" priority="690">
      <formula>LEN(TRIM(O617))=0</formula>
    </cfRule>
  </conditionalFormatting>
  <conditionalFormatting sqref="M404:M406">
    <cfRule type="containsBlanks" dxfId="660" priority="191">
      <formula>LEN(TRIM(M404))=0</formula>
    </cfRule>
  </conditionalFormatting>
  <conditionalFormatting sqref="J617">
    <cfRule type="containsBlanks" dxfId="659" priority="689">
      <formula>LEN(TRIM(J617))=0</formula>
    </cfRule>
  </conditionalFormatting>
  <conditionalFormatting sqref="O617">
    <cfRule type="containsBlanks" dxfId="658" priority="687">
      <formula>LEN(TRIM(O617))=0</formula>
    </cfRule>
  </conditionalFormatting>
  <conditionalFormatting sqref="O619">
    <cfRule type="containsBlanks" dxfId="657" priority="680">
      <formula>LEN(TRIM(O619))=0</formula>
    </cfRule>
  </conditionalFormatting>
  <conditionalFormatting sqref="J619">
    <cfRule type="containsBlanks" dxfId="656" priority="678">
      <formula>LEN(TRIM(J619))=0</formula>
    </cfRule>
  </conditionalFormatting>
  <conditionalFormatting sqref="D619 J619">
    <cfRule type="containsBlanks" dxfId="655" priority="686">
      <formula>LEN(TRIM(D619))=0</formula>
    </cfRule>
  </conditionalFormatting>
  <conditionalFormatting sqref="C619">
    <cfRule type="containsBlanks" dxfId="654" priority="683">
      <formula>LEN(TRIM(C619))=0</formula>
    </cfRule>
  </conditionalFormatting>
  <conditionalFormatting sqref="A619:B619">
    <cfRule type="containsBlanks" dxfId="653" priority="685">
      <formula>LEN(TRIM(A619))=0</formula>
    </cfRule>
  </conditionalFormatting>
  <conditionalFormatting sqref="A619:B619">
    <cfRule type="containsBlanks" dxfId="652" priority="684">
      <formula>LEN(TRIM(A619))=0</formula>
    </cfRule>
  </conditionalFormatting>
  <conditionalFormatting sqref="D619">
    <cfRule type="containsBlanks" dxfId="651" priority="681">
      <formula>LEN(TRIM(D619))=0</formula>
    </cfRule>
  </conditionalFormatting>
  <conditionalFormatting sqref="K145">
    <cfRule type="containsBlanks" dxfId="650" priority="350">
      <formula>LEN(TRIM(K145))=0</formula>
    </cfRule>
  </conditionalFormatting>
  <conditionalFormatting sqref="J619">
    <cfRule type="containsBlanks" dxfId="649" priority="677">
      <formula>LEN(TRIM(J619))=0</formula>
    </cfRule>
  </conditionalFormatting>
  <conditionalFormatting sqref="O619">
    <cfRule type="containsBlanks" dxfId="648" priority="676">
      <formula>LEN(TRIM(O619))=0</formula>
    </cfRule>
  </conditionalFormatting>
  <conditionalFormatting sqref="M426">
    <cfRule type="containsBlanks" dxfId="647" priority="125">
      <formula>LEN(TRIM(M426))=0</formula>
    </cfRule>
  </conditionalFormatting>
  <conditionalFormatting sqref="K404:K406">
    <cfRule type="containsBlanks" dxfId="646" priority="323">
      <formula>LEN(TRIM(K404))=0</formula>
    </cfRule>
  </conditionalFormatting>
  <conditionalFormatting sqref="D53">
    <cfRule type="containsBlanks" dxfId="645" priority="667">
      <formula>LEN(TRIM(D53))=0</formula>
    </cfRule>
  </conditionalFormatting>
  <conditionalFormatting sqref="D56">
    <cfRule type="containsBlanks" dxfId="644" priority="666">
      <formula>LEN(TRIM(D56))=0</formula>
    </cfRule>
  </conditionalFormatting>
  <conditionalFormatting sqref="D56">
    <cfRule type="containsBlanks" dxfId="643" priority="665">
      <formula>LEN(TRIM(D56))=0</formula>
    </cfRule>
  </conditionalFormatting>
  <conditionalFormatting sqref="D40">
    <cfRule type="containsBlanks" dxfId="642" priority="675">
      <formula>LEN(TRIM(D40))=0</formula>
    </cfRule>
  </conditionalFormatting>
  <conditionalFormatting sqref="D39">
    <cfRule type="containsBlanks" dxfId="641" priority="674">
      <formula>LEN(TRIM(D39))=0</formula>
    </cfRule>
  </conditionalFormatting>
  <conditionalFormatting sqref="D42">
    <cfRule type="containsBlanks" dxfId="640" priority="672">
      <formula>LEN(TRIM(D42))=0</formula>
    </cfRule>
  </conditionalFormatting>
  <conditionalFormatting sqref="D44">
    <cfRule type="containsBlanks" dxfId="639" priority="671">
      <formula>LEN(TRIM(D44))=0</formula>
    </cfRule>
  </conditionalFormatting>
  <conditionalFormatting sqref="D45:D46">
    <cfRule type="containsBlanks" dxfId="638" priority="670">
      <formula>LEN(TRIM(D45))=0</formula>
    </cfRule>
  </conditionalFormatting>
  <conditionalFormatting sqref="D47">
    <cfRule type="containsBlanks" dxfId="637" priority="669">
      <formula>LEN(TRIM(D47))=0</formula>
    </cfRule>
  </conditionalFormatting>
  <conditionalFormatting sqref="D48">
    <cfRule type="containsBlanks" dxfId="636" priority="668">
      <formula>LEN(TRIM(D48))=0</formula>
    </cfRule>
  </conditionalFormatting>
  <conditionalFormatting sqref="D56">
    <cfRule type="containsBlanks" dxfId="635" priority="664">
      <formula>LEN(TRIM(D56))=0</formula>
    </cfRule>
  </conditionalFormatting>
  <conditionalFormatting sqref="D55">
    <cfRule type="containsBlanks" dxfId="634" priority="663">
      <formula>LEN(TRIM(D55))=0</formula>
    </cfRule>
  </conditionalFormatting>
  <conditionalFormatting sqref="D55">
    <cfRule type="containsBlanks" dxfId="633" priority="661">
      <formula>LEN(TRIM(D55))=0</formula>
    </cfRule>
  </conditionalFormatting>
  <conditionalFormatting sqref="D58:D59">
    <cfRule type="containsBlanks" dxfId="632" priority="660">
      <formula>LEN(TRIM(D58))=0</formula>
    </cfRule>
  </conditionalFormatting>
  <conditionalFormatting sqref="D58:D60">
    <cfRule type="containsBlanks" dxfId="631" priority="659">
      <formula>LEN(TRIM(D58))=0</formula>
    </cfRule>
  </conditionalFormatting>
  <conditionalFormatting sqref="D62">
    <cfRule type="containsBlanks" dxfId="630" priority="658">
      <formula>LEN(TRIM(D62))=0</formula>
    </cfRule>
  </conditionalFormatting>
  <conditionalFormatting sqref="D70:D72">
    <cfRule type="containsBlanks" dxfId="629" priority="657">
      <formula>LEN(TRIM(D70))=0</formula>
    </cfRule>
  </conditionalFormatting>
  <conditionalFormatting sqref="D70:D72">
    <cfRule type="containsBlanks" dxfId="628" priority="656">
      <formula>LEN(TRIM(D70))=0</formula>
    </cfRule>
  </conditionalFormatting>
  <conditionalFormatting sqref="D70:D72">
    <cfRule type="containsBlanks" dxfId="627" priority="655">
      <formula>LEN(TRIM(D70))=0</formula>
    </cfRule>
  </conditionalFormatting>
  <conditionalFormatting sqref="D64">
    <cfRule type="containsBlanks" dxfId="626" priority="654">
      <formula>LEN(TRIM(D64))=0</formula>
    </cfRule>
  </conditionalFormatting>
  <conditionalFormatting sqref="D64">
    <cfRule type="containsBlanks" dxfId="625" priority="653">
      <formula>LEN(TRIM(D64))=0</formula>
    </cfRule>
  </conditionalFormatting>
  <conditionalFormatting sqref="D64">
    <cfRule type="containsBlanks" dxfId="624" priority="652">
      <formula>LEN(TRIM(D64))=0</formula>
    </cfRule>
  </conditionalFormatting>
  <conditionalFormatting sqref="D68">
    <cfRule type="containsBlanks" dxfId="623" priority="651">
      <formula>LEN(TRIM(D68))=0</formula>
    </cfRule>
  </conditionalFormatting>
  <conditionalFormatting sqref="E419">
    <cfRule type="containsBlanks" dxfId="622" priority="650">
      <formula>LEN(TRIM(E419))=0</formula>
    </cfRule>
  </conditionalFormatting>
  <conditionalFormatting sqref="E419">
    <cfRule type="containsBlanks" dxfId="621" priority="649">
      <formula>LEN(TRIM(E419))=0</formula>
    </cfRule>
  </conditionalFormatting>
  <conditionalFormatting sqref="E419">
    <cfRule type="containsBlanks" dxfId="620" priority="648">
      <formula>LEN(TRIM(E419))=0</formula>
    </cfRule>
  </conditionalFormatting>
  <conditionalFormatting sqref="E420">
    <cfRule type="containsBlanks" dxfId="619" priority="647">
      <formula>LEN(TRIM(E420))=0</formula>
    </cfRule>
  </conditionalFormatting>
  <conditionalFormatting sqref="E420">
    <cfRule type="containsBlanks" dxfId="618" priority="646">
      <formula>LEN(TRIM(E420))=0</formula>
    </cfRule>
  </conditionalFormatting>
  <conditionalFormatting sqref="E420">
    <cfRule type="containsBlanks" dxfId="617" priority="645">
      <formula>LEN(TRIM(E420))=0</formula>
    </cfRule>
  </conditionalFormatting>
  <conditionalFormatting sqref="E514">
    <cfRule type="containsBlanks" dxfId="616" priority="644">
      <formula>LEN(TRIM(E514))=0</formula>
    </cfRule>
  </conditionalFormatting>
  <conditionalFormatting sqref="E514">
    <cfRule type="containsBlanks" dxfId="615" priority="643">
      <formula>LEN(TRIM(E514))=0</formula>
    </cfRule>
  </conditionalFormatting>
  <conditionalFormatting sqref="E544:E545">
    <cfRule type="containsBlanks" dxfId="614" priority="642">
      <formula>LEN(TRIM(E544))=0</formula>
    </cfRule>
  </conditionalFormatting>
  <conditionalFormatting sqref="E544:E545">
    <cfRule type="containsBlanks" dxfId="613" priority="641">
      <formula>LEN(TRIM(E544))=0</formula>
    </cfRule>
  </conditionalFormatting>
  <conditionalFormatting sqref="E544:E545">
    <cfRule type="containsBlanks" dxfId="612" priority="640">
      <formula>LEN(TRIM(E544))=0</formula>
    </cfRule>
  </conditionalFormatting>
  <conditionalFormatting sqref="E544:E545">
    <cfRule type="containsBlanks" dxfId="611" priority="639">
      <formula>LEN(TRIM(E544))=0</formula>
    </cfRule>
  </conditionalFormatting>
  <conditionalFormatting sqref="E617">
    <cfRule type="containsBlanks" dxfId="610" priority="638">
      <formula>LEN(TRIM(E617))=0</formula>
    </cfRule>
  </conditionalFormatting>
  <conditionalFormatting sqref="E617">
    <cfRule type="containsBlanks" dxfId="609" priority="637">
      <formula>LEN(TRIM(E617))=0</formula>
    </cfRule>
  </conditionalFormatting>
  <conditionalFormatting sqref="E617">
    <cfRule type="containsBlanks" dxfId="608" priority="636">
      <formula>LEN(TRIM(E617))=0</formula>
    </cfRule>
  </conditionalFormatting>
  <conditionalFormatting sqref="E617">
    <cfRule type="containsBlanks" dxfId="607" priority="635">
      <formula>LEN(TRIM(E617))=0</formula>
    </cfRule>
  </conditionalFormatting>
  <conditionalFormatting sqref="E617">
    <cfRule type="containsBlanks" dxfId="606" priority="634">
      <formula>LEN(TRIM(E617))=0</formula>
    </cfRule>
  </conditionalFormatting>
  <conditionalFormatting sqref="E619">
    <cfRule type="containsBlanks" dxfId="605" priority="633">
      <formula>LEN(TRIM(E619))=0</formula>
    </cfRule>
  </conditionalFormatting>
  <conditionalFormatting sqref="E619">
    <cfRule type="containsBlanks" dxfId="604" priority="632">
      <formula>LEN(TRIM(E619))=0</formula>
    </cfRule>
  </conditionalFormatting>
  <conditionalFormatting sqref="E619">
    <cfRule type="containsBlanks" dxfId="603" priority="631">
      <formula>LEN(TRIM(E619))=0</formula>
    </cfRule>
  </conditionalFormatting>
  <conditionalFormatting sqref="E619">
    <cfRule type="containsBlanks" dxfId="602" priority="630">
      <formula>LEN(TRIM(E619))=0</formula>
    </cfRule>
  </conditionalFormatting>
  <conditionalFormatting sqref="E619">
    <cfRule type="containsBlanks" dxfId="601" priority="629">
      <formula>LEN(TRIM(E619))=0</formula>
    </cfRule>
  </conditionalFormatting>
  <conditionalFormatting sqref="G39:G40 G44:G48 G53 G55:G56 G59:G60 G62 G65:G68 G70:G72 G76:G77 G79 G81:G86 G89:G105 G107:G119 G121:G128 G141 G143:G144 G146:G151 G154:G178 G214:G218 G222 G225 G227:G230 G232:G234 G237:G241 G245:G252 G268 G271:G286 G298 G301 G303:G313 G317 G322:G327 G330:G335 G337:G338 G341 G343:G344 G347 G349:G368 G371:G395 G397 G399:G402 G415:G416 G419:G490 G505:G507 G512:G514 G519 G523:G526 G529:G530 G534:G545 G558 G561:G570 G594 G600:G602 G617:G619">
    <cfRule type="containsBlanks" dxfId="600" priority="628">
      <formula>LEN(TRIM(G39))=0</formula>
    </cfRule>
  </conditionalFormatting>
  <conditionalFormatting sqref="G39:G40 G44:G48 G53 G55:G56 G59:G60 G62 G65:G68 G70:G72 G76:G77 G79 G81:G86 G89:G105 G107:G119 G121:G128 G141 G143:G144 G146:G151 G154:G178 G214:G218 G222 G225 G227:G230 G232:G234 G237:G241 G245:G252 G268 G271:G286 G298 G301 G303:G313 G317 G322:G327 G330:G335 G337:G338 G341 G343:G344 G347 G349:G368 G371:G395 G397 G399:G402 G415:G416 G419:G490 G505:G507 G512:G514 G519 G523:G526 G529:G530 G534:G545 G558 G561:G570 G594 G600:G602 G617:G619">
    <cfRule type="containsBlanks" dxfId="599" priority="627">
      <formula>LEN(TRIM(G39))=0</formula>
    </cfRule>
  </conditionalFormatting>
  <conditionalFormatting sqref="G42">
    <cfRule type="containsBlanks" dxfId="598" priority="626">
      <formula>LEN(TRIM(G42))=0</formula>
    </cfRule>
  </conditionalFormatting>
  <conditionalFormatting sqref="G58">
    <cfRule type="containsBlanks" dxfId="597" priority="625">
      <formula>LEN(TRIM(G58))=0</formula>
    </cfRule>
  </conditionalFormatting>
  <conditionalFormatting sqref="E136">
    <cfRule type="containsBlanks" dxfId="596" priority="624">
      <formula>LEN(TRIM(E136))=0</formula>
    </cfRule>
  </conditionalFormatting>
  <conditionalFormatting sqref="D136">
    <cfRule type="containsBlanks" dxfId="595" priority="622">
      <formula>LEN(TRIM(D136))=0</formula>
    </cfRule>
  </conditionalFormatting>
  <conditionalFormatting sqref="G136">
    <cfRule type="containsBlanks" dxfId="594" priority="621">
      <formula>LEN(TRIM(G136))=0</formula>
    </cfRule>
  </conditionalFormatting>
  <conditionalFormatting sqref="E136">
    <cfRule type="containsBlanks" dxfId="593" priority="623">
      <formula>LEN(TRIM(E136))=0</formula>
    </cfRule>
  </conditionalFormatting>
  <conditionalFormatting sqref="D136:E136 G136">
    <cfRule type="containsBlanks" dxfId="592" priority="620">
      <formula>LEN(TRIM(D136))=0</formula>
    </cfRule>
  </conditionalFormatting>
  <conditionalFormatting sqref="F136">
    <cfRule type="containsBlanks" dxfId="591" priority="619">
      <formula>LEN(TRIM(F136))=0</formula>
    </cfRule>
  </conditionalFormatting>
  <conditionalFormatting sqref="F136">
    <cfRule type="containsBlanks" dxfId="590" priority="618">
      <formula>LEN(TRIM(F136))=0</formula>
    </cfRule>
  </conditionalFormatting>
  <conditionalFormatting sqref="E137">
    <cfRule type="containsBlanks" dxfId="589" priority="617">
      <formula>LEN(TRIM(E137))=0</formula>
    </cfRule>
  </conditionalFormatting>
  <conditionalFormatting sqref="D137">
    <cfRule type="containsBlanks" dxfId="588" priority="615">
      <formula>LEN(TRIM(D137))=0</formula>
    </cfRule>
  </conditionalFormatting>
  <conditionalFormatting sqref="G137">
    <cfRule type="containsBlanks" dxfId="587" priority="614">
      <formula>LEN(TRIM(G137))=0</formula>
    </cfRule>
  </conditionalFormatting>
  <conditionalFormatting sqref="E137">
    <cfRule type="containsBlanks" dxfId="586" priority="616">
      <formula>LEN(TRIM(E137))=0</formula>
    </cfRule>
  </conditionalFormatting>
  <conditionalFormatting sqref="D137:E137 G137">
    <cfRule type="containsBlanks" dxfId="585" priority="613">
      <formula>LEN(TRIM(D137))=0</formula>
    </cfRule>
  </conditionalFormatting>
  <conditionalFormatting sqref="F137">
    <cfRule type="containsBlanks" dxfId="584" priority="612">
      <formula>LEN(TRIM(F137))=0</formula>
    </cfRule>
  </conditionalFormatting>
  <conditionalFormatting sqref="F137">
    <cfRule type="containsBlanks" dxfId="583" priority="611">
      <formula>LEN(TRIM(F137))=0</formula>
    </cfRule>
  </conditionalFormatting>
  <conditionalFormatting sqref="G231">
    <cfRule type="containsBlanks" dxfId="582" priority="610">
      <formula>LEN(TRIM(G231))=0</formula>
    </cfRule>
  </conditionalFormatting>
  <conditionalFormatting sqref="I292:I296 I370 I364:I368 I308 I263:I269 I129:I134 I138:I143 I410:I418 I69:I87 I421:I425 I544:I559 I519 I347 I271:I286 I529:I532 I534:I538 I523:I527">
    <cfRule type="containsBlanks" dxfId="581" priority="609">
      <formula>LEN(TRIM(I69))=0</formula>
    </cfRule>
  </conditionalFormatting>
  <conditionalFormatting sqref="I42">
    <cfRule type="containsBlanks" dxfId="580" priority="606">
      <formula>LEN(TRIM(I42))=0</formula>
    </cfRule>
  </conditionalFormatting>
  <conditionalFormatting sqref="I147:I151">
    <cfRule type="containsBlanks" dxfId="579" priority="591">
      <formula>LEN(TRIM(I147))=0</formula>
    </cfRule>
  </conditionalFormatting>
  <conditionalFormatting sqref="I198:I199">
    <cfRule type="containsBlanks" dxfId="578" priority="589">
      <formula>LEN(TRIM(I198))=0</formula>
    </cfRule>
  </conditionalFormatting>
  <conditionalFormatting sqref="I414 I417:I418">
    <cfRule type="containsBlanks" dxfId="577" priority="608">
      <formula>LEN(TRIM(I414))=0</formula>
    </cfRule>
  </conditionalFormatting>
  <conditionalFormatting sqref="I561:I570">
    <cfRule type="containsBlanks" dxfId="576" priority="579">
      <formula>LEN(TRIM(I561))=0</formula>
    </cfRule>
  </conditionalFormatting>
  <conditionalFormatting sqref="I582">
    <cfRule type="containsBlanks" dxfId="575" priority="578">
      <formula>LEN(TRIM(I582))=0</formula>
    </cfRule>
  </conditionalFormatting>
  <conditionalFormatting sqref="I20:I30 I51:I52 I57 I63 I133:I134 I235 I256 I263:I265 I413:I414 I523 I557 I573:I581 I583:I584 I502:I503 I302 I417:I418 I527 I559 I152:I153 I529:I532">
    <cfRule type="containsBlanks" dxfId="574" priority="607">
      <formula>LEN(TRIM(I20))=0</formula>
    </cfRule>
  </conditionalFormatting>
  <conditionalFormatting sqref="I65">
    <cfRule type="containsBlanks" dxfId="573" priority="600">
      <formula>LEN(TRIM(I65))=0</formula>
    </cfRule>
  </conditionalFormatting>
  <conditionalFormatting sqref="I582">
    <cfRule type="containsBlanks" dxfId="572" priority="577">
      <formula>LEN(TRIM(I582))=0</formula>
    </cfRule>
  </conditionalFormatting>
  <conditionalFormatting sqref="I42">
    <cfRule type="containsBlanks" dxfId="571" priority="605">
      <formula>LEN(TRIM(I42))=0</formula>
    </cfRule>
  </conditionalFormatting>
  <conditionalFormatting sqref="I75:I80">
    <cfRule type="containsBlanks" dxfId="570" priority="598">
      <formula>LEN(TRIM(I75))=0</formula>
    </cfRule>
  </conditionalFormatting>
  <conditionalFormatting sqref="I56">
    <cfRule type="containsBlanks" dxfId="569" priority="604">
      <formula>LEN(TRIM(I56))=0</formula>
    </cfRule>
  </conditionalFormatting>
  <conditionalFormatting sqref="I56">
    <cfRule type="containsBlanks" dxfId="568" priority="603">
      <formula>LEN(TRIM(I56))=0</formula>
    </cfRule>
  </conditionalFormatting>
  <conditionalFormatting sqref="I370">
    <cfRule type="containsBlanks" dxfId="567" priority="585">
      <formula>LEN(TRIM(I370))=0</formula>
    </cfRule>
  </conditionalFormatting>
  <conditionalFormatting sqref="I561:I570">
    <cfRule type="containsBlanks" dxfId="566" priority="580">
      <formula>LEN(TRIM(I561))=0</formula>
    </cfRule>
  </conditionalFormatting>
  <conditionalFormatting sqref="I536">
    <cfRule type="containsBlanks" dxfId="565" priority="582">
      <formula>LEN(TRIM(I536))=0</formula>
    </cfRule>
  </conditionalFormatting>
  <conditionalFormatting sqref="I536">
    <cfRule type="containsBlanks" dxfId="564" priority="581">
      <formula>LEN(TRIM(I536))=0</formula>
    </cfRule>
  </conditionalFormatting>
  <conditionalFormatting sqref="I507 I511:I512 I519">
    <cfRule type="containsBlanks" dxfId="563" priority="584">
      <formula>LEN(TRIM(I507))=0</formula>
    </cfRule>
  </conditionalFormatting>
  <conditionalFormatting sqref="I507 I511:I512 I519">
    <cfRule type="containsBlanks" dxfId="562" priority="583">
      <formula>LEN(TRIM(I507))=0</formula>
    </cfRule>
  </conditionalFormatting>
  <conditionalFormatting sqref="I585:I586 I588">
    <cfRule type="containsBlanks" dxfId="561" priority="576">
      <formula>LEN(TRIM(I585))=0</formula>
    </cfRule>
  </conditionalFormatting>
  <conditionalFormatting sqref="I585:I586 I588">
    <cfRule type="containsBlanks" dxfId="560" priority="575">
      <formula>LEN(TRIM(I585))=0</formula>
    </cfRule>
  </conditionalFormatting>
  <conditionalFormatting sqref="I58:I60">
    <cfRule type="containsBlanks" dxfId="559" priority="602">
      <formula>LEN(TRIM(I58))=0</formula>
    </cfRule>
  </conditionalFormatting>
  <conditionalFormatting sqref="I58:I60">
    <cfRule type="containsBlanks" dxfId="558" priority="601">
      <formula>LEN(TRIM(I58))=0</formula>
    </cfRule>
  </conditionalFormatting>
  <conditionalFormatting sqref="I147:I151">
    <cfRule type="containsBlanks" dxfId="557" priority="592">
      <formula>LEN(TRIM(I147))=0</formula>
    </cfRule>
  </conditionalFormatting>
  <conditionalFormatting sqref="I65">
    <cfRule type="containsBlanks" dxfId="556" priority="599">
      <formula>LEN(TRIM(I65))=0</formula>
    </cfRule>
  </conditionalFormatting>
  <conditionalFormatting sqref="I104:I105">
    <cfRule type="containsBlanks" dxfId="555" priority="596">
      <formula>LEN(TRIM(I104))=0</formula>
    </cfRule>
  </conditionalFormatting>
  <conditionalFormatting sqref="I104:I105">
    <cfRule type="containsBlanks" dxfId="554" priority="595">
      <formula>LEN(TRIM(I104))=0</formula>
    </cfRule>
  </conditionalFormatting>
  <conditionalFormatting sqref="I144">
    <cfRule type="containsBlanks" dxfId="553" priority="594">
      <formula>LEN(TRIM(I144))=0</formula>
    </cfRule>
  </conditionalFormatting>
  <conditionalFormatting sqref="I144">
    <cfRule type="containsBlanks" dxfId="552" priority="593">
      <formula>LEN(TRIM(I144))=0</formula>
    </cfRule>
  </conditionalFormatting>
  <conditionalFormatting sqref="I198:I199">
    <cfRule type="containsBlanks" dxfId="551" priority="590">
      <formula>LEN(TRIM(I198))=0</formula>
    </cfRule>
  </conditionalFormatting>
  <conditionalFormatting sqref="I268">
    <cfRule type="containsBlanks" dxfId="550" priority="588">
      <formula>LEN(TRIM(I268))=0</formula>
    </cfRule>
  </conditionalFormatting>
  <conditionalFormatting sqref="I268">
    <cfRule type="containsBlanks" dxfId="549" priority="587">
      <formula>LEN(TRIM(I268))=0</formula>
    </cfRule>
  </conditionalFormatting>
  <conditionalFormatting sqref="I370">
    <cfRule type="containsBlanks" dxfId="548" priority="586">
      <formula>LEN(TRIM(I370))=0</formula>
    </cfRule>
  </conditionalFormatting>
  <conditionalFormatting sqref="I587">
    <cfRule type="containsBlanks" dxfId="547" priority="574">
      <formula>LEN(TRIM(I587))=0</formula>
    </cfRule>
  </conditionalFormatting>
  <conditionalFormatting sqref="I587">
    <cfRule type="containsBlanks" dxfId="546" priority="573">
      <formula>LEN(TRIM(I587))=0</formula>
    </cfRule>
  </conditionalFormatting>
  <conditionalFormatting sqref="I271:I286">
    <cfRule type="containsBlanks" dxfId="545" priority="566">
      <formula>LEN(TRIM(I271))=0</formula>
    </cfRule>
  </conditionalFormatting>
  <conditionalFormatting sqref="I271:I286">
    <cfRule type="containsBlanks" dxfId="544" priority="565">
      <formula>LEN(TRIM(I271))=0</formula>
    </cfRule>
  </conditionalFormatting>
  <conditionalFormatting sqref="I144">
    <cfRule type="containsBlanks" dxfId="543" priority="572">
      <formula>LEN(TRIM(I144))=0</formula>
    </cfRule>
  </conditionalFormatting>
  <conditionalFormatting sqref="I591 I594">
    <cfRule type="containsBlanks" dxfId="542" priority="571">
      <formula>LEN(TRIM(I591))=0</formula>
    </cfRule>
  </conditionalFormatting>
  <conditionalFormatting sqref="I228:I234">
    <cfRule type="containsBlanks" dxfId="541" priority="569">
      <formula>LEN(TRIM(I228))=0</formula>
    </cfRule>
  </conditionalFormatting>
  <conditionalFormatting sqref="I245:I252">
    <cfRule type="containsBlanks" dxfId="540" priority="568">
      <formula>LEN(TRIM(I245))=0</formula>
    </cfRule>
  </conditionalFormatting>
  <conditionalFormatting sqref="I245:I252">
    <cfRule type="containsBlanks" dxfId="539" priority="567">
      <formula>LEN(TRIM(I245))=0</formula>
    </cfRule>
  </conditionalFormatting>
  <conditionalFormatting sqref="I301">
    <cfRule type="containsBlanks" dxfId="538" priority="564">
      <formula>LEN(TRIM(I301))=0</formula>
    </cfRule>
  </conditionalFormatting>
  <conditionalFormatting sqref="I301">
    <cfRule type="containsBlanks" dxfId="537" priority="563">
      <formula>LEN(TRIM(I301))=0</formula>
    </cfRule>
  </conditionalFormatting>
  <conditionalFormatting sqref="I410:I412">
    <cfRule type="containsBlanks" dxfId="536" priority="562">
      <formula>LEN(TRIM(I410))=0</formula>
    </cfRule>
  </conditionalFormatting>
  <conditionalFormatting sqref="I513">
    <cfRule type="containsBlanks" dxfId="535" priority="561">
      <formula>LEN(TRIM(I513))=0</formula>
    </cfRule>
  </conditionalFormatting>
  <conditionalFormatting sqref="I513">
    <cfRule type="containsBlanks" dxfId="534" priority="560">
      <formula>LEN(TRIM(I513))=0</formula>
    </cfRule>
  </conditionalFormatting>
  <conditionalFormatting sqref="I514">
    <cfRule type="containsBlanks" dxfId="533" priority="559">
      <formula>LEN(TRIM(I514))=0</formula>
    </cfRule>
  </conditionalFormatting>
  <conditionalFormatting sqref="I514">
    <cfRule type="containsBlanks" dxfId="532" priority="558">
      <formula>LEN(TRIM(I514))=0</formula>
    </cfRule>
  </conditionalFormatting>
  <conditionalFormatting sqref="I55">
    <cfRule type="containsBlanks" dxfId="531" priority="557">
      <formula>LEN(TRIM(I55))=0</formula>
    </cfRule>
  </conditionalFormatting>
  <conditionalFormatting sqref="I55">
    <cfRule type="containsBlanks" dxfId="530" priority="556">
      <formula>LEN(TRIM(I55))=0</formula>
    </cfRule>
  </conditionalFormatting>
  <conditionalFormatting sqref="I70:I72">
    <cfRule type="containsBlanks" dxfId="529" priority="553">
      <formula>LEN(TRIM(I70))=0</formula>
    </cfRule>
  </conditionalFormatting>
  <conditionalFormatting sqref="I70:I72">
    <cfRule type="containsBlanks" dxfId="528" priority="552">
      <formula>LEN(TRIM(I70))=0</formula>
    </cfRule>
  </conditionalFormatting>
  <conditionalFormatting sqref="I81:I82">
    <cfRule type="containsBlanks" dxfId="527" priority="551">
      <formula>LEN(TRIM(I81))=0</formula>
    </cfRule>
  </conditionalFormatting>
  <conditionalFormatting sqref="I81:I82">
    <cfRule type="containsBlanks" dxfId="526" priority="550">
      <formula>LEN(TRIM(I81))=0</formula>
    </cfRule>
  </conditionalFormatting>
  <conditionalFormatting sqref="I141">
    <cfRule type="containsBlanks" dxfId="525" priority="549">
      <formula>LEN(TRIM(I141))=0</formula>
    </cfRule>
  </conditionalFormatting>
  <conditionalFormatting sqref="I141">
    <cfRule type="containsBlanks" dxfId="524" priority="548">
      <formula>LEN(TRIM(I141))=0</formula>
    </cfRule>
  </conditionalFormatting>
  <conditionalFormatting sqref="I143">
    <cfRule type="containsBlanks" dxfId="523" priority="547">
      <formula>LEN(TRIM(I143))=0</formula>
    </cfRule>
  </conditionalFormatting>
  <conditionalFormatting sqref="I143">
    <cfRule type="containsBlanks" dxfId="522" priority="546">
      <formula>LEN(TRIM(I143))=0</formula>
    </cfRule>
  </conditionalFormatting>
  <conditionalFormatting sqref="I146">
    <cfRule type="containsBlanks" dxfId="521" priority="545">
      <formula>LEN(TRIM(I146))=0</formula>
    </cfRule>
  </conditionalFormatting>
  <conditionalFormatting sqref="I146">
    <cfRule type="containsBlanks" dxfId="520" priority="544">
      <formula>LEN(TRIM(I146))=0</formula>
    </cfRule>
  </conditionalFormatting>
  <conditionalFormatting sqref="I558">
    <cfRule type="containsBlanks" dxfId="519" priority="543">
      <formula>LEN(TRIM(I558))=0</formula>
    </cfRule>
  </conditionalFormatting>
  <conditionalFormatting sqref="I558">
    <cfRule type="containsBlanks" dxfId="518" priority="542">
      <formula>LEN(TRIM(I558))=0</formula>
    </cfRule>
  </conditionalFormatting>
  <conditionalFormatting sqref="I50">
    <cfRule type="containsBlanks" dxfId="517" priority="541">
      <formula>LEN(TRIM(I50))=0</formula>
    </cfRule>
  </conditionalFormatting>
  <conditionalFormatting sqref="I61">
    <cfRule type="containsBlanks" dxfId="516" priority="539">
      <formula>LEN(TRIM(I61))=0</formula>
    </cfRule>
  </conditionalFormatting>
  <conditionalFormatting sqref="I61">
    <cfRule type="containsBlanks" dxfId="515" priority="538">
      <formula>LEN(TRIM(I61))=0</formula>
    </cfRule>
  </conditionalFormatting>
  <conditionalFormatting sqref="I73:I74">
    <cfRule type="containsBlanks" dxfId="514" priority="537">
      <formula>LEN(TRIM(I73))=0</formula>
    </cfRule>
  </conditionalFormatting>
  <conditionalFormatting sqref="I74">
    <cfRule type="containsBlanks" dxfId="513" priority="535">
      <formula>LEN(TRIM(I74))=0</formula>
    </cfRule>
  </conditionalFormatting>
  <conditionalFormatting sqref="I73:I74">
    <cfRule type="containsBlanks" dxfId="512" priority="536">
      <formula>LEN(TRIM(I73))=0</formula>
    </cfRule>
  </conditionalFormatting>
  <conditionalFormatting sqref="I87">
    <cfRule type="containsBlanks" dxfId="511" priority="534">
      <formula>LEN(TRIM(I87))=0</formula>
    </cfRule>
  </conditionalFormatting>
  <conditionalFormatting sqref="I131">
    <cfRule type="containsBlanks" dxfId="510" priority="529">
      <formula>LEN(TRIM(I131))=0</formula>
    </cfRule>
  </conditionalFormatting>
  <conditionalFormatting sqref="I106">
    <cfRule type="containsBlanks" dxfId="509" priority="532">
      <formula>LEN(TRIM(I106))=0</formula>
    </cfRule>
  </conditionalFormatting>
  <conditionalFormatting sqref="I106">
    <cfRule type="containsBlanks" dxfId="508" priority="531">
      <formula>LEN(TRIM(I106))=0</formula>
    </cfRule>
  </conditionalFormatting>
  <conditionalFormatting sqref="I132">
    <cfRule type="containsBlanks" dxfId="507" priority="528">
      <formula>LEN(TRIM(I132))=0</formula>
    </cfRule>
  </conditionalFormatting>
  <conditionalFormatting sqref="I132">
    <cfRule type="containsBlanks" dxfId="506" priority="527">
      <formula>LEN(TRIM(I132))=0</formula>
    </cfRule>
  </conditionalFormatting>
  <conditionalFormatting sqref="I142">
    <cfRule type="containsBlanks" dxfId="505" priority="526">
      <formula>LEN(TRIM(I142))=0</formula>
    </cfRule>
  </conditionalFormatting>
  <conditionalFormatting sqref="I142">
    <cfRule type="containsBlanks" dxfId="504" priority="525">
      <formula>LEN(TRIM(I142))=0</formula>
    </cfRule>
  </conditionalFormatting>
  <conditionalFormatting sqref="I145">
    <cfRule type="containsBlanks" dxfId="503" priority="524">
      <formula>LEN(TRIM(I145))=0</formula>
    </cfRule>
  </conditionalFormatting>
  <conditionalFormatting sqref="I145">
    <cfRule type="containsBlanks" dxfId="502" priority="523">
      <formula>LEN(TRIM(I145))=0</formula>
    </cfRule>
  </conditionalFormatting>
  <conditionalFormatting sqref="I200:I201">
    <cfRule type="containsBlanks" dxfId="501" priority="522">
      <formula>LEN(TRIM(I200))=0</formula>
    </cfRule>
  </conditionalFormatting>
  <conditionalFormatting sqref="I200:I201">
    <cfRule type="containsBlanks" dxfId="500" priority="521">
      <formula>LEN(TRIM(I200))=0</formula>
    </cfRule>
  </conditionalFormatting>
  <conditionalFormatting sqref="I202:I204">
    <cfRule type="containsBlanks" dxfId="499" priority="520">
      <formula>LEN(TRIM(I202))=0</formula>
    </cfRule>
  </conditionalFormatting>
  <conditionalFormatting sqref="I202:I204">
    <cfRule type="containsBlanks" dxfId="498" priority="519">
      <formula>LEN(TRIM(I202))=0</formula>
    </cfRule>
  </conditionalFormatting>
  <conditionalFormatting sqref="I219:I220 I222:I223 I225 I227">
    <cfRule type="containsBlanks" dxfId="497" priority="518">
      <formula>LEN(TRIM(I219))=0</formula>
    </cfRule>
  </conditionalFormatting>
  <conditionalFormatting sqref="I257:I259">
    <cfRule type="containsBlanks" dxfId="496" priority="513">
      <formula>LEN(TRIM(I257))=0</formula>
    </cfRule>
  </conditionalFormatting>
  <conditionalFormatting sqref="I242:I244">
    <cfRule type="containsBlanks" dxfId="495" priority="516">
      <formula>LEN(TRIM(I242))=0</formula>
    </cfRule>
  </conditionalFormatting>
  <conditionalFormatting sqref="I242:I244">
    <cfRule type="containsBlanks" dxfId="494" priority="515">
      <formula>LEN(TRIM(I242))=0</formula>
    </cfRule>
  </conditionalFormatting>
  <conditionalFormatting sqref="I266:I267">
    <cfRule type="containsBlanks" dxfId="493" priority="512">
      <formula>LEN(TRIM(I266))=0</formula>
    </cfRule>
  </conditionalFormatting>
  <conditionalFormatting sqref="I266:I267">
    <cfRule type="containsBlanks" dxfId="492" priority="511">
      <formula>LEN(TRIM(I266))=0</formula>
    </cfRule>
  </conditionalFormatting>
  <conditionalFormatting sqref="I269">
    <cfRule type="containsBlanks" dxfId="491" priority="510">
      <formula>LEN(TRIM(I269))=0</formula>
    </cfRule>
  </conditionalFormatting>
  <conditionalFormatting sqref="I269">
    <cfRule type="containsBlanks" dxfId="490" priority="509">
      <formula>LEN(TRIM(I269))=0</formula>
    </cfRule>
  </conditionalFormatting>
  <conditionalFormatting sqref="I314:I315">
    <cfRule type="containsBlanks" dxfId="489" priority="508">
      <formula>LEN(TRIM(I314))=0</formula>
    </cfRule>
  </conditionalFormatting>
  <conditionalFormatting sqref="I314:I315">
    <cfRule type="containsBlanks" dxfId="488" priority="507">
      <formula>LEN(TRIM(I314))=0</formula>
    </cfRule>
  </conditionalFormatting>
  <conditionalFormatting sqref="I316">
    <cfRule type="containsBlanks" dxfId="487" priority="506">
      <formula>LEN(TRIM(I316))=0</formula>
    </cfRule>
  </conditionalFormatting>
  <conditionalFormatting sqref="I316">
    <cfRule type="containsBlanks" dxfId="486" priority="505">
      <formula>LEN(TRIM(I316))=0</formula>
    </cfRule>
  </conditionalFormatting>
  <conditionalFormatting sqref="I319:I320">
    <cfRule type="containsBlanks" dxfId="485" priority="504">
      <formula>LEN(TRIM(I319))=0</formula>
    </cfRule>
  </conditionalFormatting>
  <conditionalFormatting sqref="I319:I320">
    <cfRule type="containsBlanks" dxfId="484" priority="503">
      <formula>LEN(TRIM(I319))=0</formula>
    </cfRule>
  </conditionalFormatting>
  <conditionalFormatting sqref="I328:I329">
    <cfRule type="containsBlanks" dxfId="483" priority="502">
      <formula>LEN(TRIM(I328))=0</formula>
    </cfRule>
  </conditionalFormatting>
  <conditionalFormatting sqref="I328:I329">
    <cfRule type="containsBlanks" dxfId="482" priority="501">
      <formula>LEN(TRIM(I328))=0</formula>
    </cfRule>
  </conditionalFormatting>
  <conditionalFormatting sqref="I347">
    <cfRule type="containsBlanks" dxfId="481" priority="499">
      <formula>LEN(TRIM(I347))=0</formula>
    </cfRule>
  </conditionalFormatting>
  <conditionalFormatting sqref="I403">
    <cfRule type="containsBlanks" dxfId="480" priority="498">
      <formula>LEN(TRIM(I403))=0</formula>
    </cfRule>
  </conditionalFormatting>
  <conditionalFormatting sqref="I403">
    <cfRule type="containsBlanks" dxfId="479" priority="497">
      <formula>LEN(TRIM(I403))=0</formula>
    </cfRule>
  </conditionalFormatting>
  <conditionalFormatting sqref="I404:I406">
    <cfRule type="containsBlanks" dxfId="478" priority="496">
      <formula>LEN(TRIM(I404))=0</formula>
    </cfRule>
  </conditionalFormatting>
  <conditionalFormatting sqref="I404:I406">
    <cfRule type="containsBlanks" dxfId="477" priority="495">
      <formula>LEN(TRIM(I404))=0</formula>
    </cfRule>
  </conditionalFormatting>
  <conditionalFormatting sqref="I491:I492">
    <cfRule type="containsBlanks" dxfId="476" priority="494">
      <formula>LEN(TRIM(I491))=0</formula>
    </cfRule>
  </conditionalFormatting>
  <conditionalFormatting sqref="I491:I492">
    <cfRule type="containsBlanks" dxfId="475" priority="493">
      <formula>LEN(TRIM(I491))=0</formula>
    </cfRule>
  </conditionalFormatting>
  <conditionalFormatting sqref="I501">
    <cfRule type="containsBlanks" dxfId="474" priority="492">
      <formula>LEN(TRIM(I501))=0</formula>
    </cfRule>
  </conditionalFormatting>
  <conditionalFormatting sqref="I504">
    <cfRule type="containsBlanks" dxfId="473" priority="491">
      <formula>LEN(TRIM(I504))=0</formula>
    </cfRule>
  </conditionalFormatting>
  <conditionalFormatting sqref="I508:I510">
    <cfRule type="containsBlanks" dxfId="472" priority="490">
      <formula>LEN(TRIM(I508))=0</formula>
    </cfRule>
  </conditionalFormatting>
  <conditionalFormatting sqref="I153">
    <cfRule type="containsBlanks" dxfId="471" priority="489">
      <formula>LEN(TRIM(I153))=0</formula>
    </cfRule>
  </conditionalFormatting>
  <conditionalFormatting sqref="I39">
    <cfRule type="containsBlanks" dxfId="470" priority="488">
      <formula>LEN(TRIM(I39))=0</formula>
    </cfRule>
  </conditionalFormatting>
  <conditionalFormatting sqref="I64">
    <cfRule type="containsBlanks" dxfId="469" priority="487">
      <formula>LEN(TRIM(I64))=0</formula>
    </cfRule>
  </conditionalFormatting>
  <conditionalFormatting sqref="I64">
    <cfRule type="containsBlanks" dxfId="468" priority="486">
      <formula>LEN(TRIM(I64))=0</formula>
    </cfRule>
  </conditionalFormatting>
  <conditionalFormatting sqref="I64">
    <cfRule type="containsBlanks" dxfId="467" priority="485">
      <formula>LEN(TRIM(I64))=0</formula>
    </cfRule>
  </conditionalFormatting>
  <conditionalFormatting sqref="I68">
    <cfRule type="containsBlanks" dxfId="466" priority="484">
      <formula>LEN(TRIM(I68))=0</formula>
    </cfRule>
  </conditionalFormatting>
  <conditionalFormatting sqref="I126:I128">
    <cfRule type="containsBlanks" dxfId="465" priority="483">
      <formula>LEN(TRIM(I126))=0</formula>
    </cfRule>
  </conditionalFormatting>
  <conditionalFormatting sqref="I135:I137">
    <cfRule type="containsBlanks" dxfId="464" priority="482">
      <formula>LEN(TRIM(I135))=0</formula>
    </cfRule>
  </conditionalFormatting>
  <conditionalFormatting sqref="I135:I137">
    <cfRule type="containsBlanks" dxfId="463" priority="481">
      <formula>LEN(TRIM(I135))=0</formula>
    </cfRule>
  </conditionalFormatting>
  <conditionalFormatting sqref="I135:I137">
    <cfRule type="containsBlanks" dxfId="462" priority="480">
      <formula>LEN(TRIM(I135))=0</formula>
    </cfRule>
  </conditionalFormatting>
  <conditionalFormatting sqref="I154:I155">
    <cfRule type="containsBlanks" dxfId="461" priority="479">
      <formula>LEN(TRIM(I154))=0</formula>
    </cfRule>
  </conditionalFormatting>
  <conditionalFormatting sqref="I154:I155">
    <cfRule type="containsBlanks" dxfId="460" priority="478">
      <formula>LEN(TRIM(I154))=0</formula>
    </cfRule>
  </conditionalFormatting>
  <conditionalFormatting sqref="I154:I155">
    <cfRule type="containsBlanks" dxfId="459" priority="476">
      <formula>LEN(TRIM(I154))=0</formula>
    </cfRule>
  </conditionalFormatting>
  <conditionalFormatting sqref="I260:I262">
    <cfRule type="containsBlanks" dxfId="458" priority="475">
      <formula>LEN(TRIM(I260))=0</formula>
    </cfRule>
  </conditionalFormatting>
  <conditionalFormatting sqref="I260:I262">
    <cfRule type="containsBlanks" dxfId="457" priority="474">
      <formula>LEN(TRIM(I260))=0</formula>
    </cfRule>
  </conditionalFormatting>
  <conditionalFormatting sqref="I260:I262">
    <cfRule type="containsBlanks" dxfId="456" priority="473">
      <formula>LEN(TRIM(I260))=0</formula>
    </cfRule>
  </conditionalFormatting>
  <conditionalFormatting sqref="I290:I291">
    <cfRule type="containsBlanks" dxfId="455" priority="472">
      <formula>LEN(TRIM(I290))=0</formula>
    </cfRule>
  </conditionalFormatting>
  <conditionalFormatting sqref="I298">
    <cfRule type="containsBlanks" dxfId="454" priority="471">
      <formula>LEN(TRIM(I298))=0</formula>
    </cfRule>
  </conditionalFormatting>
  <conditionalFormatting sqref="I298">
    <cfRule type="containsBlanks" dxfId="453" priority="470">
      <formula>LEN(TRIM(I298))=0</formula>
    </cfRule>
  </conditionalFormatting>
  <conditionalFormatting sqref="I298">
    <cfRule type="containsBlanks" dxfId="452" priority="469">
      <formula>LEN(TRIM(I298))=0</formula>
    </cfRule>
  </conditionalFormatting>
  <conditionalFormatting sqref="I363">
    <cfRule type="containsBlanks" dxfId="451" priority="468">
      <formula>LEN(TRIM(I363))=0</formula>
    </cfRule>
  </conditionalFormatting>
  <conditionalFormatting sqref="I363">
    <cfRule type="containsBlanks" dxfId="450" priority="466">
      <formula>LEN(TRIM(I363))=0</formula>
    </cfRule>
  </conditionalFormatting>
  <conditionalFormatting sqref="I363">
    <cfRule type="containsBlanks" dxfId="449" priority="467">
      <formula>LEN(TRIM(I363))=0</formula>
    </cfRule>
  </conditionalFormatting>
  <conditionalFormatting sqref="I309">
    <cfRule type="containsBlanks" dxfId="448" priority="465">
      <formula>LEN(TRIM(I309))=0</formula>
    </cfRule>
  </conditionalFormatting>
  <conditionalFormatting sqref="I310">
    <cfRule type="containsBlanks" dxfId="447" priority="464">
      <formula>LEN(TRIM(I310))=0</formula>
    </cfRule>
  </conditionalFormatting>
  <conditionalFormatting sqref="I311:I313">
    <cfRule type="containsBlanks" dxfId="446" priority="463">
      <formula>LEN(TRIM(I311))=0</formula>
    </cfRule>
  </conditionalFormatting>
  <conditionalFormatting sqref="I419">
    <cfRule type="containsBlanks" dxfId="445" priority="462">
      <formula>LEN(TRIM(I419))=0</formula>
    </cfRule>
  </conditionalFormatting>
  <conditionalFormatting sqref="I419">
    <cfRule type="containsBlanks" dxfId="444" priority="461">
      <formula>LEN(TRIM(I419))=0</formula>
    </cfRule>
  </conditionalFormatting>
  <conditionalFormatting sqref="I419">
    <cfRule type="containsBlanks" dxfId="443" priority="460">
      <formula>LEN(TRIM(I419))=0</formula>
    </cfRule>
  </conditionalFormatting>
  <conditionalFormatting sqref="I419">
    <cfRule type="containsBlanks" dxfId="442" priority="459">
      <formula>LEN(TRIM(I419))=0</formula>
    </cfRule>
  </conditionalFormatting>
  <conditionalFormatting sqref="I419">
    <cfRule type="containsBlanks" dxfId="441" priority="458">
      <formula>LEN(TRIM(I419))=0</formula>
    </cfRule>
  </conditionalFormatting>
  <conditionalFormatting sqref="I334:I335">
    <cfRule type="containsBlanks" dxfId="440" priority="457">
      <formula>LEN(TRIM(I334))=0</formula>
    </cfRule>
  </conditionalFormatting>
  <conditionalFormatting sqref="I334:I335">
    <cfRule type="containsBlanks" dxfId="439" priority="456">
      <formula>LEN(TRIM(I334))=0</formula>
    </cfRule>
  </conditionalFormatting>
  <conditionalFormatting sqref="I334:I335">
    <cfRule type="containsBlanks" dxfId="438" priority="455">
      <formula>LEN(TRIM(I334))=0</formula>
    </cfRule>
  </conditionalFormatting>
  <conditionalFormatting sqref="I391:I395">
    <cfRule type="containsBlanks" dxfId="437" priority="454">
      <formula>LEN(TRIM(I391))=0</formula>
    </cfRule>
  </conditionalFormatting>
  <conditionalFormatting sqref="I397">
    <cfRule type="containsBlanks" dxfId="436" priority="453">
      <formula>LEN(TRIM(I397))=0</formula>
    </cfRule>
  </conditionalFormatting>
  <conditionalFormatting sqref="K301">
    <cfRule type="containsBlanks" dxfId="435" priority="395">
      <formula>LEN(TRIM(K301))=0</formula>
    </cfRule>
  </conditionalFormatting>
  <conditionalFormatting sqref="K301">
    <cfRule type="containsBlanks" dxfId="434" priority="394">
      <formula>LEN(TRIM(K301))=0</formula>
    </cfRule>
  </conditionalFormatting>
  <conditionalFormatting sqref="K323:K327">
    <cfRule type="containsBlanks" dxfId="433" priority="393">
      <formula>LEN(TRIM(K323))=0</formula>
    </cfRule>
  </conditionalFormatting>
  <conditionalFormatting sqref="I420">
    <cfRule type="containsBlanks" dxfId="432" priority="452">
      <formula>LEN(TRIM(I420))=0</formula>
    </cfRule>
  </conditionalFormatting>
  <conditionalFormatting sqref="I420">
    <cfRule type="containsBlanks" dxfId="431" priority="450">
      <formula>LEN(TRIM(I420))=0</formula>
    </cfRule>
  </conditionalFormatting>
  <conditionalFormatting sqref="I420">
    <cfRule type="containsBlanks" dxfId="430" priority="451">
      <formula>LEN(TRIM(I420))=0</formula>
    </cfRule>
  </conditionalFormatting>
  <conditionalFormatting sqref="I539:I543">
    <cfRule type="containsBlanks" dxfId="429" priority="449">
      <formula>LEN(TRIM(I539))=0</formula>
    </cfRule>
  </conditionalFormatting>
  <conditionalFormatting sqref="I539">
    <cfRule type="containsBlanks" dxfId="428" priority="448">
      <formula>LEN(TRIM(I539))=0</formula>
    </cfRule>
  </conditionalFormatting>
  <conditionalFormatting sqref="I539">
    <cfRule type="containsBlanks" dxfId="427" priority="447">
      <formula>LEN(TRIM(I539))=0</formula>
    </cfRule>
  </conditionalFormatting>
  <conditionalFormatting sqref="I540:I543">
    <cfRule type="containsBlanks" dxfId="426" priority="446">
      <formula>LEN(TRIM(I540))=0</formula>
    </cfRule>
  </conditionalFormatting>
  <conditionalFormatting sqref="I540:I543">
    <cfRule type="containsBlanks" dxfId="425" priority="445">
      <formula>LEN(TRIM(I540))=0</formula>
    </cfRule>
  </conditionalFormatting>
  <conditionalFormatting sqref="I618">
    <cfRule type="containsBlanks" dxfId="424" priority="444">
      <formula>LEN(TRIM(I618))=0</formula>
    </cfRule>
  </conditionalFormatting>
  <conditionalFormatting sqref="I618">
    <cfRule type="containsBlanks" dxfId="423" priority="443">
      <formula>LEN(TRIM(I618))=0</formula>
    </cfRule>
  </conditionalFormatting>
  <conditionalFormatting sqref="I617">
    <cfRule type="containsBlanks" dxfId="422" priority="442">
      <formula>LEN(TRIM(I617))=0</formula>
    </cfRule>
  </conditionalFormatting>
  <conditionalFormatting sqref="I617">
    <cfRule type="containsBlanks" dxfId="421" priority="441">
      <formula>LEN(TRIM(I617))=0</formula>
    </cfRule>
  </conditionalFormatting>
  <conditionalFormatting sqref="I617">
    <cfRule type="containsBlanks" dxfId="420" priority="440">
      <formula>LEN(TRIM(I617))=0</formula>
    </cfRule>
  </conditionalFormatting>
  <conditionalFormatting sqref="I619">
    <cfRule type="containsBlanks" dxfId="419" priority="439">
      <formula>LEN(TRIM(I619))=0</formula>
    </cfRule>
  </conditionalFormatting>
  <conditionalFormatting sqref="I619">
    <cfRule type="containsBlanks" dxfId="418" priority="438">
      <formula>LEN(TRIM(I619))=0</formula>
    </cfRule>
  </conditionalFormatting>
  <conditionalFormatting sqref="I619">
    <cfRule type="containsBlanks" dxfId="417" priority="437">
      <formula>LEN(TRIM(I619))=0</formula>
    </cfRule>
  </conditionalFormatting>
  <conditionalFormatting sqref="K323:K329 K337 K347 K355 K390 K375:K384 K431:K456 K129:K134 K308 K410:K414 K423:K425 K458:K506 K367:K368 K314:K316 K69:K87 K138:K143 K263:K269 K417:K418 K292:K296 K427:K429 K544:K559 K519 K271:K286 K529:K532 K534:K538 K523:K527">
    <cfRule type="containsBlanks" dxfId="416" priority="436">
      <formula>LEN(TRIM(K69))=0</formula>
    </cfRule>
  </conditionalFormatting>
  <conditionalFormatting sqref="K414 K417:K418">
    <cfRule type="containsBlanks" dxfId="415" priority="435">
      <formula>LEN(TRIM(K414))=0</formula>
    </cfRule>
  </conditionalFormatting>
  <conditionalFormatting sqref="K20:K30 K51:K52 K502:K503 K57 K63 K133:K134 K152:K153 K235 K256 K263:K265 K413:K414 K523 K557 K573:K581 K583:K584 K302 K417:K418 K527 K536 K559 K529:K532">
    <cfRule type="containsBlanks" dxfId="414" priority="434">
      <formula>LEN(TRIM(K20))=0</formula>
    </cfRule>
  </conditionalFormatting>
  <conditionalFormatting sqref="K561:K570">
    <cfRule type="containsBlanks" dxfId="413" priority="411">
      <formula>LEN(TRIM(K561))=0</formula>
    </cfRule>
  </conditionalFormatting>
  <conditionalFormatting sqref="K511:K512 K519">
    <cfRule type="containsBlanks" dxfId="412" priority="413">
      <formula>LEN(TRIM(K511))=0</formula>
    </cfRule>
  </conditionalFormatting>
  <conditionalFormatting sqref="K511:K512 K519">
    <cfRule type="containsBlanks" dxfId="411" priority="412">
      <formula>LEN(TRIM(K511))=0</formula>
    </cfRule>
  </conditionalFormatting>
  <conditionalFormatting sqref="K561:K570">
    <cfRule type="containsBlanks" dxfId="410" priority="410">
      <formula>LEN(TRIM(K561))=0</formula>
    </cfRule>
  </conditionalFormatting>
  <conditionalFormatting sqref="K588 K585:K586">
    <cfRule type="containsBlanks" dxfId="409" priority="407">
      <formula>LEN(TRIM(K585))=0</formula>
    </cfRule>
  </conditionalFormatting>
  <conditionalFormatting sqref="K588 K585:K586">
    <cfRule type="containsBlanks" dxfId="408" priority="406">
      <formula>LEN(TRIM(K585))=0</formula>
    </cfRule>
  </conditionalFormatting>
  <conditionalFormatting sqref="K582">
    <cfRule type="containsBlanks" dxfId="407" priority="409">
      <formula>LEN(TRIM(K582))=0</formula>
    </cfRule>
  </conditionalFormatting>
  <conditionalFormatting sqref="K582">
    <cfRule type="containsBlanks" dxfId="406" priority="408">
      <formula>LEN(TRIM(K582))=0</formula>
    </cfRule>
  </conditionalFormatting>
  <conditionalFormatting sqref="K42">
    <cfRule type="containsBlanks" dxfId="405" priority="433">
      <formula>LEN(TRIM(K42))=0</formula>
    </cfRule>
  </conditionalFormatting>
  <conditionalFormatting sqref="K42">
    <cfRule type="containsBlanks" dxfId="404" priority="432">
      <formula>LEN(TRIM(K42))=0</formula>
    </cfRule>
  </conditionalFormatting>
  <conditionalFormatting sqref="K75:K80">
    <cfRule type="containsBlanks" dxfId="403" priority="424">
      <formula>LEN(TRIM(K75))=0</formula>
    </cfRule>
  </conditionalFormatting>
  <conditionalFormatting sqref="K104:K105">
    <cfRule type="containsBlanks" dxfId="402" priority="423">
      <formula>LEN(TRIM(K104))=0</formula>
    </cfRule>
  </conditionalFormatting>
  <conditionalFormatting sqref="K58:K60">
    <cfRule type="containsBlanks" dxfId="401" priority="429">
      <formula>LEN(TRIM(K58))=0</formula>
    </cfRule>
  </conditionalFormatting>
  <conditionalFormatting sqref="K65">
    <cfRule type="containsBlanks" dxfId="400" priority="427">
      <formula>LEN(TRIM(K65))=0</formula>
    </cfRule>
  </conditionalFormatting>
  <conditionalFormatting sqref="K65">
    <cfRule type="containsBlanks" dxfId="399" priority="426">
      <formula>LEN(TRIM(K65))=0</formula>
    </cfRule>
  </conditionalFormatting>
  <conditionalFormatting sqref="K268">
    <cfRule type="containsBlanks" dxfId="398" priority="415">
      <formula>LEN(TRIM(K268))=0</formula>
    </cfRule>
  </conditionalFormatting>
  <conditionalFormatting sqref="K75:K80">
    <cfRule type="containsBlanks" dxfId="397" priority="425">
      <formula>LEN(TRIM(K75))=0</formula>
    </cfRule>
  </conditionalFormatting>
  <conditionalFormatting sqref="K104:K105">
    <cfRule type="containsBlanks" dxfId="396" priority="422">
      <formula>LEN(TRIM(K104))=0</formula>
    </cfRule>
  </conditionalFormatting>
  <conditionalFormatting sqref="K56">
    <cfRule type="containsBlanks" dxfId="395" priority="431">
      <formula>LEN(TRIM(K56))=0</formula>
    </cfRule>
  </conditionalFormatting>
  <conditionalFormatting sqref="K56">
    <cfRule type="containsBlanks" dxfId="394" priority="430">
      <formula>LEN(TRIM(K56))=0</formula>
    </cfRule>
  </conditionalFormatting>
  <conditionalFormatting sqref="K144">
    <cfRule type="containsBlanks" dxfId="393" priority="421">
      <formula>LEN(TRIM(K144))=0</formula>
    </cfRule>
  </conditionalFormatting>
  <conditionalFormatting sqref="K58:K60">
    <cfRule type="containsBlanks" dxfId="392" priority="428">
      <formula>LEN(TRIM(K58))=0</formula>
    </cfRule>
  </conditionalFormatting>
  <conditionalFormatting sqref="K198:K199">
    <cfRule type="containsBlanks" dxfId="391" priority="416">
      <formula>LEN(TRIM(K198))=0</formula>
    </cfRule>
  </conditionalFormatting>
  <conditionalFormatting sqref="K198:K199">
    <cfRule type="containsBlanks" dxfId="390" priority="417">
      <formula>LEN(TRIM(K198))=0</formula>
    </cfRule>
  </conditionalFormatting>
  <conditionalFormatting sqref="K144">
    <cfRule type="containsBlanks" dxfId="389" priority="420">
      <formula>LEN(TRIM(K144))=0</formula>
    </cfRule>
  </conditionalFormatting>
  <conditionalFormatting sqref="K147:K151">
    <cfRule type="containsBlanks" dxfId="388" priority="419">
      <formula>LEN(TRIM(K147))=0</formula>
    </cfRule>
  </conditionalFormatting>
  <conditionalFormatting sqref="K147:K151">
    <cfRule type="containsBlanks" dxfId="387" priority="418">
      <formula>LEN(TRIM(K147))=0</formula>
    </cfRule>
  </conditionalFormatting>
  <conditionalFormatting sqref="K587">
    <cfRule type="containsBlanks" dxfId="386" priority="405">
      <formula>LEN(TRIM(K587))=0</formula>
    </cfRule>
  </conditionalFormatting>
  <conditionalFormatting sqref="K587">
    <cfRule type="containsBlanks" dxfId="385" priority="404">
      <formula>LEN(TRIM(K587))=0</formula>
    </cfRule>
  </conditionalFormatting>
  <conditionalFormatting sqref="K69:K72 K144">
    <cfRule type="containsBlanks" dxfId="384" priority="403">
      <formula>LEN(TRIM(K69))=0</formula>
    </cfRule>
  </conditionalFormatting>
  <conditionalFormatting sqref="K594 K591">
    <cfRule type="containsBlanks" dxfId="383" priority="402">
      <formula>LEN(TRIM(K591))=0</formula>
    </cfRule>
  </conditionalFormatting>
  <conditionalFormatting sqref="K337">
    <cfRule type="containsBlanks" dxfId="382" priority="391">
      <formula>LEN(TRIM(K337))=0</formula>
    </cfRule>
  </conditionalFormatting>
  <conditionalFormatting sqref="K228:K234">
    <cfRule type="containsBlanks" dxfId="381" priority="401">
      <formula>LEN(TRIM(K228))=0</formula>
    </cfRule>
  </conditionalFormatting>
  <conditionalFormatting sqref="K228:K234">
    <cfRule type="containsBlanks" dxfId="380" priority="400">
      <formula>LEN(TRIM(K228))=0</formula>
    </cfRule>
  </conditionalFormatting>
  <conditionalFormatting sqref="K245:K252">
    <cfRule type="containsBlanks" dxfId="379" priority="398">
      <formula>LEN(TRIM(K245))=0</formula>
    </cfRule>
  </conditionalFormatting>
  <conditionalFormatting sqref="K271:K286">
    <cfRule type="containsBlanks" dxfId="378" priority="397">
      <formula>LEN(TRIM(K271))=0</formula>
    </cfRule>
  </conditionalFormatting>
  <conditionalFormatting sqref="K271:K286">
    <cfRule type="containsBlanks" dxfId="377" priority="396">
      <formula>LEN(TRIM(K271))=0</formula>
    </cfRule>
  </conditionalFormatting>
  <conditionalFormatting sqref="K323:K327">
    <cfRule type="containsBlanks" dxfId="376" priority="392">
      <formula>LEN(TRIM(K323))=0</formula>
    </cfRule>
  </conditionalFormatting>
  <conditionalFormatting sqref="K337">
    <cfRule type="containsBlanks" dxfId="375" priority="390">
      <formula>LEN(TRIM(K337))=0</formula>
    </cfRule>
  </conditionalFormatting>
  <conditionalFormatting sqref="K355 K367:K368">
    <cfRule type="containsBlanks" dxfId="374" priority="389">
      <formula>LEN(TRIM(K355))=0</formula>
    </cfRule>
  </conditionalFormatting>
  <conditionalFormatting sqref="K355 K367:K368">
    <cfRule type="containsBlanks" dxfId="373" priority="388">
      <formula>LEN(TRIM(K355))=0</formula>
    </cfRule>
  </conditionalFormatting>
  <conditionalFormatting sqref="K375:K384 K390">
    <cfRule type="containsBlanks" dxfId="372" priority="387">
      <formula>LEN(TRIM(K375))=0</formula>
    </cfRule>
  </conditionalFormatting>
  <conditionalFormatting sqref="K375:K384 K390">
    <cfRule type="containsBlanks" dxfId="371" priority="386">
      <formula>LEN(TRIM(K375))=0</formula>
    </cfRule>
  </conditionalFormatting>
  <conditionalFormatting sqref="K410:K412">
    <cfRule type="containsBlanks" dxfId="370" priority="385">
      <formula>LEN(TRIM(K410))=0</formula>
    </cfRule>
  </conditionalFormatting>
  <conditionalFormatting sqref="K513">
    <cfRule type="containsBlanks" dxfId="369" priority="383">
      <formula>LEN(TRIM(K513))=0</formula>
    </cfRule>
  </conditionalFormatting>
  <conditionalFormatting sqref="K513">
    <cfRule type="containsBlanks" dxfId="368" priority="384">
      <formula>LEN(TRIM(K513))=0</formula>
    </cfRule>
  </conditionalFormatting>
  <conditionalFormatting sqref="K514">
    <cfRule type="containsBlanks" dxfId="367" priority="381">
      <formula>LEN(TRIM(K514))=0</formula>
    </cfRule>
  </conditionalFormatting>
  <conditionalFormatting sqref="K514">
    <cfRule type="containsBlanks" dxfId="366" priority="382">
      <formula>LEN(TRIM(K514))=0</formula>
    </cfRule>
  </conditionalFormatting>
  <conditionalFormatting sqref="K55">
    <cfRule type="containsBlanks" dxfId="365" priority="379">
      <formula>LEN(TRIM(K55))=0</formula>
    </cfRule>
  </conditionalFormatting>
  <conditionalFormatting sqref="K55">
    <cfRule type="containsBlanks" dxfId="364" priority="380">
      <formula>LEN(TRIM(K55))=0</formula>
    </cfRule>
  </conditionalFormatting>
  <conditionalFormatting sqref="K81:K82">
    <cfRule type="containsBlanks" dxfId="363" priority="377">
      <formula>LEN(TRIM(K81))=0</formula>
    </cfRule>
  </conditionalFormatting>
  <conditionalFormatting sqref="K81:K82">
    <cfRule type="containsBlanks" dxfId="362" priority="378">
      <formula>LEN(TRIM(K81))=0</formula>
    </cfRule>
  </conditionalFormatting>
  <conditionalFormatting sqref="K141">
    <cfRule type="containsBlanks" dxfId="361" priority="376">
      <formula>LEN(TRIM(K141))=0</formula>
    </cfRule>
  </conditionalFormatting>
  <conditionalFormatting sqref="K141">
    <cfRule type="containsBlanks" dxfId="360" priority="375">
      <formula>LEN(TRIM(K141))=0</formula>
    </cfRule>
  </conditionalFormatting>
  <conditionalFormatting sqref="K143">
    <cfRule type="containsBlanks" dxfId="359" priority="374">
      <formula>LEN(TRIM(K143))=0</formula>
    </cfRule>
  </conditionalFormatting>
  <conditionalFormatting sqref="K143">
    <cfRule type="containsBlanks" dxfId="358" priority="373">
      <formula>LEN(TRIM(K143))=0</formula>
    </cfRule>
  </conditionalFormatting>
  <conditionalFormatting sqref="K146">
    <cfRule type="containsBlanks" dxfId="357" priority="372">
      <formula>LEN(TRIM(K146))=0</formula>
    </cfRule>
  </conditionalFormatting>
  <conditionalFormatting sqref="K558">
    <cfRule type="containsBlanks" dxfId="356" priority="370">
      <formula>LEN(TRIM(K558))=0</formula>
    </cfRule>
  </conditionalFormatting>
  <conditionalFormatting sqref="K558">
    <cfRule type="containsBlanks" dxfId="355" priority="369">
      <formula>LEN(TRIM(K558))=0</formula>
    </cfRule>
  </conditionalFormatting>
  <conditionalFormatting sqref="K50">
    <cfRule type="containsBlanks" dxfId="354" priority="368">
      <formula>LEN(TRIM(K50))=0</formula>
    </cfRule>
  </conditionalFormatting>
  <conditionalFormatting sqref="K50">
    <cfRule type="containsBlanks" dxfId="353" priority="367">
      <formula>LEN(TRIM(K50))=0</formula>
    </cfRule>
  </conditionalFormatting>
  <conditionalFormatting sqref="K61">
    <cfRule type="containsBlanks" dxfId="352" priority="366">
      <formula>LEN(TRIM(K61))=0</formula>
    </cfRule>
  </conditionalFormatting>
  <conditionalFormatting sqref="K61">
    <cfRule type="containsBlanks" dxfId="351" priority="365">
      <formula>LEN(TRIM(K61))=0</formula>
    </cfRule>
  </conditionalFormatting>
  <conditionalFormatting sqref="K73:K74">
    <cfRule type="containsBlanks" dxfId="350" priority="364">
      <formula>LEN(TRIM(K73))=0</formula>
    </cfRule>
  </conditionalFormatting>
  <conditionalFormatting sqref="K74">
    <cfRule type="containsBlanks" dxfId="349" priority="362">
      <formula>LEN(TRIM(K74))=0</formula>
    </cfRule>
  </conditionalFormatting>
  <conditionalFormatting sqref="K73:K74">
    <cfRule type="containsBlanks" dxfId="348" priority="363">
      <formula>LEN(TRIM(K73))=0</formula>
    </cfRule>
  </conditionalFormatting>
  <conditionalFormatting sqref="K87">
    <cfRule type="containsBlanks" dxfId="347" priority="361">
      <formula>LEN(TRIM(K87))=0</formula>
    </cfRule>
  </conditionalFormatting>
  <conditionalFormatting sqref="K87">
    <cfRule type="containsBlanks" dxfId="346" priority="360">
      <formula>LEN(TRIM(K87))=0</formula>
    </cfRule>
  </conditionalFormatting>
  <conditionalFormatting sqref="K131">
    <cfRule type="containsBlanks" dxfId="345" priority="357">
      <formula>LEN(TRIM(K131))=0</formula>
    </cfRule>
  </conditionalFormatting>
  <conditionalFormatting sqref="K131">
    <cfRule type="containsBlanks" dxfId="344" priority="356">
      <formula>LEN(TRIM(K131))=0</formula>
    </cfRule>
  </conditionalFormatting>
  <conditionalFormatting sqref="K106">
    <cfRule type="containsBlanks" dxfId="343" priority="359">
      <formula>LEN(TRIM(K106))=0</formula>
    </cfRule>
  </conditionalFormatting>
  <conditionalFormatting sqref="K106">
    <cfRule type="containsBlanks" dxfId="342" priority="358">
      <formula>LEN(TRIM(K106))=0</formula>
    </cfRule>
  </conditionalFormatting>
  <conditionalFormatting sqref="K132">
    <cfRule type="containsBlanks" dxfId="341" priority="355">
      <formula>LEN(TRIM(K132))=0</formula>
    </cfRule>
  </conditionalFormatting>
  <conditionalFormatting sqref="K132">
    <cfRule type="containsBlanks" dxfId="340" priority="354">
      <formula>LEN(TRIM(K132))=0</formula>
    </cfRule>
  </conditionalFormatting>
  <conditionalFormatting sqref="K142">
    <cfRule type="containsBlanks" dxfId="339" priority="353">
      <formula>LEN(TRIM(K142))=0</formula>
    </cfRule>
  </conditionalFormatting>
  <conditionalFormatting sqref="K142">
    <cfRule type="containsBlanks" dxfId="338" priority="352">
      <formula>LEN(TRIM(K142))=0</formula>
    </cfRule>
  </conditionalFormatting>
  <conditionalFormatting sqref="K145">
    <cfRule type="containsBlanks" dxfId="337" priority="351">
      <formula>LEN(TRIM(K145))=0</formula>
    </cfRule>
  </conditionalFormatting>
  <conditionalFormatting sqref="K200:K201">
    <cfRule type="containsBlanks" dxfId="336" priority="349">
      <formula>LEN(TRIM(K200))=0</formula>
    </cfRule>
  </conditionalFormatting>
  <conditionalFormatting sqref="K200:K201">
    <cfRule type="containsBlanks" dxfId="335" priority="348">
      <formula>LEN(TRIM(K200))=0</formula>
    </cfRule>
  </conditionalFormatting>
  <conditionalFormatting sqref="K202:K204">
    <cfRule type="containsBlanks" dxfId="334" priority="347">
      <formula>LEN(TRIM(K202))=0</formula>
    </cfRule>
  </conditionalFormatting>
  <conditionalFormatting sqref="K202:K204">
    <cfRule type="containsBlanks" dxfId="333" priority="346">
      <formula>LEN(TRIM(K202))=0</formula>
    </cfRule>
  </conditionalFormatting>
  <conditionalFormatting sqref="K219:K220 K222:K223 K225 K227">
    <cfRule type="containsBlanks" dxfId="332" priority="345">
      <formula>LEN(TRIM(K219))=0</formula>
    </cfRule>
  </conditionalFormatting>
  <conditionalFormatting sqref="K219:K220 K222:K223 K225 K227">
    <cfRule type="containsBlanks" dxfId="331" priority="344">
      <formula>LEN(TRIM(K219))=0</formula>
    </cfRule>
  </conditionalFormatting>
  <conditionalFormatting sqref="K257:K259">
    <cfRule type="containsBlanks" dxfId="330" priority="341">
      <formula>LEN(TRIM(K257))=0</formula>
    </cfRule>
  </conditionalFormatting>
  <conditionalFormatting sqref="K257:K259">
    <cfRule type="containsBlanks" dxfId="329" priority="340">
      <formula>LEN(TRIM(K257))=0</formula>
    </cfRule>
  </conditionalFormatting>
  <conditionalFormatting sqref="K242:K244">
    <cfRule type="containsBlanks" dxfId="328" priority="343">
      <formula>LEN(TRIM(K242))=0</formula>
    </cfRule>
  </conditionalFormatting>
  <conditionalFormatting sqref="K242:K244">
    <cfRule type="containsBlanks" dxfId="327" priority="342">
      <formula>LEN(TRIM(K242))=0</formula>
    </cfRule>
  </conditionalFormatting>
  <conditionalFormatting sqref="K266:K267">
    <cfRule type="containsBlanks" dxfId="326" priority="339">
      <formula>LEN(TRIM(K266))=0</formula>
    </cfRule>
  </conditionalFormatting>
  <conditionalFormatting sqref="K266:K267">
    <cfRule type="containsBlanks" dxfId="325" priority="338">
      <formula>LEN(TRIM(K266))=0</formula>
    </cfRule>
  </conditionalFormatting>
  <conditionalFormatting sqref="K269">
    <cfRule type="containsBlanks" dxfId="324" priority="337">
      <formula>LEN(TRIM(K269))=0</formula>
    </cfRule>
  </conditionalFormatting>
  <conditionalFormatting sqref="K269">
    <cfRule type="containsBlanks" dxfId="323" priority="336">
      <formula>LEN(TRIM(K269))=0</formula>
    </cfRule>
  </conditionalFormatting>
  <conditionalFormatting sqref="K314:K315">
    <cfRule type="containsBlanks" dxfId="322" priority="335">
      <formula>LEN(TRIM(K314))=0</formula>
    </cfRule>
  </conditionalFormatting>
  <conditionalFormatting sqref="K314:K315">
    <cfRule type="containsBlanks" dxfId="321" priority="334">
      <formula>LEN(TRIM(K314))=0</formula>
    </cfRule>
  </conditionalFormatting>
  <conditionalFormatting sqref="K316">
    <cfRule type="containsBlanks" dxfId="320" priority="333">
      <formula>LEN(TRIM(K316))=0</formula>
    </cfRule>
  </conditionalFormatting>
  <conditionalFormatting sqref="K316">
    <cfRule type="containsBlanks" dxfId="319" priority="332">
      <formula>LEN(TRIM(K316))=0</formula>
    </cfRule>
  </conditionalFormatting>
  <conditionalFormatting sqref="K319:K320">
    <cfRule type="containsBlanks" dxfId="318" priority="330">
      <formula>LEN(TRIM(K319))=0</formula>
    </cfRule>
  </conditionalFormatting>
  <conditionalFormatting sqref="K328:K329">
    <cfRule type="containsBlanks" dxfId="317" priority="329">
      <formula>LEN(TRIM(K328))=0</formula>
    </cfRule>
  </conditionalFormatting>
  <conditionalFormatting sqref="K328:K329">
    <cfRule type="containsBlanks" dxfId="316" priority="328">
      <formula>LEN(TRIM(K328))=0</formula>
    </cfRule>
  </conditionalFormatting>
  <conditionalFormatting sqref="K347">
    <cfRule type="containsBlanks" dxfId="315" priority="327">
      <formula>LEN(TRIM(K347))=0</formula>
    </cfRule>
  </conditionalFormatting>
  <conditionalFormatting sqref="K347">
    <cfRule type="containsBlanks" dxfId="314" priority="326">
      <formula>LEN(TRIM(K347))=0</formula>
    </cfRule>
  </conditionalFormatting>
  <conditionalFormatting sqref="K403">
    <cfRule type="containsBlanks" dxfId="313" priority="325">
      <formula>LEN(TRIM(K403))=0</formula>
    </cfRule>
  </conditionalFormatting>
  <conditionalFormatting sqref="K403">
    <cfRule type="containsBlanks" dxfId="312" priority="324">
      <formula>LEN(TRIM(K403))=0</formula>
    </cfRule>
  </conditionalFormatting>
  <conditionalFormatting sqref="K404:K406">
    <cfRule type="containsBlanks" dxfId="311" priority="322">
      <formula>LEN(TRIM(K404))=0</formula>
    </cfRule>
  </conditionalFormatting>
  <conditionalFormatting sqref="K491:K492">
    <cfRule type="containsBlanks" dxfId="310" priority="321">
      <formula>LEN(TRIM(K491))=0</formula>
    </cfRule>
  </conditionalFormatting>
  <conditionalFormatting sqref="K491:K492">
    <cfRule type="containsBlanks" dxfId="309" priority="320">
      <formula>LEN(TRIM(K491))=0</formula>
    </cfRule>
  </conditionalFormatting>
  <conditionalFormatting sqref="K501">
    <cfRule type="containsBlanks" dxfId="308" priority="319">
      <formula>LEN(TRIM(K501))=0</formula>
    </cfRule>
  </conditionalFormatting>
  <conditionalFormatting sqref="K504">
    <cfRule type="containsBlanks" dxfId="307" priority="318">
      <formula>LEN(TRIM(K504))=0</formula>
    </cfRule>
  </conditionalFormatting>
  <conditionalFormatting sqref="K508:K510">
    <cfRule type="containsBlanks" dxfId="306" priority="317">
      <formula>LEN(TRIM(K508))=0</formula>
    </cfRule>
  </conditionalFormatting>
  <conditionalFormatting sqref="M301">
    <cfRule type="containsBlanks" dxfId="305" priority="259">
      <formula>LEN(TRIM(M301))=0</formula>
    </cfRule>
  </conditionalFormatting>
  <conditionalFormatting sqref="M301">
    <cfRule type="containsBlanks" dxfId="304" priority="260">
      <formula>LEN(TRIM(M301))=0</formula>
    </cfRule>
  </conditionalFormatting>
  <conditionalFormatting sqref="K507">
    <cfRule type="containsBlanks" dxfId="303" priority="316">
      <formula>LEN(TRIM(K507))=0</formula>
    </cfRule>
  </conditionalFormatting>
  <conditionalFormatting sqref="K507">
    <cfRule type="containsBlanks" dxfId="302" priority="315">
      <formula>LEN(TRIM(K507))=0</formula>
    </cfRule>
  </conditionalFormatting>
  <conditionalFormatting sqref="K507">
    <cfRule type="containsBlanks" dxfId="301" priority="314">
      <formula>LEN(TRIM(K507))=0</formula>
    </cfRule>
  </conditionalFormatting>
  <conditionalFormatting sqref="K153">
    <cfRule type="containsBlanks" dxfId="300" priority="313">
      <formula>LEN(TRIM(K153))=0</formula>
    </cfRule>
  </conditionalFormatting>
  <conditionalFormatting sqref="K39">
    <cfRule type="containsBlanks" dxfId="299" priority="312">
      <formula>LEN(TRIM(K39))=0</formula>
    </cfRule>
  </conditionalFormatting>
  <conditionalFormatting sqref="K64">
    <cfRule type="containsBlanks" dxfId="298" priority="311">
      <formula>LEN(TRIM(K64))=0</formula>
    </cfRule>
  </conditionalFormatting>
  <conditionalFormatting sqref="K64">
    <cfRule type="containsBlanks" dxfId="297" priority="310">
      <formula>LEN(TRIM(K64))=0</formula>
    </cfRule>
  </conditionalFormatting>
  <conditionalFormatting sqref="K64">
    <cfRule type="containsBlanks" dxfId="296" priority="309">
      <formula>LEN(TRIM(K64))=0</formula>
    </cfRule>
  </conditionalFormatting>
  <conditionalFormatting sqref="K68">
    <cfRule type="containsBlanks" dxfId="295" priority="308">
      <formula>LEN(TRIM(K68))=0</formula>
    </cfRule>
  </conditionalFormatting>
  <conditionalFormatting sqref="K126:K128">
    <cfRule type="containsBlanks" dxfId="294" priority="307">
      <formula>LEN(TRIM(K126))=0</formula>
    </cfRule>
  </conditionalFormatting>
  <conditionalFormatting sqref="K135:K137">
    <cfRule type="containsBlanks" dxfId="293" priority="306">
      <formula>LEN(TRIM(K135))=0</formula>
    </cfRule>
  </conditionalFormatting>
  <conditionalFormatting sqref="K135:K137">
    <cfRule type="containsBlanks" dxfId="292" priority="305">
      <formula>LEN(TRIM(K135))=0</formula>
    </cfRule>
  </conditionalFormatting>
  <conditionalFormatting sqref="K135:K137">
    <cfRule type="containsBlanks" dxfId="291" priority="304">
      <formula>LEN(TRIM(K135))=0</formula>
    </cfRule>
  </conditionalFormatting>
  <conditionalFormatting sqref="K154:K155">
    <cfRule type="containsBlanks" dxfId="290" priority="303">
      <formula>LEN(TRIM(K154))=0</formula>
    </cfRule>
  </conditionalFormatting>
  <conditionalFormatting sqref="K154:K155">
    <cfRule type="containsBlanks" dxfId="289" priority="302">
      <formula>LEN(TRIM(K154))=0</formula>
    </cfRule>
  </conditionalFormatting>
  <conditionalFormatting sqref="K154:K155">
    <cfRule type="containsBlanks" dxfId="288" priority="300">
      <formula>LEN(TRIM(K154))=0</formula>
    </cfRule>
  </conditionalFormatting>
  <conditionalFormatting sqref="K154:K155">
    <cfRule type="containsBlanks" dxfId="287" priority="301">
      <formula>LEN(TRIM(K154))=0</formula>
    </cfRule>
  </conditionalFormatting>
  <conditionalFormatting sqref="K260:K262">
    <cfRule type="containsBlanks" dxfId="286" priority="299">
      <formula>LEN(TRIM(K260))=0</formula>
    </cfRule>
  </conditionalFormatting>
  <conditionalFormatting sqref="K260:K262">
    <cfRule type="containsBlanks" dxfId="285" priority="298">
      <formula>LEN(TRIM(K260))=0</formula>
    </cfRule>
  </conditionalFormatting>
  <conditionalFormatting sqref="K260:K262">
    <cfRule type="containsBlanks" dxfId="284" priority="297">
      <formula>LEN(TRIM(K260))=0</formula>
    </cfRule>
  </conditionalFormatting>
  <conditionalFormatting sqref="K290:K291">
    <cfRule type="containsBlanks" dxfId="283" priority="296">
      <formula>LEN(TRIM(K290))=0</formula>
    </cfRule>
  </conditionalFormatting>
  <conditionalFormatting sqref="K298">
    <cfRule type="containsBlanks" dxfId="282" priority="295">
      <formula>LEN(TRIM(K298))=0</formula>
    </cfRule>
  </conditionalFormatting>
  <conditionalFormatting sqref="K298">
    <cfRule type="containsBlanks" dxfId="281" priority="294">
      <formula>LEN(TRIM(K298))=0</formula>
    </cfRule>
  </conditionalFormatting>
  <conditionalFormatting sqref="K309">
    <cfRule type="containsBlanks" dxfId="280" priority="292">
      <formula>LEN(TRIM(K309))=0</formula>
    </cfRule>
  </conditionalFormatting>
  <conditionalFormatting sqref="K310">
    <cfRule type="containsBlanks" dxfId="279" priority="291">
      <formula>LEN(TRIM(K310))=0</formula>
    </cfRule>
  </conditionalFormatting>
  <conditionalFormatting sqref="K311:K313">
    <cfRule type="containsBlanks" dxfId="278" priority="290">
      <formula>LEN(TRIM(K311))=0</formula>
    </cfRule>
  </conditionalFormatting>
  <conditionalFormatting sqref="K419">
    <cfRule type="containsBlanks" dxfId="277" priority="289">
      <formula>LEN(TRIM(K419))=0</formula>
    </cfRule>
  </conditionalFormatting>
  <conditionalFormatting sqref="K419">
    <cfRule type="containsBlanks" dxfId="276" priority="287">
      <formula>LEN(TRIM(K419))=0</formula>
    </cfRule>
  </conditionalFormatting>
  <conditionalFormatting sqref="K419">
    <cfRule type="containsBlanks" dxfId="275" priority="288">
      <formula>LEN(TRIM(K419))=0</formula>
    </cfRule>
  </conditionalFormatting>
  <conditionalFormatting sqref="K419">
    <cfRule type="containsBlanks" dxfId="274" priority="285">
      <formula>LEN(TRIM(K419))=0</formula>
    </cfRule>
  </conditionalFormatting>
  <conditionalFormatting sqref="K419">
    <cfRule type="containsBlanks" dxfId="273" priority="286">
      <formula>LEN(TRIM(K419))=0</formula>
    </cfRule>
  </conditionalFormatting>
  <conditionalFormatting sqref="K391">
    <cfRule type="containsBlanks" dxfId="272" priority="284">
      <formula>LEN(TRIM(K391))=0</formula>
    </cfRule>
  </conditionalFormatting>
  <conditionalFormatting sqref="M146">
    <cfRule type="containsBlanks" dxfId="271" priority="239">
      <formula>LEN(TRIM(M146))=0</formula>
    </cfRule>
  </conditionalFormatting>
  <conditionalFormatting sqref="M558">
    <cfRule type="containsBlanks" dxfId="270" priority="238">
      <formula>LEN(TRIM(M558))=0</formula>
    </cfRule>
  </conditionalFormatting>
  <conditionalFormatting sqref="K539:K543">
    <cfRule type="containsBlanks" dxfId="269" priority="283">
      <formula>LEN(TRIM(K539))=0</formula>
    </cfRule>
  </conditionalFormatting>
  <conditionalFormatting sqref="K539">
    <cfRule type="containsBlanks" dxfId="268" priority="282">
      <formula>LEN(TRIM(K539))=0</formula>
    </cfRule>
  </conditionalFormatting>
  <conditionalFormatting sqref="K539">
    <cfRule type="containsBlanks" dxfId="267" priority="281">
      <formula>LEN(TRIM(K539))=0</formula>
    </cfRule>
  </conditionalFormatting>
  <conditionalFormatting sqref="K540:K543">
    <cfRule type="containsBlanks" dxfId="266" priority="280">
      <formula>LEN(TRIM(K540))=0</formula>
    </cfRule>
  </conditionalFormatting>
  <conditionalFormatting sqref="K540:K543">
    <cfRule type="containsBlanks" dxfId="265" priority="279">
      <formula>LEN(TRIM(K540))=0</formula>
    </cfRule>
  </conditionalFormatting>
  <conditionalFormatting sqref="K618">
    <cfRule type="containsBlanks" dxfId="264" priority="278">
      <formula>LEN(TRIM(K618))=0</formula>
    </cfRule>
  </conditionalFormatting>
  <conditionalFormatting sqref="K617">
    <cfRule type="containsBlanks" dxfId="263" priority="277">
      <formula>LEN(TRIM(K617))=0</formula>
    </cfRule>
  </conditionalFormatting>
  <conditionalFormatting sqref="K619">
    <cfRule type="containsBlanks" dxfId="262" priority="276">
      <formula>LEN(TRIM(K619))=0</formula>
    </cfRule>
  </conditionalFormatting>
  <conditionalFormatting sqref="M370 M292:M296 M410:M418 M308 M263:M269 M129:M134 M138:M143 M364:M368 M73:M87 M421:M425 M544:M559 M519 M347 M271:M286 M529:M532 M534:M538 M523:M527">
    <cfRule type="containsBlanks" dxfId="261" priority="275">
      <formula>LEN(TRIM(M73))=0</formula>
    </cfRule>
  </conditionalFormatting>
  <conditionalFormatting sqref="M153">
    <cfRule type="containsBlanks" dxfId="260" priority="274">
      <formula>LEN(TRIM(M153))=0</formula>
    </cfRule>
  </conditionalFormatting>
  <conditionalFormatting sqref="M502:M503 M588 M235 M256 M51:M52 M56:M60 M75:M80 M104:M105 M144 M507 M527 M536 M559 M561:M570 M133:M134 M268 M511:M512 M198:M199 M529:M532">
    <cfRule type="containsBlanks" dxfId="259" priority="271">
      <formula>LEN(TRIM(M51))=0</formula>
    </cfRule>
  </conditionalFormatting>
  <conditionalFormatting sqref="M256 M417:M418 M502:M503 M588 M235 M302 M51:M52 M56:M60 M75:M80 M104:M105 M144 M507 M527 M536 M559 M561:M570 M133:M134 M268 M511:M512 M198:M199 M529:M532">
    <cfRule type="containsBlanks" dxfId="258" priority="273">
      <formula>LEN(TRIM(M51))=0</formula>
    </cfRule>
  </conditionalFormatting>
  <conditionalFormatting sqref="M414 M417:M418">
    <cfRule type="containsBlanks" dxfId="257" priority="272">
      <formula>LEN(TRIM(M414))=0</formula>
    </cfRule>
  </conditionalFormatting>
  <conditionalFormatting sqref="M587">
    <cfRule type="containsBlanks" dxfId="256" priority="269">
      <formula>LEN(TRIM(M587))=0</formula>
    </cfRule>
  </conditionalFormatting>
  <conditionalFormatting sqref="M587">
    <cfRule type="containsBlanks" dxfId="255" priority="270">
      <formula>LEN(TRIM(M587))=0</formula>
    </cfRule>
  </conditionalFormatting>
  <conditionalFormatting sqref="M144">
    <cfRule type="containsBlanks" dxfId="254" priority="268">
      <formula>LEN(TRIM(M144))=0</formula>
    </cfRule>
  </conditionalFormatting>
  <conditionalFormatting sqref="M591 M594">
    <cfRule type="containsBlanks" dxfId="253" priority="267">
      <formula>LEN(TRIM(M591))=0</formula>
    </cfRule>
  </conditionalFormatting>
  <conditionalFormatting sqref="M513">
    <cfRule type="containsBlanks" dxfId="252" priority="257">
      <formula>LEN(TRIM(M513))=0</formula>
    </cfRule>
  </conditionalFormatting>
  <conditionalFormatting sqref="M513">
    <cfRule type="containsBlanks" dxfId="251" priority="258">
      <formula>LEN(TRIM(M513))=0</formula>
    </cfRule>
  </conditionalFormatting>
  <conditionalFormatting sqref="M228:M234">
    <cfRule type="containsBlanks" dxfId="250" priority="265">
      <formula>LEN(TRIM(M228))=0</formula>
    </cfRule>
  </conditionalFormatting>
  <conditionalFormatting sqref="M245:M252">
    <cfRule type="containsBlanks" dxfId="249" priority="263">
      <formula>LEN(TRIM(M245))=0</formula>
    </cfRule>
  </conditionalFormatting>
  <conditionalFormatting sqref="M245:M252">
    <cfRule type="containsBlanks" dxfId="248" priority="264">
      <formula>LEN(TRIM(M245))=0</formula>
    </cfRule>
  </conditionalFormatting>
  <conditionalFormatting sqref="M271:M286">
    <cfRule type="containsBlanks" dxfId="247" priority="261">
      <formula>LEN(TRIM(M271))=0</formula>
    </cfRule>
  </conditionalFormatting>
  <conditionalFormatting sqref="M271:M286">
    <cfRule type="containsBlanks" dxfId="246" priority="262">
      <formula>LEN(TRIM(M271))=0</formula>
    </cfRule>
  </conditionalFormatting>
  <conditionalFormatting sqref="M514">
    <cfRule type="containsBlanks" dxfId="245" priority="255">
      <formula>LEN(TRIM(M514))=0</formula>
    </cfRule>
  </conditionalFormatting>
  <conditionalFormatting sqref="M514">
    <cfRule type="containsBlanks" dxfId="244" priority="256">
      <formula>LEN(TRIM(M514))=0</formula>
    </cfRule>
  </conditionalFormatting>
  <conditionalFormatting sqref="M55">
    <cfRule type="containsBlanks" dxfId="243" priority="253">
      <formula>LEN(TRIM(M55))=0</formula>
    </cfRule>
  </conditionalFormatting>
  <conditionalFormatting sqref="M55">
    <cfRule type="containsBlanks" dxfId="242" priority="254">
      <formula>LEN(TRIM(M55))=0</formula>
    </cfRule>
  </conditionalFormatting>
  <conditionalFormatting sqref="M69">
    <cfRule type="containsBlanks" dxfId="241" priority="251">
      <formula>LEN(TRIM(M69))=0</formula>
    </cfRule>
  </conditionalFormatting>
  <conditionalFormatting sqref="M69">
    <cfRule type="containsBlanks" dxfId="240" priority="252">
      <formula>LEN(TRIM(M69))=0</formula>
    </cfRule>
  </conditionalFormatting>
  <conditionalFormatting sqref="M69">
    <cfRule type="containsBlanks" dxfId="239" priority="250">
      <formula>LEN(TRIM(M69))=0</formula>
    </cfRule>
  </conditionalFormatting>
  <conditionalFormatting sqref="M70:M72">
    <cfRule type="containsBlanks" dxfId="238" priority="248">
      <formula>LEN(TRIM(M70))=0</formula>
    </cfRule>
  </conditionalFormatting>
  <conditionalFormatting sqref="M70:M72">
    <cfRule type="containsBlanks" dxfId="237" priority="249">
      <formula>LEN(TRIM(M70))=0</formula>
    </cfRule>
  </conditionalFormatting>
  <conditionalFormatting sqref="M70:M72">
    <cfRule type="containsBlanks" dxfId="236" priority="247">
      <formula>LEN(TRIM(M70))=0</formula>
    </cfRule>
  </conditionalFormatting>
  <conditionalFormatting sqref="M141">
    <cfRule type="containsBlanks" dxfId="235" priority="243">
      <formula>LEN(TRIM(M141))=0</formula>
    </cfRule>
  </conditionalFormatting>
  <conditionalFormatting sqref="M141">
    <cfRule type="containsBlanks" dxfId="234" priority="244">
      <formula>LEN(TRIM(M141))=0</formula>
    </cfRule>
  </conditionalFormatting>
  <conditionalFormatting sqref="M143">
    <cfRule type="containsBlanks" dxfId="233" priority="241">
      <formula>LEN(TRIM(M143))=0</formula>
    </cfRule>
  </conditionalFormatting>
  <conditionalFormatting sqref="M143">
    <cfRule type="containsBlanks" dxfId="232" priority="242">
      <formula>LEN(TRIM(M143))=0</formula>
    </cfRule>
  </conditionalFormatting>
  <conditionalFormatting sqref="M558">
    <cfRule type="containsBlanks" dxfId="231" priority="237">
      <formula>LEN(TRIM(M558))=0</formula>
    </cfRule>
  </conditionalFormatting>
  <conditionalFormatting sqref="M50">
    <cfRule type="containsBlanks" dxfId="230" priority="235">
      <formula>LEN(TRIM(M50))=0</formula>
    </cfRule>
  </conditionalFormatting>
  <conditionalFormatting sqref="M50">
    <cfRule type="containsBlanks" dxfId="229" priority="236">
      <formula>LEN(TRIM(M50))=0</formula>
    </cfRule>
  </conditionalFormatting>
  <conditionalFormatting sqref="M61">
    <cfRule type="containsBlanks" dxfId="228" priority="233">
      <formula>LEN(TRIM(M61))=0</formula>
    </cfRule>
  </conditionalFormatting>
  <conditionalFormatting sqref="M61">
    <cfRule type="containsBlanks" dxfId="227" priority="234">
      <formula>LEN(TRIM(M61))=0</formula>
    </cfRule>
  </conditionalFormatting>
  <conditionalFormatting sqref="M74">
    <cfRule type="containsBlanks" dxfId="226" priority="232">
      <formula>LEN(TRIM(M74))=0</formula>
    </cfRule>
  </conditionalFormatting>
  <conditionalFormatting sqref="M73:M74">
    <cfRule type="containsBlanks" dxfId="225" priority="230">
      <formula>LEN(TRIM(M73))=0</formula>
    </cfRule>
  </conditionalFormatting>
  <conditionalFormatting sqref="M73:M74">
    <cfRule type="containsBlanks" dxfId="224" priority="231">
      <formula>LEN(TRIM(M73))=0</formula>
    </cfRule>
  </conditionalFormatting>
  <conditionalFormatting sqref="M87">
    <cfRule type="containsBlanks" dxfId="223" priority="228">
      <formula>LEN(TRIM(M87))=0</formula>
    </cfRule>
  </conditionalFormatting>
  <conditionalFormatting sqref="M87">
    <cfRule type="containsBlanks" dxfId="222" priority="229">
      <formula>LEN(TRIM(M87))=0</formula>
    </cfRule>
  </conditionalFormatting>
  <conditionalFormatting sqref="M131">
    <cfRule type="containsBlanks" dxfId="221" priority="224">
      <formula>LEN(TRIM(M131))=0</formula>
    </cfRule>
  </conditionalFormatting>
  <conditionalFormatting sqref="M106">
    <cfRule type="containsBlanks" dxfId="220" priority="226">
      <formula>LEN(TRIM(M106))=0</formula>
    </cfRule>
  </conditionalFormatting>
  <conditionalFormatting sqref="M106">
    <cfRule type="containsBlanks" dxfId="219" priority="227">
      <formula>LEN(TRIM(M106))=0</formula>
    </cfRule>
  </conditionalFormatting>
  <conditionalFormatting sqref="M132">
    <cfRule type="containsBlanks" dxfId="218" priority="222">
      <formula>LEN(TRIM(M132))=0</formula>
    </cfRule>
  </conditionalFormatting>
  <conditionalFormatting sqref="M132">
    <cfRule type="containsBlanks" dxfId="217" priority="223">
      <formula>LEN(TRIM(M132))=0</formula>
    </cfRule>
  </conditionalFormatting>
  <conditionalFormatting sqref="M142">
    <cfRule type="containsBlanks" dxfId="216" priority="220">
      <formula>LEN(TRIM(M142))=0</formula>
    </cfRule>
  </conditionalFormatting>
  <conditionalFormatting sqref="M142">
    <cfRule type="containsBlanks" dxfId="215" priority="221">
      <formula>LEN(TRIM(M142))=0</formula>
    </cfRule>
  </conditionalFormatting>
  <conditionalFormatting sqref="M145">
    <cfRule type="containsBlanks" dxfId="214" priority="218">
      <formula>LEN(TRIM(M145))=0</formula>
    </cfRule>
  </conditionalFormatting>
  <conditionalFormatting sqref="M145">
    <cfRule type="containsBlanks" dxfId="213" priority="219">
      <formula>LEN(TRIM(M145))=0</formula>
    </cfRule>
  </conditionalFormatting>
  <conditionalFormatting sqref="M200:M201">
    <cfRule type="containsBlanks" dxfId="212" priority="216">
      <formula>LEN(TRIM(M200))=0</formula>
    </cfRule>
  </conditionalFormatting>
  <conditionalFormatting sqref="M200:M201">
    <cfRule type="containsBlanks" dxfId="211" priority="217">
      <formula>LEN(TRIM(M200))=0</formula>
    </cfRule>
  </conditionalFormatting>
  <conditionalFormatting sqref="M202:M204">
    <cfRule type="containsBlanks" dxfId="210" priority="214">
      <formula>LEN(TRIM(M202))=0</formula>
    </cfRule>
  </conditionalFormatting>
  <conditionalFormatting sqref="M202:M204">
    <cfRule type="containsBlanks" dxfId="209" priority="215">
      <formula>LEN(TRIM(M202))=0</formula>
    </cfRule>
  </conditionalFormatting>
  <conditionalFormatting sqref="M219:M220 M222:M223 M225 M227">
    <cfRule type="containsBlanks" dxfId="208" priority="212">
      <formula>LEN(TRIM(M219))=0</formula>
    </cfRule>
  </conditionalFormatting>
  <conditionalFormatting sqref="M219:M220 M222:M223 M225 M227">
    <cfRule type="containsBlanks" dxfId="207" priority="213">
      <formula>LEN(TRIM(M219))=0</formula>
    </cfRule>
  </conditionalFormatting>
  <conditionalFormatting sqref="M257:M259">
    <cfRule type="containsBlanks" dxfId="206" priority="208">
      <formula>LEN(TRIM(M257))=0</formula>
    </cfRule>
  </conditionalFormatting>
  <conditionalFormatting sqref="M257:M259">
    <cfRule type="containsBlanks" dxfId="205" priority="209">
      <formula>LEN(TRIM(M257))=0</formula>
    </cfRule>
  </conditionalFormatting>
  <conditionalFormatting sqref="M242:M244">
    <cfRule type="containsBlanks" dxfId="204" priority="210">
      <formula>LEN(TRIM(M242))=0</formula>
    </cfRule>
  </conditionalFormatting>
  <conditionalFormatting sqref="M242:M244">
    <cfRule type="containsBlanks" dxfId="203" priority="211">
      <formula>LEN(TRIM(M242))=0</formula>
    </cfRule>
  </conditionalFormatting>
  <conditionalFormatting sqref="M266:M267">
    <cfRule type="containsBlanks" dxfId="202" priority="207">
      <formula>LEN(TRIM(M266))=0</formula>
    </cfRule>
  </conditionalFormatting>
  <conditionalFormatting sqref="M269">
    <cfRule type="containsBlanks" dxfId="201" priority="204">
      <formula>LEN(TRIM(M269))=0</formula>
    </cfRule>
  </conditionalFormatting>
  <conditionalFormatting sqref="M314:M315">
    <cfRule type="containsBlanks" dxfId="200" priority="202">
      <formula>LEN(TRIM(M314))=0</formula>
    </cfRule>
  </conditionalFormatting>
  <conditionalFormatting sqref="M314:M315">
    <cfRule type="containsBlanks" dxfId="199" priority="203">
      <formula>LEN(TRIM(M314))=0</formula>
    </cfRule>
  </conditionalFormatting>
  <conditionalFormatting sqref="M316">
    <cfRule type="containsBlanks" dxfId="198" priority="200">
      <formula>LEN(TRIM(M316))=0</formula>
    </cfRule>
  </conditionalFormatting>
  <conditionalFormatting sqref="M316">
    <cfRule type="containsBlanks" dxfId="197" priority="201">
      <formula>LEN(TRIM(M316))=0</formula>
    </cfRule>
  </conditionalFormatting>
  <conditionalFormatting sqref="M319:M320">
    <cfRule type="containsBlanks" dxfId="196" priority="198">
      <formula>LEN(TRIM(M319))=0</formula>
    </cfRule>
  </conditionalFormatting>
  <conditionalFormatting sqref="M319:M320">
    <cfRule type="containsBlanks" dxfId="195" priority="199">
      <formula>LEN(TRIM(M319))=0</formula>
    </cfRule>
  </conditionalFormatting>
  <conditionalFormatting sqref="M328:M329">
    <cfRule type="containsBlanks" dxfId="194" priority="196">
      <formula>LEN(TRIM(M328))=0</formula>
    </cfRule>
  </conditionalFormatting>
  <conditionalFormatting sqref="M328:M329">
    <cfRule type="containsBlanks" dxfId="193" priority="197">
      <formula>LEN(TRIM(M328))=0</formula>
    </cfRule>
  </conditionalFormatting>
  <conditionalFormatting sqref="M347">
    <cfRule type="containsBlanks" dxfId="192" priority="194">
      <formula>LEN(TRIM(M347))=0</formula>
    </cfRule>
  </conditionalFormatting>
  <conditionalFormatting sqref="M347">
    <cfRule type="containsBlanks" dxfId="191" priority="195">
      <formula>LEN(TRIM(M347))=0</formula>
    </cfRule>
  </conditionalFormatting>
  <conditionalFormatting sqref="M403">
    <cfRule type="containsBlanks" dxfId="190" priority="192">
      <formula>LEN(TRIM(M403))=0</formula>
    </cfRule>
  </conditionalFormatting>
  <conditionalFormatting sqref="M403">
    <cfRule type="containsBlanks" dxfId="189" priority="193">
      <formula>LEN(TRIM(M403))=0</formula>
    </cfRule>
  </conditionalFormatting>
  <conditionalFormatting sqref="M404:M406">
    <cfRule type="containsBlanks" dxfId="188" priority="190">
      <formula>LEN(TRIM(M404))=0</formula>
    </cfRule>
  </conditionalFormatting>
  <conditionalFormatting sqref="M491:M492">
    <cfRule type="containsBlanks" dxfId="187" priority="189">
      <formula>LEN(TRIM(M491))=0</formula>
    </cfRule>
  </conditionalFormatting>
  <conditionalFormatting sqref="M491:M492">
    <cfRule type="containsBlanks" dxfId="186" priority="188">
      <formula>LEN(TRIM(M491))=0</formula>
    </cfRule>
  </conditionalFormatting>
  <conditionalFormatting sqref="M501">
    <cfRule type="containsBlanks" dxfId="185" priority="187">
      <formula>LEN(TRIM(M501))=0</formula>
    </cfRule>
  </conditionalFormatting>
  <conditionalFormatting sqref="M504">
    <cfRule type="containsBlanks" dxfId="184" priority="186">
      <formula>LEN(TRIM(M504))=0</formula>
    </cfRule>
  </conditionalFormatting>
  <conditionalFormatting sqref="M508:M510">
    <cfRule type="containsBlanks" dxfId="183" priority="185">
      <formula>LEN(TRIM(M508))=0</formula>
    </cfRule>
  </conditionalFormatting>
  <conditionalFormatting sqref="M153">
    <cfRule type="containsBlanks" dxfId="182" priority="184">
      <formula>LEN(TRIM(M153))=0</formula>
    </cfRule>
  </conditionalFormatting>
  <conditionalFormatting sqref="M39">
    <cfRule type="containsBlanks" dxfId="181" priority="183">
      <formula>LEN(TRIM(M39))=0</formula>
    </cfRule>
  </conditionalFormatting>
  <conditionalFormatting sqref="M64">
    <cfRule type="containsBlanks" dxfId="180" priority="182">
      <formula>LEN(TRIM(M64))=0</formula>
    </cfRule>
  </conditionalFormatting>
  <conditionalFormatting sqref="M64">
    <cfRule type="containsBlanks" dxfId="179" priority="180">
      <formula>LEN(TRIM(M64))=0</formula>
    </cfRule>
  </conditionalFormatting>
  <conditionalFormatting sqref="M64">
    <cfRule type="containsBlanks" dxfId="178" priority="181">
      <formula>LEN(TRIM(M64))=0</formula>
    </cfRule>
  </conditionalFormatting>
  <conditionalFormatting sqref="M68">
    <cfRule type="containsBlanks" dxfId="177" priority="179">
      <formula>LEN(TRIM(M68))=0</formula>
    </cfRule>
  </conditionalFormatting>
  <conditionalFormatting sqref="M126:M128">
    <cfRule type="containsBlanks" dxfId="176" priority="178">
      <formula>LEN(TRIM(M126))=0</formula>
    </cfRule>
  </conditionalFormatting>
  <conditionalFormatting sqref="M135:M137">
    <cfRule type="containsBlanks" dxfId="175" priority="176">
      <formula>LEN(TRIM(M135))=0</formula>
    </cfRule>
  </conditionalFormatting>
  <conditionalFormatting sqref="M135:M137">
    <cfRule type="containsBlanks" dxfId="174" priority="177">
      <formula>LEN(TRIM(M135))=0</formula>
    </cfRule>
  </conditionalFormatting>
  <conditionalFormatting sqref="M135:M137">
    <cfRule type="containsBlanks" dxfId="173" priority="175">
      <formula>LEN(TRIM(M135))=0</formula>
    </cfRule>
  </conditionalFormatting>
  <conditionalFormatting sqref="M154:M155">
    <cfRule type="containsBlanks" dxfId="172" priority="174">
      <formula>LEN(TRIM(M154))=0</formula>
    </cfRule>
  </conditionalFormatting>
  <conditionalFormatting sqref="M154:M155">
    <cfRule type="containsBlanks" dxfId="171" priority="172">
      <formula>LEN(TRIM(M154))=0</formula>
    </cfRule>
  </conditionalFormatting>
  <conditionalFormatting sqref="M154:M155">
    <cfRule type="containsBlanks" dxfId="170" priority="173">
      <formula>LEN(TRIM(M154))=0</formula>
    </cfRule>
  </conditionalFormatting>
  <conditionalFormatting sqref="M260:M262">
    <cfRule type="containsBlanks" dxfId="169" priority="171">
      <formula>LEN(TRIM(M260))=0</formula>
    </cfRule>
  </conditionalFormatting>
  <conditionalFormatting sqref="M260:M262">
    <cfRule type="containsBlanks" dxfId="168" priority="169">
      <formula>LEN(TRIM(M260))=0</formula>
    </cfRule>
  </conditionalFormatting>
  <conditionalFormatting sqref="M260:M262">
    <cfRule type="containsBlanks" dxfId="167" priority="170">
      <formula>LEN(TRIM(M260))=0</formula>
    </cfRule>
  </conditionalFormatting>
  <conditionalFormatting sqref="M290:M291">
    <cfRule type="containsBlanks" dxfId="166" priority="168">
      <formula>LEN(TRIM(M290))=0</formula>
    </cfRule>
  </conditionalFormatting>
  <conditionalFormatting sqref="M298">
    <cfRule type="containsBlanks" dxfId="165" priority="167">
      <formula>LEN(TRIM(M298))=0</formula>
    </cfRule>
  </conditionalFormatting>
  <conditionalFormatting sqref="M298">
    <cfRule type="containsBlanks" dxfId="164" priority="165">
      <formula>LEN(TRIM(M298))=0</formula>
    </cfRule>
  </conditionalFormatting>
  <conditionalFormatting sqref="M298">
    <cfRule type="containsBlanks" dxfId="163" priority="166">
      <formula>LEN(TRIM(M298))=0</formula>
    </cfRule>
  </conditionalFormatting>
  <conditionalFormatting sqref="M363">
    <cfRule type="containsBlanks" dxfId="162" priority="164">
      <formula>LEN(TRIM(M363))=0</formula>
    </cfRule>
  </conditionalFormatting>
  <conditionalFormatting sqref="M363">
    <cfRule type="containsBlanks" dxfId="161" priority="163">
      <formula>LEN(TRIM(M363))=0</formula>
    </cfRule>
  </conditionalFormatting>
  <conditionalFormatting sqref="M363">
    <cfRule type="containsBlanks" dxfId="160" priority="162">
      <formula>LEN(TRIM(M363))=0</formula>
    </cfRule>
  </conditionalFormatting>
  <conditionalFormatting sqref="M309">
    <cfRule type="containsBlanks" dxfId="159" priority="161">
      <formula>LEN(TRIM(M309))=0</formula>
    </cfRule>
  </conditionalFormatting>
  <conditionalFormatting sqref="M310">
    <cfRule type="containsBlanks" dxfId="158" priority="160">
      <formula>LEN(TRIM(M310))=0</formula>
    </cfRule>
  </conditionalFormatting>
  <conditionalFormatting sqref="M311:M313">
    <cfRule type="containsBlanks" dxfId="157" priority="159">
      <formula>LEN(TRIM(M311))=0</formula>
    </cfRule>
  </conditionalFormatting>
  <conditionalFormatting sqref="M419">
    <cfRule type="containsBlanks" dxfId="156" priority="158">
      <formula>LEN(TRIM(M419))=0</formula>
    </cfRule>
  </conditionalFormatting>
  <conditionalFormatting sqref="M419">
    <cfRule type="containsBlanks" dxfId="155" priority="157">
      <formula>LEN(TRIM(M419))=0</formula>
    </cfRule>
  </conditionalFormatting>
  <conditionalFormatting sqref="M419">
    <cfRule type="containsBlanks" dxfId="154" priority="156">
      <formula>LEN(TRIM(M419))=0</formula>
    </cfRule>
  </conditionalFormatting>
  <conditionalFormatting sqref="M334:M335">
    <cfRule type="containsBlanks" dxfId="153" priority="155">
      <formula>LEN(TRIM(M334))=0</formula>
    </cfRule>
  </conditionalFormatting>
  <conditionalFormatting sqref="M334:M335">
    <cfRule type="containsBlanks" dxfId="152" priority="154">
      <formula>LEN(TRIM(M334))=0</formula>
    </cfRule>
  </conditionalFormatting>
  <conditionalFormatting sqref="M334:M335">
    <cfRule type="containsBlanks" dxfId="151" priority="153">
      <formula>LEN(TRIM(M334))=0</formula>
    </cfRule>
  </conditionalFormatting>
  <conditionalFormatting sqref="M391:M395">
    <cfRule type="containsBlanks" dxfId="150" priority="152">
      <formula>LEN(TRIM(M391))=0</formula>
    </cfRule>
  </conditionalFormatting>
  <conditionalFormatting sqref="M397">
    <cfRule type="containsBlanks" dxfId="149" priority="151">
      <formula>LEN(TRIM(M397))=0</formula>
    </cfRule>
  </conditionalFormatting>
  <conditionalFormatting sqref="Q407:Q409">
    <cfRule type="containsBlanks" dxfId="148" priority="112">
      <formula>LEN(TRIM(Q407))=0</formula>
    </cfRule>
  </conditionalFormatting>
  <conditionalFormatting sqref="Q407:Q409">
    <cfRule type="containsBlanks" dxfId="147" priority="110">
      <formula>LEN(TRIM(Q407))=0</formula>
    </cfRule>
  </conditionalFormatting>
  <conditionalFormatting sqref="Q407:Q409">
    <cfRule type="containsBlanks" dxfId="146" priority="111">
      <formula>LEN(TRIM(Q407))=0</formula>
    </cfRule>
  </conditionalFormatting>
  <conditionalFormatting sqref="M420">
    <cfRule type="containsBlanks" dxfId="145" priority="150">
      <formula>LEN(TRIM(M420))=0</formula>
    </cfRule>
  </conditionalFormatting>
  <conditionalFormatting sqref="M420">
    <cfRule type="containsBlanks" dxfId="144" priority="148">
      <formula>LEN(TRIM(M420))=0</formula>
    </cfRule>
  </conditionalFormatting>
  <conditionalFormatting sqref="M420">
    <cfRule type="containsBlanks" dxfId="143" priority="149">
      <formula>LEN(TRIM(M420))=0</formula>
    </cfRule>
  </conditionalFormatting>
  <conditionalFormatting sqref="M539:M543">
    <cfRule type="containsBlanks" dxfId="142" priority="147">
      <formula>LEN(TRIM(M539))=0</formula>
    </cfRule>
  </conditionalFormatting>
  <conditionalFormatting sqref="M539">
    <cfRule type="containsBlanks" dxfId="141" priority="145">
      <formula>LEN(TRIM(M539))=0</formula>
    </cfRule>
  </conditionalFormatting>
  <conditionalFormatting sqref="M539">
    <cfRule type="containsBlanks" dxfId="140" priority="146">
      <formula>LEN(TRIM(M539))=0</formula>
    </cfRule>
  </conditionalFormatting>
  <conditionalFormatting sqref="M540:M543">
    <cfRule type="containsBlanks" dxfId="139" priority="143">
      <formula>LEN(TRIM(M540))=0</formula>
    </cfRule>
  </conditionalFormatting>
  <conditionalFormatting sqref="M540:M543">
    <cfRule type="containsBlanks" dxfId="138" priority="144">
      <formula>LEN(TRIM(M540))=0</formula>
    </cfRule>
  </conditionalFormatting>
  <conditionalFormatting sqref="M618">
    <cfRule type="containsBlanks" dxfId="137" priority="142">
      <formula>LEN(TRIM(M618))=0</formula>
    </cfRule>
  </conditionalFormatting>
  <conditionalFormatting sqref="M618">
    <cfRule type="containsBlanks" dxfId="136" priority="141">
      <formula>LEN(TRIM(M618))=0</formula>
    </cfRule>
  </conditionalFormatting>
  <conditionalFormatting sqref="M617">
    <cfRule type="containsBlanks" dxfId="135" priority="139">
      <formula>LEN(TRIM(M617))=0</formula>
    </cfRule>
  </conditionalFormatting>
  <conditionalFormatting sqref="M617">
    <cfRule type="containsBlanks" dxfId="134" priority="140">
      <formula>LEN(TRIM(M617))=0</formula>
    </cfRule>
  </conditionalFormatting>
  <conditionalFormatting sqref="M617">
    <cfRule type="containsBlanks" dxfId="133" priority="138">
      <formula>LEN(TRIM(M617))=0</formula>
    </cfRule>
  </conditionalFormatting>
  <conditionalFormatting sqref="M619">
    <cfRule type="containsBlanks" dxfId="132" priority="136">
      <formula>LEN(TRIM(M619))=0</formula>
    </cfRule>
  </conditionalFormatting>
  <conditionalFormatting sqref="M619">
    <cfRule type="containsBlanks" dxfId="131" priority="137">
      <formula>LEN(TRIM(M619))=0</formula>
    </cfRule>
  </conditionalFormatting>
  <conditionalFormatting sqref="M619">
    <cfRule type="containsBlanks" dxfId="130" priority="135">
      <formula>LEN(TRIM(M619))=0</formula>
    </cfRule>
  </conditionalFormatting>
  <conditionalFormatting sqref="O39:O40">
    <cfRule type="containsBlanks" dxfId="129" priority="134">
      <formula>LEN(TRIM(O39))=0</formula>
    </cfRule>
  </conditionalFormatting>
  <conditionalFormatting sqref="O39:O40">
    <cfRule type="containsBlanks" dxfId="128" priority="133">
      <formula>LEN(TRIM(O39))=0</formula>
    </cfRule>
  </conditionalFormatting>
  <conditionalFormatting sqref="O42">
    <cfRule type="containsBlanks" dxfId="127" priority="132">
      <formula>LEN(TRIM(O42))=0</formula>
    </cfRule>
  </conditionalFormatting>
  <conditionalFormatting sqref="O44:O45">
    <cfRule type="containsBlanks" dxfId="126" priority="131">
      <formula>LEN(TRIM(O44))=0</formula>
    </cfRule>
  </conditionalFormatting>
  <conditionalFormatting sqref="I396">
    <cfRule type="containsBlanks" dxfId="125" priority="130">
      <formula>LEN(TRIM(I396))=0</formula>
    </cfRule>
  </conditionalFormatting>
  <conditionalFormatting sqref="K396">
    <cfRule type="containsBlanks" dxfId="124" priority="129">
      <formula>LEN(TRIM(K396))=0</formula>
    </cfRule>
  </conditionalFormatting>
  <conditionalFormatting sqref="M396">
    <cfRule type="containsBlanks" dxfId="123" priority="128">
      <formula>LEN(TRIM(M396))=0</formula>
    </cfRule>
  </conditionalFormatting>
  <conditionalFormatting sqref="I426">
    <cfRule type="containsBlanks" dxfId="122" priority="127">
      <formula>LEN(TRIM(I426))=0</formula>
    </cfRule>
  </conditionalFormatting>
  <conditionalFormatting sqref="K426">
    <cfRule type="containsBlanks" dxfId="121" priority="126">
      <formula>LEN(TRIM(K426))=0</formula>
    </cfRule>
  </conditionalFormatting>
  <conditionalFormatting sqref="S42 S58 S64 S75 S120 S231 S511 S586 S591 S69 S78 S80 S129:S130 S339:S340 S345 S396 S515:S517">
    <cfRule type="containsBlanks" dxfId="120" priority="124">
      <formula>LEN(TRIM(S42))=0</formula>
    </cfRule>
  </conditionalFormatting>
  <conditionalFormatting sqref="F407:F409">
    <cfRule type="containsBlanks" dxfId="119" priority="123">
      <formula>LEN(TRIM(F407))=0</formula>
    </cfRule>
  </conditionalFormatting>
  <conditionalFormatting sqref="F407:F409">
    <cfRule type="containsBlanks" dxfId="118" priority="122">
      <formula>LEN(TRIM(F407))=0</formula>
    </cfRule>
  </conditionalFormatting>
  <conditionalFormatting sqref="F407:F409">
    <cfRule type="containsBlanks" dxfId="117" priority="121">
      <formula>LEN(TRIM(F407))=0</formula>
    </cfRule>
  </conditionalFormatting>
  <conditionalFormatting sqref="G407:G409">
    <cfRule type="containsBlanks" dxfId="116" priority="120">
      <formula>LEN(TRIM(G407))=0</formula>
    </cfRule>
  </conditionalFormatting>
  <conditionalFormatting sqref="G407:G409">
    <cfRule type="containsBlanks" dxfId="115" priority="119">
      <formula>LEN(TRIM(G407))=0</formula>
    </cfRule>
  </conditionalFormatting>
  <conditionalFormatting sqref="G407:G409">
    <cfRule type="containsBlanks" dxfId="114" priority="118">
      <formula>LEN(TRIM(G407))=0</formula>
    </cfRule>
  </conditionalFormatting>
  <conditionalFormatting sqref="H407:H409">
    <cfRule type="containsBlanks" dxfId="113" priority="117">
      <formula>LEN(TRIM(H407))=0</formula>
    </cfRule>
  </conditionalFormatting>
  <conditionalFormatting sqref="I407:P409">
    <cfRule type="containsBlanks" dxfId="112" priority="116">
      <formula>LEN(TRIM(I407))=0</formula>
    </cfRule>
  </conditionalFormatting>
  <conditionalFormatting sqref="I407:P409">
    <cfRule type="containsBlanks" dxfId="111" priority="115">
      <formula>LEN(TRIM(I407))=0</formula>
    </cfRule>
  </conditionalFormatting>
  <conditionalFormatting sqref="I407:P409">
    <cfRule type="containsBlanks" dxfId="110" priority="114">
      <formula>LEN(TRIM(I407))=0</formula>
    </cfRule>
  </conditionalFormatting>
  <conditionalFormatting sqref="I407:P409">
    <cfRule type="containsBlanks" dxfId="109" priority="113">
      <formula>LEN(TRIM(I407))=0</formula>
    </cfRule>
  </conditionalFormatting>
  <conditionalFormatting sqref="R407:R409">
    <cfRule type="containsBlanks" dxfId="108" priority="109">
      <formula>LEN(TRIM(R407))=0</formula>
    </cfRule>
  </conditionalFormatting>
  <conditionalFormatting sqref="R407:R409">
    <cfRule type="containsBlanks" dxfId="107" priority="108">
      <formula>LEN(TRIM(R407))=0</formula>
    </cfRule>
  </conditionalFormatting>
  <conditionalFormatting sqref="R407:R409">
    <cfRule type="containsBlanks" dxfId="106" priority="107">
      <formula>LEN(TRIM(R407))=0</formula>
    </cfRule>
  </conditionalFormatting>
  <conditionalFormatting sqref="Q42:R42 Q586:R586 Q591:R591 Q39:R40 Q58:R60 Q62:R62 Q64:R72 Q75:R86 Q89:R105 Q107:R130 Q141:R141 Q143:R144 Q146:R151 Q214:R218 Q222:R222 Q225:R225 Q227:R234 Q268:R268 Q271:R286 Q298:R298 Q301:R301 Q347:R347 Q415:R416 Q419:R490 Q505:R507 Q519:R519 R521 Q523:R526 Q529:R530 Q534:R545 Q558:R558 Q594:R594 Q617:R619 Q511:R517">
    <cfRule type="containsBlanks" dxfId="105" priority="106">
      <formula>LEN(TRIM(Q39))=0</formula>
    </cfRule>
  </conditionalFormatting>
  <conditionalFormatting sqref="Q135:R137">
    <cfRule type="containsBlanks" dxfId="104" priority="104">
      <formula>LEN(TRIM(Q135))=0</formula>
    </cfRule>
  </conditionalFormatting>
  <conditionalFormatting sqref="Q135:R137">
    <cfRule type="containsBlanks" dxfId="103" priority="105">
      <formula>LEN(TRIM(Q135))=0</formula>
    </cfRule>
  </conditionalFormatting>
  <conditionalFormatting sqref="Q135:R137">
    <cfRule type="containsBlanks" dxfId="102" priority="103">
      <formula>LEN(TRIM(Q135))=0</formula>
    </cfRule>
  </conditionalFormatting>
  <conditionalFormatting sqref="A67:C67">
    <cfRule type="containsBlanks" dxfId="101" priority="102">
      <formula>LEN(TRIM(A67))=0</formula>
    </cfRule>
  </conditionalFormatting>
  <conditionalFormatting sqref="A76:C76">
    <cfRule type="containsBlanks" dxfId="100" priority="101">
      <formula>LEN(TRIM(A76))=0</formula>
    </cfRule>
  </conditionalFormatting>
  <conditionalFormatting sqref="A85:C85">
    <cfRule type="containsBlanks" dxfId="99" priority="100">
      <formula>LEN(TRIM(A85))=0</formula>
    </cfRule>
  </conditionalFormatting>
  <conditionalFormatting sqref="C98">
    <cfRule type="containsBlanks" dxfId="98" priority="99">
      <formula>LEN(TRIM(C98))=0</formula>
    </cfRule>
  </conditionalFormatting>
  <conditionalFormatting sqref="C114">
    <cfRule type="containsBlanks" dxfId="97" priority="98">
      <formula>LEN(TRIM(C114))=0</formula>
    </cfRule>
  </conditionalFormatting>
  <conditionalFormatting sqref="C121:C124">
    <cfRule type="containsBlanks" dxfId="96" priority="97">
      <formula>LEN(TRIM(C121))=0</formula>
    </cfRule>
  </conditionalFormatting>
  <conditionalFormatting sqref="I521">
    <cfRule type="containsBlanks" dxfId="95" priority="96">
      <formula>LEN(TRIM(I521))=0</formula>
    </cfRule>
  </conditionalFormatting>
  <conditionalFormatting sqref="K521">
    <cfRule type="containsBlanks" dxfId="94" priority="95">
      <formula>LEN(TRIM(K521))=0</formula>
    </cfRule>
  </conditionalFormatting>
  <conditionalFormatting sqref="M521">
    <cfRule type="containsBlanks" dxfId="93" priority="94">
      <formula>LEN(TRIM(M521))=0</formula>
    </cfRule>
  </conditionalFormatting>
  <conditionalFormatting sqref="O521">
    <cfRule type="containsBlanks" dxfId="92" priority="93">
      <formula>LEN(TRIM(O521))=0</formula>
    </cfRule>
  </conditionalFormatting>
  <conditionalFormatting sqref="P68:P72 N68:N72 L68">
    <cfRule type="containsBlanks" dxfId="91" priority="92">
      <formula>LEN(TRIM(L68))=0</formula>
    </cfRule>
  </conditionalFormatting>
  <conditionalFormatting sqref="P126 N126 L126">
    <cfRule type="containsBlanks" dxfId="90" priority="91">
      <formula>LEN(TRIM(L126))=0</formula>
    </cfRule>
  </conditionalFormatting>
  <conditionalFormatting sqref="L144 N144 P144">
    <cfRule type="containsBlanks" dxfId="89" priority="90">
      <formula>LEN(TRIM(L144))=0</formula>
    </cfRule>
  </conditionalFormatting>
  <conditionalFormatting sqref="P591">
    <cfRule type="containsBlanks" dxfId="88" priority="89">
      <formula>LEN(TRIM(P591))=0</formula>
    </cfRule>
  </conditionalFormatting>
  <conditionalFormatting sqref="P617:P619 P594 N617:N619 L617:L619">
    <cfRule type="containsBlanks" dxfId="87" priority="88">
      <formula>LEN(TRIM(L594))=0</formula>
    </cfRule>
  </conditionalFormatting>
  <conditionalFormatting sqref="N39 P39">
    <cfRule type="containsBlanks" dxfId="86" priority="87">
      <formula>LEN(TRIM(N39))=0</formula>
    </cfRule>
  </conditionalFormatting>
  <conditionalFormatting sqref="N419">
    <cfRule type="containsBlanks" dxfId="85" priority="86">
      <formula>LEN(TRIM(N419))=0</formula>
    </cfRule>
  </conditionalFormatting>
  <conditionalFormatting sqref="N420">
    <cfRule type="containsBlanks" dxfId="84" priority="85">
      <formula>LEN(TRIM(N420))=0</formula>
    </cfRule>
  </conditionalFormatting>
  <conditionalFormatting sqref="P419">
    <cfRule type="containsBlanks" dxfId="83" priority="84">
      <formula>LEN(TRIM(P419))=0</formula>
    </cfRule>
  </conditionalFormatting>
  <conditionalFormatting sqref="P420">
    <cfRule type="containsBlanks" dxfId="82" priority="83">
      <formula>LEN(TRIM(P420))=0</formula>
    </cfRule>
  </conditionalFormatting>
  <conditionalFormatting sqref="J601">
    <cfRule type="containsBlanks" dxfId="81" priority="82">
      <formula>LEN(TRIM(J601))=0</formula>
    </cfRule>
  </conditionalFormatting>
  <conditionalFormatting sqref="J601">
    <cfRule type="containsBlanks" dxfId="80" priority="81">
      <formula>LEN(TRIM(J601))=0</formula>
    </cfRule>
  </conditionalFormatting>
  <conditionalFormatting sqref="J60">
    <cfRule type="containsBlanks" dxfId="79" priority="80">
      <formula>LEN(TRIM(J60))=0</formula>
    </cfRule>
  </conditionalFormatting>
  <conditionalFormatting sqref="J60">
    <cfRule type="containsBlanks" dxfId="78" priority="79">
      <formula>LEN(TRIM(J60))=0</formula>
    </cfRule>
  </conditionalFormatting>
  <conditionalFormatting sqref="J68">
    <cfRule type="containsBlanks" dxfId="77" priority="78">
      <formula>LEN(TRIM(J68))=0</formula>
    </cfRule>
  </conditionalFormatting>
  <conditionalFormatting sqref="J68">
    <cfRule type="containsBlanks" dxfId="76" priority="77">
      <formula>LEN(TRIM(J68))=0</formula>
    </cfRule>
  </conditionalFormatting>
  <conditionalFormatting sqref="J68">
    <cfRule type="containsBlanks" dxfId="75" priority="76">
      <formula>LEN(TRIM(J68))=0</formula>
    </cfRule>
  </conditionalFormatting>
  <conditionalFormatting sqref="J68">
    <cfRule type="containsBlanks" dxfId="74" priority="75">
      <formula>LEN(TRIM(J68))=0</formula>
    </cfRule>
  </conditionalFormatting>
  <conditionalFormatting sqref="J68">
    <cfRule type="containsBlanks" dxfId="73" priority="74">
      <formula>LEN(TRIM(J68))=0</formula>
    </cfRule>
  </conditionalFormatting>
  <conditionalFormatting sqref="T511">
    <cfRule type="containsBlanks" dxfId="72" priority="73">
      <formula>LEN(TRIM(T511))=0</formula>
    </cfRule>
  </conditionalFormatting>
  <conditionalFormatting sqref="T519">
    <cfRule type="containsBlanks" dxfId="71" priority="72">
      <formula>LEN(TRIM(T519))=0</formula>
    </cfRule>
  </conditionalFormatting>
  <conditionalFormatting sqref="T521">
    <cfRule type="containsBlanks" dxfId="70" priority="71">
      <formula>LEN(TRIM(T521))=0</formula>
    </cfRule>
  </conditionalFormatting>
  <conditionalFormatting sqref="T521">
    <cfRule type="containsBlanks" dxfId="69" priority="70">
      <formula>LEN(TRIM(T521))=0</formula>
    </cfRule>
  </conditionalFormatting>
  <conditionalFormatting sqref="T561:T570">
    <cfRule type="containsBlanks" dxfId="68" priority="69">
      <formula>LEN(TRIM(T561))=0</formula>
    </cfRule>
  </conditionalFormatting>
  <conditionalFormatting sqref="T561">
    <cfRule type="containsBlanks" dxfId="67" priority="68">
      <formula>LEN(TRIM(T561))=0</formula>
    </cfRule>
  </conditionalFormatting>
  <conditionalFormatting sqref="T562:T563">
    <cfRule type="containsBlanks" dxfId="66" priority="67">
      <formula>LEN(TRIM(T562))=0</formula>
    </cfRule>
  </conditionalFormatting>
  <conditionalFormatting sqref="T571">
    <cfRule type="containsBlanks" dxfId="65" priority="66">
      <formula>LEN(TRIM(T571))=0</formula>
    </cfRule>
  </conditionalFormatting>
  <conditionalFormatting sqref="T298">
    <cfRule type="containsBlanks" dxfId="64" priority="65">
      <formula>LEN(TRIM(T298))=0</formula>
    </cfRule>
  </conditionalFormatting>
  <conditionalFormatting sqref="T298">
    <cfRule type="containsBlanks" dxfId="63" priority="64">
      <formula>LEN(TRIM(T298))=0</formula>
    </cfRule>
  </conditionalFormatting>
  <conditionalFormatting sqref="T298">
    <cfRule type="containsBlanks" dxfId="62" priority="63">
      <formula>LEN(TRIM(T298))=0</formula>
    </cfRule>
  </conditionalFormatting>
  <conditionalFormatting sqref="T301">
    <cfRule type="containsBlanks" dxfId="61" priority="62">
      <formula>LEN(TRIM(T301))=0</formula>
    </cfRule>
  </conditionalFormatting>
  <conditionalFormatting sqref="T301">
    <cfRule type="containsBlanks" dxfId="60" priority="61">
      <formula>LEN(TRIM(T301))=0</formula>
    </cfRule>
  </conditionalFormatting>
  <conditionalFormatting sqref="T301">
    <cfRule type="containsBlanks" dxfId="59" priority="60">
      <formula>LEN(TRIM(T301))=0</formula>
    </cfRule>
  </conditionalFormatting>
  <conditionalFormatting sqref="T304">
    <cfRule type="containsBlanks" dxfId="58" priority="59">
      <formula>LEN(TRIM(T304))=0</formula>
    </cfRule>
  </conditionalFormatting>
  <conditionalFormatting sqref="T368">
    <cfRule type="containsBlanks" dxfId="57" priority="58">
      <formula>LEN(TRIM(T368))=0</formula>
    </cfRule>
  </conditionalFormatting>
  <conditionalFormatting sqref="T370">
    <cfRule type="containsBlanks" dxfId="56" priority="57">
      <formula>LEN(TRIM(T370))=0</formula>
    </cfRule>
  </conditionalFormatting>
  <conditionalFormatting sqref="T370">
    <cfRule type="containsBlanks" dxfId="55" priority="56">
      <formula>LEN(TRIM(T370))=0</formula>
    </cfRule>
  </conditionalFormatting>
  <conditionalFormatting sqref="T371">
    <cfRule type="containsBlanks" dxfId="54" priority="55">
      <formula>LEN(TRIM(T371))=0</formula>
    </cfRule>
  </conditionalFormatting>
  <conditionalFormatting sqref="T441:T479">
    <cfRule type="containsBlanks" dxfId="53" priority="54">
      <formula>LEN(TRIM(T441))=0</formula>
    </cfRule>
  </conditionalFormatting>
  <conditionalFormatting sqref="T489">
    <cfRule type="containsBlanks" dxfId="52" priority="53">
      <formula>LEN(TRIM(T489))=0</formula>
    </cfRule>
  </conditionalFormatting>
  <conditionalFormatting sqref="T480">
    <cfRule type="containsBlanks" dxfId="51" priority="52">
      <formula>LEN(TRIM(T480))=0</formula>
    </cfRule>
  </conditionalFormatting>
  <conditionalFormatting sqref="T42">
    <cfRule type="containsBlanks" dxfId="50" priority="51">
      <formula>LEN(TRIM(T42))=0</formula>
    </cfRule>
  </conditionalFormatting>
  <conditionalFormatting sqref="T42">
    <cfRule type="containsBlanks" dxfId="49" priority="50">
      <formula>LEN(TRIM(T42))=0</formula>
    </cfRule>
  </conditionalFormatting>
  <conditionalFormatting sqref="T44:T48">
    <cfRule type="containsBlanks" dxfId="48" priority="49">
      <formula>LEN(TRIM(T44))=0</formula>
    </cfRule>
  </conditionalFormatting>
  <conditionalFormatting sqref="T44">
    <cfRule type="containsBlanks" dxfId="47" priority="48">
      <formula>LEN(TRIM(T44))=0</formula>
    </cfRule>
  </conditionalFormatting>
  <conditionalFormatting sqref="T45:T46">
    <cfRule type="containsBlanks" dxfId="46" priority="47">
      <formula>LEN(TRIM(T45))=0</formula>
    </cfRule>
  </conditionalFormatting>
  <conditionalFormatting sqref="T47:T48">
    <cfRule type="containsBlanks" dxfId="45" priority="46">
      <formula>LEN(TRIM(T47))=0</formula>
    </cfRule>
  </conditionalFormatting>
  <conditionalFormatting sqref="T48">
    <cfRule type="containsBlanks" dxfId="44" priority="45">
      <formula>LEN(TRIM(T48))=0</formula>
    </cfRule>
  </conditionalFormatting>
  <conditionalFormatting sqref="T45">
    <cfRule type="containsBlanks" dxfId="43" priority="44">
      <formula>LEN(TRIM(T45))=0</formula>
    </cfRule>
  </conditionalFormatting>
  <conditionalFormatting sqref="T49">
    <cfRule type="containsBlanks" dxfId="42" priority="43">
      <formula>LEN(TRIM(T49))=0</formula>
    </cfRule>
  </conditionalFormatting>
  <conditionalFormatting sqref="T58:T60">
    <cfRule type="containsBlanks" dxfId="41" priority="42">
      <formula>LEN(TRIM(T58))=0</formula>
    </cfRule>
  </conditionalFormatting>
  <conditionalFormatting sqref="T58:T59">
    <cfRule type="containsBlanks" dxfId="40" priority="41">
      <formula>LEN(TRIM(T58))=0</formula>
    </cfRule>
  </conditionalFormatting>
  <conditionalFormatting sqref="T58:T60">
    <cfRule type="containsBlanks" dxfId="39" priority="40">
      <formula>LEN(TRIM(T58))=0</formula>
    </cfRule>
  </conditionalFormatting>
  <conditionalFormatting sqref="T58">
    <cfRule type="containsBlanks" dxfId="38" priority="39">
      <formula>LEN(TRIM(T58))=0</formula>
    </cfRule>
  </conditionalFormatting>
  <conditionalFormatting sqref="T58">
    <cfRule type="containsBlanks" dxfId="37" priority="38">
      <formula>LEN(TRIM(T58))=0</formula>
    </cfRule>
  </conditionalFormatting>
  <conditionalFormatting sqref="T62">
    <cfRule type="containsBlanks" dxfId="36" priority="37">
      <formula>LEN(TRIM(T62))=0</formula>
    </cfRule>
  </conditionalFormatting>
  <conditionalFormatting sqref="T68">
    <cfRule type="containsBlanks" dxfId="35" priority="36">
      <formula>LEN(TRIM(T68))=0</formula>
    </cfRule>
  </conditionalFormatting>
  <conditionalFormatting sqref="T69">
    <cfRule type="containsBlanks" dxfId="34" priority="35">
      <formula>LEN(TRIM(T69))=0</formula>
    </cfRule>
  </conditionalFormatting>
  <conditionalFormatting sqref="T69">
    <cfRule type="containsBlanks" dxfId="33" priority="34">
      <formula>LEN(TRIM(T69))=0</formula>
    </cfRule>
  </conditionalFormatting>
  <conditionalFormatting sqref="T69">
    <cfRule type="containsBlanks" dxfId="32" priority="33">
      <formula>LEN(TRIM(T69))=0</formula>
    </cfRule>
  </conditionalFormatting>
  <conditionalFormatting sqref="T69">
    <cfRule type="containsBlanks" dxfId="31" priority="32">
      <formula>LEN(TRIM(T69))=0</formula>
    </cfRule>
  </conditionalFormatting>
  <conditionalFormatting sqref="T69">
    <cfRule type="containsBlanks" dxfId="30" priority="31">
      <formula>LEN(TRIM(T69))=0</formula>
    </cfRule>
  </conditionalFormatting>
  <conditionalFormatting sqref="T70:T72">
    <cfRule type="containsBlanks" dxfId="29" priority="30">
      <formula>LEN(TRIM(T70))=0</formula>
    </cfRule>
  </conditionalFormatting>
  <conditionalFormatting sqref="T70:T72">
    <cfRule type="containsBlanks" dxfId="28" priority="29">
      <formula>LEN(TRIM(T70))=0</formula>
    </cfRule>
  </conditionalFormatting>
  <conditionalFormatting sqref="T70:T72">
    <cfRule type="containsBlanks" dxfId="27" priority="28">
      <formula>LEN(TRIM(T70))=0</formula>
    </cfRule>
  </conditionalFormatting>
  <conditionalFormatting sqref="T89:T105">
    <cfRule type="containsBlanks" dxfId="26" priority="27">
      <formula>LEN(TRIM(T89))=0</formula>
    </cfRule>
  </conditionalFormatting>
  <conditionalFormatting sqref="T99:T100">
    <cfRule type="containsBlanks" dxfId="25" priority="26">
      <formula>LEN(TRIM(T99))=0</formula>
    </cfRule>
  </conditionalFormatting>
  <conditionalFormatting sqref="T101">
    <cfRule type="containsBlanks" dxfId="24" priority="25">
      <formula>LEN(TRIM(T101))=0</formula>
    </cfRule>
  </conditionalFormatting>
  <conditionalFormatting sqref="T104:T105">
    <cfRule type="containsBlanks" dxfId="23" priority="24">
      <formula>LEN(TRIM(T104))=0</formula>
    </cfRule>
  </conditionalFormatting>
  <conditionalFormatting sqref="T104:T105">
    <cfRule type="containsBlanks" dxfId="22" priority="23">
      <formula>LEN(TRIM(T104))=0</formula>
    </cfRule>
  </conditionalFormatting>
  <conditionalFormatting sqref="T93">
    <cfRule type="containsBlanks" dxfId="21" priority="22">
      <formula>LEN(TRIM(T93))=0</formula>
    </cfRule>
  </conditionalFormatting>
  <conditionalFormatting sqref="T99">
    <cfRule type="containsBlanks" dxfId="20" priority="21">
      <formula>LEN(TRIM(T99))=0</formula>
    </cfRule>
  </conditionalFormatting>
  <conditionalFormatting sqref="T124:T125">
    <cfRule type="containsBlanks" dxfId="19" priority="20">
      <formula>LEN(TRIM(T124))=0</formula>
    </cfRule>
  </conditionalFormatting>
  <conditionalFormatting sqref="T126">
    <cfRule type="containsBlanks" dxfId="18" priority="19">
      <formula>LEN(TRIM(T126))=0</formula>
    </cfRule>
  </conditionalFormatting>
  <conditionalFormatting sqref="T124">
    <cfRule type="containsBlanks" dxfId="17" priority="18">
      <formula>LEN(TRIM(T124))=0</formula>
    </cfRule>
  </conditionalFormatting>
  <conditionalFormatting sqref="T124">
    <cfRule type="containsBlanks" dxfId="16" priority="17">
      <formula>LEN(TRIM(T124))=0</formula>
    </cfRule>
  </conditionalFormatting>
  <conditionalFormatting sqref="T129:T130">
    <cfRule type="containsBlanks" dxfId="15" priority="16">
      <formula>LEN(TRIM(T129))=0</formula>
    </cfRule>
  </conditionalFormatting>
  <conditionalFormatting sqref="T130">
    <cfRule type="containsBlanks" dxfId="14" priority="15">
      <formula>LEN(TRIM(T130))=0</formula>
    </cfRule>
  </conditionalFormatting>
  <conditionalFormatting sqref="T144">
    <cfRule type="containsBlanks" dxfId="13" priority="14">
      <formula>LEN(TRIM(T144))=0</formula>
    </cfRule>
  </conditionalFormatting>
  <conditionalFormatting sqref="T144">
    <cfRule type="containsBlanks" dxfId="12" priority="13">
      <formula>LEN(TRIM(T144))=0</formula>
    </cfRule>
  </conditionalFormatting>
  <conditionalFormatting sqref="T144">
    <cfRule type="containsBlanks" dxfId="11" priority="12">
      <formula>LEN(TRIM(T144))=0</formula>
    </cfRule>
  </conditionalFormatting>
  <conditionalFormatting sqref="T143">
    <cfRule type="containsBlanks" dxfId="10" priority="11">
      <formula>LEN(TRIM(T143))=0</formula>
    </cfRule>
  </conditionalFormatting>
  <conditionalFormatting sqref="T143">
    <cfRule type="containsBlanks" dxfId="9" priority="10">
      <formula>LEN(TRIM(T143))=0</formula>
    </cfRule>
  </conditionalFormatting>
  <conditionalFormatting sqref="T143">
    <cfRule type="containsBlanks" dxfId="8" priority="9">
      <formula>LEN(TRIM(T143))=0</formula>
    </cfRule>
  </conditionalFormatting>
  <conditionalFormatting sqref="T586">
    <cfRule type="containsBlanks" dxfId="7" priority="8">
      <formula>LEN(TRIM(T586))=0</formula>
    </cfRule>
  </conditionalFormatting>
  <conditionalFormatting sqref="T586">
    <cfRule type="containsBlanks" dxfId="6" priority="7">
      <formula>LEN(TRIM(T586))=0</formula>
    </cfRule>
  </conditionalFormatting>
  <conditionalFormatting sqref="T591">
    <cfRule type="containsBlanks" dxfId="5" priority="6">
      <formula>LEN(TRIM(T591))=0</formula>
    </cfRule>
  </conditionalFormatting>
  <conditionalFormatting sqref="T591">
    <cfRule type="containsBlanks" dxfId="4" priority="5">
      <formula>LEN(TRIM(T591))=0</formula>
    </cfRule>
  </conditionalFormatting>
  <conditionalFormatting sqref="T594">
    <cfRule type="containsBlanks" dxfId="3" priority="4">
      <formula>LEN(TRIM(T594))=0</formula>
    </cfRule>
  </conditionalFormatting>
  <conditionalFormatting sqref="T594">
    <cfRule type="containsBlanks" dxfId="2" priority="3">
      <formula>LEN(TRIM(T594))=0</formula>
    </cfRule>
  </conditionalFormatting>
  <conditionalFormatting sqref="T601">
    <cfRule type="containsBlanks" dxfId="1" priority="2">
      <formula>LEN(TRIM(T601))=0</formula>
    </cfRule>
  </conditionalFormatting>
  <conditionalFormatting sqref="T189:T190">
    <cfRule type="containsBlanks" dxfId="0" priority="1">
      <formula>LEN(TRIM(T189))=0</formula>
    </cfRule>
  </conditionalFormatting>
  <printOptions horizontalCentered="1"/>
  <pageMargins left="0.35433070866141736" right="0.19685039370078741" top="0.78740157480314965" bottom="0.78740157480314965" header="0.51181102362204722" footer="0.51181102362204722"/>
  <pageSetup paperSize="9" scale="31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2020-05-14T05:02:04Z</dcterms:created>
  <dcterms:modified xsi:type="dcterms:W3CDTF">2020-05-14T05:02:53Z</dcterms:modified>
</cp:coreProperties>
</file>