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4 квартал\На отправку\"/>
    </mc:Choice>
  </mc:AlternateContent>
  <bookViews>
    <workbookView xWindow="0" yWindow="0" windowWidth="28755" windowHeight="11565"/>
  </bookViews>
  <sheets>
    <sheet name="17 Кв эт" sheetId="1" r:id="rId1"/>
  </sheets>
  <externalReferences>
    <externalReference r:id="rId2"/>
  </externalReferences>
  <definedNames>
    <definedName name="_xlnm._FilterDatabase" localSheetId="0" hidden="1">'17 Кв эт'!$A$21:$WWO$634</definedName>
    <definedName name="Z_0166F564_6860_4A4D_BCAA_7E652E2AE38D_.wvu.FilterData" localSheetId="0" hidden="1">'17 Кв эт'!$A$21:$BC$596</definedName>
    <definedName name="Z_06A3F353_51B3_4A72_AD0A_D70EC1B6E0CE_.wvu.FilterData" localSheetId="0" hidden="1">'17 Кв эт'!$A$21:$BC$595</definedName>
    <definedName name="Z_0A56C8BB_F57D_4E95_9156_3312F9525C5E_.wvu.FilterData" localSheetId="0" hidden="1">'17 Кв эт'!$A$21:$BC$595</definedName>
    <definedName name="Z_0D93C89F_D6DE_45E3_8D65_4852C654EFF1_.wvu.Cols" localSheetId="0" hidden="1">'17 Кв эт'!$Y:$AS</definedName>
    <definedName name="Z_0D93C89F_D6DE_45E3_8D65_4852C654EFF1_.wvu.FilterData" localSheetId="0" hidden="1">'17 Кв эт'!$A$22:$BC$614</definedName>
    <definedName name="Z_0D93C89F_D6DE_45E3_8D65_4852C654EFF1_.wvu.PrintArea" localSheetId="0" hidden="1">'17 Кв эт'!$A$1:$BC$610</definedName>
    <definedName name="Z_1017E5F6_993F_45C9_9841_6CF924CF1200_.wvu.FilterData" localSheetId="0" hidden="1">'17 Кв эт'!$A$21:$BC$585</definedName>
    <definedName name="Z_12DE1D8C_2E36_443D_8681_573806BBC37D_.wvu.FilterData" localSheetId="0" hidden="1">'17 Кв эт'!$A$21:$BC$596</definedName>
    <definedName name="Z_1470A267_A675_4CA9_A66C_50B69FF85DA3_.wvu.FilterData" localSheetId="0" hidden="1">'17 Кв эт'!$A$22:$BC$596</definedName>
    <definedName name="Z_1DD73D6D_9C2B_432B_A010_F3AA4D1268AD_.wvu.FilterData" localSheetId="0" hidden="1">'17 Кв эт'!$A$22:$BC$610</definedName>
    <definedName name="Z_22CC746E_54D1_4507_8DEF_6253763F7EE1_.wvu.FilterData" localSheetId="0" hidden="1">'17 Кв эт'!$22:$613</definedName>
    <definedName name="Z_2BEAEC1A_B298_460D_A9B3_D140F87D3672_.wvu.FilterData" localSheetId="0" hidden="1">'17 Кв эт'!$A$21:$BC$630</definedName>
    <definedName name="Z_31D28A06_466F_4D16_A108_73C7E2B9C32A_.wvu.FilterData" localSheetId="0" hidden="1">'17 Кв эт'!$A$21:$BC$596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эт'!$A$21:$BC$596</definedName>
    <definedName name="Z_57B90536_E403_481F_B537_76A8A1190347_.wvu.FilterData" localSheetId="0" hidden="1">'17 Кв эт'!$22:$613</definedName>
    <definedName name="Z_57B90536_E403_481F_B537_76A8A1190347_.wvu.PrintArea" localSheetId="0" hidden="1">'17 Кв эт'!$A$1:$BC$614</definedName>
    <definedName name="Z_5DB7E5BF_CEC1_42A1_9C83_A7788781F5A9_.wvu.FilterData" localSheetId="0" hidden="1">'17 Кв эт'!$22:$613</definedName>
    <definedName name="Z_655DFEB5_C371_40DD_82FC_2F6B360E2859_.wvu.FilterData" localSheetId="0" hidden="1">'17 Кв эт'!$A$21:$BC$585</definedName>
    <definedName name="Z_66D403AB_EA89_4957_AA3A_9374DB17FF5F_.wvu.FilterData" localSheetId="0" hidden="1">'17 Кв эт'!$21:$596</definedName>
    <definedName name="Z_69A29897_1D67_46B2_9C0C_AA0ADAC9AB8C_.wvu.FilterData" localSheetId="0" hidden="1">'17 Кв эт'!$A$21:$BC$585</definedName>
    <definedName name="Z_6A6CA2DE_E202_4C2C_9E51_D61596FE3BE4_.wvu.FilterData" localSheetId="0" hidden="1">'17 Кв эт'!$A$21:$BC$585</definedName>
    <definedName name="Z_6A7E002B_8921_4A6C_97BD_CAAFD32E4193_.wvu.FilterData" localSheetId="0" hidden="1">'17 Кв эт'!$A$21:$WTI$595</definedName>
    <definedName name="Z_6FC8CDDA_2F22_43F0_A6F6_3C1F10ECFB0A_.wvu.FilterData" localSheetId="0" hidden="1">'17 Кв эт'!$A$21:$BC$585</definedName>
    <definedName name="Z_76B2CB0E_CEFE_4EB8_98D5_1549117C705E_.wvu.FilterData" localSheetId="0" hidden="1">'17 Кв эт'!$22:$613</definedName>
    <definedName name="Z_84115113_B222_4DEE_BC7D_2DE479502603_.wvu.FilterData" localSheetId="0" hidden="1">'17 Кв эт'!$A$22:$BC$610</definedName>
    <definedName name="Z_84623340_CF58_4BC5_A988_3823C261B227_.wvu.FilterData" localSheetId="0" hidden="1">'17 Кв эт'!$A$21:$BC$630</definedName>
    <definedName name="Z_84623340_CF58_4BC5_A988_3823C261B227_.wvu.PrintArea" localSheetId="0" hidden="1">'17 Кв эт'!$A$1:$BC$614</definedName>
    <definedName name="Z_9B430562_8070_4258_8703_BFAE6EBDC58C_.wvu.FilterData" localSheetId="0" hidden="1">'17 Кв эт'!$A$22:$BC$596</definedName>
    <definedName name="Z_A8E6238A_3E47_434B_B527_BB19EEE0EF57_.wvu.FilterData" localSheetId="0" hidden="1">'17 Кв эт'!$22:$596</definedName>
    <definedName name="Z_AC71B388_5FE0_4A9D_8A8E_E18D1F00B0E3_.wvu.FilterData" localSheetId="0" hidden="1">'17 Кв эт'!$A$21:$BC$585</definedName>
    <definedName name="Z_BDCFAB3B_193D_4613_ADB3_826DDAB1D3E4_.wvu.FilterData" localSheetId="0" hidden="1">'17 Кв эт'!$A$21:$BC$596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эт'!$A$21:$BC$630</definedName>
    <definedName name="Z_CE1E033E_FF00_49FF_86F8_A53BE3AEB0CB_.wvu.PrintArea" localSheetId="0" hidden="1">'17 Кв эт'!$A$1:$BC$614</definedName>
    <definedName name="Z_D65DB3B3_D583_4A50_96A0_49F0BFBC42FA_.wvu.FilterData" localSheetId="0" hidden="1">'17 Кв эт'!$A$22:$BC$610</definedName>
    <definedName name="Z_E104860A_A3B7_4FDF_8BAB_6F219D9D3E8F_.wvu.Cols" localSheetId="0" hidden="1">'17 Кв эт'!#REF!</definedName>
    <definedName name="Z_E104860A_A3B7_4FDF_8BAB_6F219D9D3E8F_.wvu.FilterData" localSheetId="0" hidden="1">'17 Кв эт'!$A$21:$WWO$634</definedName>
    <definedName name="Z_E104860A_A3B7_4FDF_8BAB_6F219D9D3E8F_.wvu.PrintArea" localSheetId="0" hidden="1">'17 Кв эт'!$A$1:$BC$614</definedName>
    <definedName name="Z_E104860A_A3B7_4FDF_8BAB_6F219D9D3E8F_.wvu.Rows" localSheetId="0" hidden="1">'17 Кв эт'!$6:$16</definedName>
    <definedName name="Z_E8944C33_CF35_4790_9FEB_7204E02DE563_.wvu.FilterData" localSheetId="0" hidden="1">'17 Кв эт'!$A$22:$BC$614</definedName>
    <definedName name="Z_E8944C33_CF35_4790_9FEB_7204E02DE563_.wvu.PrintArea" localSheetId="0" hidden="1">'17 Кв эт'!$A$1:$BC$614</definedName>
    <definedName name="Z_EF664B56_5069_481F_BF03_744F9121EDA1_.wvu.FilterData" localSheetId="0" hidden="1">'17 Кв эт'!$A$21:$BC$595</definedName>
    <definedName name="Z_F31A80D5_9B1D_4379_8C89_D1441E3AA280_.wvu.FilterData" localSheetId="0" hidden="1">'17 Кв эт'!$A$21:$BC$596</definedName>
    <definedName name="Z_F542FC93_15B6_4F75_8CE6_13289B723FF3_.wvu.FilterData" localSheetId="0" hidden="1">'17 Кв эт'!$A$21:$BC$596</definedName>
    <definedName name="_xlnm.Print_Area" localSheetId="0">'17 Кв эт'!$A$1:$BC$631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31" i="1" l="1"/>
  <c r="AT631" i="1"/>
  <c r="AO631" i="1"/>
  <c r="AJ631" i="1"/>
  <c r="AI631" i="1"/>
  <c r="AH631" i="1"/>
  <c r="AG631" i="1"/>
  <c r="AF631" i="1"/>
  <c r="AE631" i="1" s="1"/>
  <c r="Y631" i="1"/>
  <c r="T631" i="1"/>
  <c r="O631" i="1"/>
  <c r="J631" i="1"/>
  <c r="I631" i="1"/>
  <c r="H631" i="1"/>
  <c r="G631" i="1"/>
  <c r="F631" i="1"/>
  <c r="E631" i="1" s="1"/>
  <c r="AY630" i="1"/>
  <c r="AT630" i="1"/>
  <c r="AO630" i="1"/>
  <c r="AJ630" i="1"/>
  <c r="AI630" i="1"/>
  <c r="AH630" i="1"/>
  <c r="AG630" i="1"/>
  <c r="AF630" i="1"/>
  <c r="AE630" i="1" s="1"/>
  <c r="Y630" i="1"/>
  <c r="Y628" i="1" s="1"/>
  <c r="T630" i="1"/>
  <c r="O630" i="1"/>
  <c r="J630" i="1"/>
  <c r="I630" i="1"/>
  <c r="I628" i="1" s="1"/>
  <c r="H630" i="1"/>
  <c r="G630" i="1"/>
  <c r="F630" i="1"/>
  <c r="E630" i="1"/>
  <c r="AY629" i="1"/>
  <c r="AT629" i="1"/>
  <c r="AO629" i="1"/>
  <c r="AJ629" i="1"/>
  <c r="AI629" i="1"/>
  <c r="AH629" i="1"/>
  <c r="AG629" i="1"/>
  <c r="AF629" i="1"/>
  <c r="Y629" i="1"/>
  <c r="T629" i="1"/>
  <c r="O629" i="1"/>
  <c r="O628" i="1" s="1"/>
  <c r="J629" i="1"/>
  <c r="I629" i="1"/>
  <c r="H629" i="1"/>
  <c r="G629" i="1"/>
  <c r="F629" i="1"/>
  <c r="BC628" i="1"/>
  <c r="BB628" i="1"/>
  <c r="BA628" i="1"/>
  <c r="AZ628" i="1"/>
  <c r="AY628" i="1"/>
  <c r="AX628" i="1"/>
  <c r="AW628" i="1"/>
  <c r="AV628" i="1"/>
  <c r="AU628" i="1"/>
  <c r="AT628" i="1"/>
  <c r="AS628" i="1"/>
  <c r="AR628" i="1"/>
  <c r="AQ628" i="1"/>
  <c r="AP628" i="1"/>
  <c r="AO628" i="1"/>
  <c r="AN628" i="1"/>
  <c r="AM628" i="1"/>
  <c r="AL628" i="1"/>
  <c r="AK628" i="1"/>
  <c r="AI628" i="1"/>
  <c r="AH628" i="1"/>
  <c r="AG628" i="1"/>
  <c r="AD628" i="1"/>
  <c r="AD29" i="1" s="1"/>
  <c r="AC628" i="1"/>
  <c r="AB628" i="1"/>
  <c r="AA628" i="1"/>
  <c r="Z628" i="1"/>
  <c r="Z29" i="1" s="1"/>
  <c r="X628" i="1"/>
  <c r="W628" i="1"/>
  <c r="V628" i="1"/>
  <c r="U628" i="1"/>
  <c r="T628" i="1"/>
  <c r="S628" i="1"/>
  <c r="R628" i="1"/>
  <c r="Q628" i="1"/>
  <c r="P628" i="1"/>
  <c r="N628" i="1"/>
  <c r="M628" i="1"/>
  <c r="L628" i="1"/>
  <c r="K628" i="1"/>
  <c r="J628" i="1"/>
  <c r="H628" i="1"/>
  <c r="F628" i="1"/>
  <c r="D628" i="1"/>
  <c r="BC622" i="1"/>
  <c r="BB622" i="1"/>
  <c r="BA622" i="1"/>
  <c r="AZ622" i="1"/>
  <c r="AY622" i="1"/>
  <c r="AX622" i="1"/>
  <c r="AW622" i="1"/>
  <c r="AV622" i="1"/>
  <c r="AU622" i="1"/>
  <c r="AT622" i="1"/>
  <c r="AS622" i="1"/>
  <c r="AR622" i="1"/>
  <c r="AQ622" i="1"/>
  <c r="AP622" i="1"/>
  <c r="AO622" i="1"/>
  <c r="AN622" i="1"/>
  <c r="AM622" i="1"/>
  <c r="AL622" i="1"/>
  <c r="AK622" i="1"/>
  <c r="AJ622" i="1"/>
  <c r="AI622" i="1"/>
  <c r="AH622" i="1"/>
  <c r="AG622" i="1"/>
  <c r="AF622" i="1"/>
  <c r="AE622" i="1"/>
  <c r="AD622" i="1"/>
  <c r="AC622" i="1"/>
  <c r="AB622" i="1"/>
  <c r="AA622" i="1"/>
  <c r="Z622" i="1"/>
  <c r="Y622" i="1"/>
  <c r="X622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BC616" i="1"/>
  <c r="BB616" i="1"/>
  <c r="BA616" i="1"/>
  <c r="AZ616" i="1"/>
  <c r="AY616" i="1"/>
  <c r="AX616" i="1"/>
  <c r="AW616" i="1"/>
  <c r="AV616" i="1"/>
  <c r="AU616" i="1"/>
  <c r="AT616" i="1"/>
  <c r="AS616" i="1"/>
  <c r="AR616" i="1"/>
  <c r="AQ616" i="1"/>
  <c r="AP616" i="1"/>
  <c r="AO616" i="1"/>
  <c r="AN616" i="1"/>
  <c r="AM616" i="1"/>
  <c r="AL616" i="1"/>
  <c r="AK616" i="1"/>
  <c r="AJ616" i="1"/>
  <c r="AI616" i="1"/>
  <c r="AH616" i="1"/>
  <c r="AG616" i="1"/>
  <c r="AF616" i="1"/>
  <c r="AE616" i="1"/>
  <c r="AD616" i="1"/>
  <c r="AC616" i="1"/>
  <c r="AB616" i="1"/>
  <c r="AA616" i="1"/>
  <c r="Z616" i="1"/>
  <c r="Y616" i="1"/>
  <c r="X616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E616" i="1"/>
  <c r="D616" i="1"/>
  <c r="BC615" i="1"/>
  <c r="BB615" i="1"/>
  <c r="BA615" i="1"/>
  <c r="AZ615" i="1"/>
  <c r="AY615" i="1"/>
  <c r="AX615" i="1"/>
  <c r="AW615" i="1"/>
  <c r="AV615" i="1"/>
  <c r="AU615" i="1"/>
  <c r="AT615" i="1"/>
  <c r="AS615" i="1"/>
  <c r="AR615" i="1"/>
  <c r="AQ615" i="1"/>
  <c r="AP615" i="1"/>
  <c r="AO615" i="1"/>
  <c r="AN615" i="1"/>
  <c r="AM615" i="1"/>
  <c r="AL615" i="1"/>
  <c r="AK615" i="1"/>
  <c r="AJ615" i="1"/>
  <c r="AI615" i="1"/>
  <c r="AH615" i="1"/>
  <c r="AG615" i="1"/>
  <c r="AF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AY614" i="1"/>
  <c r="AT614" i="1"/>
  <c r="AO614" i="1"/>
  <c r="AJ614" i="1"/>
  <c r="AI614" i="1"/>
  <c r="AH614" i="1"/>
  <c r="AE614" i="1" s="1"/>
  <c r="AG614" i="1"/>
  <c r="AF614" i="1"/>
  <c r="Y614" i="1"/>
  <c r="T614" i="1"/>
  <c r="O614" i="1"/>
  <c r="J614" i="1"/>
  <c r="I614" i="1"/>
  <c r="H614" i="1"/>
  <c r="G614" i="1"/>
  <c r="F614" i="1"/>
  <c r="E614" i="1"/>
  <c r="AY613" i="1"/>
  <c r="AT613" i="1"/>
  <c r="AO613" i="1"/>
  <c r="AJ613" i="1"/>
  <c r="AI613" i="1"/>
  <c r="AH613" i="1"/>
  <c r="AG613" i="1"/>
  <c r="AF613" i="1"/>
  <c r="AE613" i="1" s="1"/>
  <c r="Y613" i="1"/>
  <c r="T613" i="1"/>
  <c r="O613" i="1"/>
  <c r="O611" i="1" s="1"/>
  <c r="O607" i="1" s="1"/>
  <c r="J613" i="1"/>
  <c r="I613" i="1"/>
  <c r="H613" i="1"/>
  <c r="G613" i="1"/>
  <c r="F613" i="1"/>
  <c r="AY612" i="1"/>
  <c r="AT612" i="1"/>
  <c r="AT611" i="1" s="1"/>
  <c r="AT607" i="1" s="1"/>
  <c r="AO612" i="1"/>
  <c r="AJ612" i="1"/>
  <c r="AI612" i="1"/>
  <c r="AH612" i="1"/>
  <c r="AG612" i="1"/>
  <c r="AF612" i="1"/>
  <c r="Y612" i="1"/>
  <c r="Y611" i="1" s="1"/>
  <c r="Y607" i="1" s="1"/>
  <c r="T612" i="1"/>
  <c r="O612" i="1"/>
  <c r="J612" i="1"/>
  <c r="I612" i="1"/>
  <c r="I611" i="1" s="1"/>
  <c r="I607" i="1" s="1"/>
  <c r="H612" i="1"/>
  <c r="G612" i="1"/>
  <c r="F612" i="1"/>
  <c r="E612" i="1"/>
  <c r="BC611" i="1"/>
  <c r="BB611" i="1"/>
  <c r="BA611" i="1"/>
  <c r="AZ611" i="1"/>
  <c r="AY611" i="1"/>
  <c r="AX611" i="1"/>
  <c r="AW611" i="1"/>
  <c r="AV611" i="1"/>
  <c r="AU611" i="1"/>
  <c r="AS611" i="1"/>
  <c r="AR611" i="1"/>
  <c r="AQ611" i="1"/>
  <c r="AP611" i="1"/>
  <c r="AO611" i="1"/>
  <c r="AN611" i="1"/>
  <c r="AM611" i="1"/>
  <c r="AL611" i="1"/>
  <c r="AK611" i="1"/>
  <c r="AJ611" i="1"/>
  <c r="AI611" i="1"/>
  <c r="AG611" i="1"/>
  <c r="AD611" i="1"/>
  <c r="AC611" i="1"/>
  <c r="AB611" i="1"/>
  <c r="AB607" i="1" s="1"/>
  <c r="AA611" i="1"/>
  <c r="Z611" i="1"/>
  <c r="X611" i="1"/>
  <c r="W611" i="1"/>
  <c r="V611" i="1"/>
  <c r="U611" i="1"/>
  <c r="T611" i="1"/>
  <c r="S611" i="1"/>
  <c r="R611" i="1"/>
  <c r="Q611" i="1"/>
  <c r="P611" i="1"/>
  <c r="N611" i="1"/>
  <c r="M611" i="1"/>
  <c r="L611" i="1"/>
  <c r="K611" i="1"/>
  <c r="J611" i="1"/>
  <c r="H611" i="1"/>
  <c r="F611" i="1"/>
  <c r="D611" i="1"/>
  <c r="BC607" i="1"/>
  <c r="BB607" i="1"/>
  <c r="BA607" i="1"/>
  <c r="AZ607" i="1"/>
  <c r="AY607" i="1"/>
  <c r="AX607" i="1"/>
  <c r="AW607" i="1"/>
  <c r="AV607" i="1"/>
  <c r="AU607" i="1"/>
  <c r="AS607" i="1"/>
  <c r="AR607" i="1"/>
  <c r="AQ607" i="1"/>
  <c r="AP607" i="1"/>
  <c r="AO607" i="1"/>
  <c r="AN607" i="1"/>
  <c r="AM607" i="1"/>
  <c r="AL607" i="1"/>
  <c r="AK607" i="1"/>
  <c r="AJ607" i="1"/>
  <c r="AI607" i="1"/>
  <c r="AG607" i="1"/>
  <c r="AD607" i="1"/>
  <c r="AC607" i="1"/>
  <c r="AA607" i="1"/>
  <c r="Z607" i="1"/>
  <c r="X607" i="1"/>
  <c r="W607" i="1"/>
  <c r="V607" i="1"/>
  <c r="U607" i="1"/>
  <c r="T607" i="1"/>
  <c r="S607" i="1"/>
  <c r="R607" i="1"/>
  <c r="Q607" i="1"/>
  <c r="P607" i="1"/>
  <c r="N607" i="1"/>
  <c r="M607" i="1"/>
  <c r="L607" i="1"/>
  <c r="K607" i="1"/>
  <c r="J607" i="1"/>
  <c r="H607" i="1"/>
  <c r="F607" i="1"/>
  <c r="D607" i="1"/>
  <c r="AY606" i="1"/>
  <c r="AT606" i="1"/>
  <c r="AO606" i="1"/>
  <c r="AJ606" i="1"/>
  <c r="AJ605" i="1" s="1"/>
  <c r="AI606" i="1"/>
  <c r="AH606" i="1"/>
  <c r="AG606" i="1"/>
  <c r="AF606" i="1"/>
  <c r="Y606" i="1"/>
  <c r="T606" i="1"/>
  <c r="O606" i="1"/>
  <c r="O605" i="1" s="1"/>
  <c r="O600" i="1" s="1"/>
  <c r="J606" i="1"/>
  <c r="I606" i="1"/>
  <c r="H606" i="1"/>
  <c r="G606" i="1"/>
  <c r="F606" i="1"/>
  <c r="BC605" i="1"/>
  <c r="BB605" i="1"/>
  <c r="BB600" i="1" s="1"/>
  <c r="BA605" i="1"/>
  <c r="AZ605" i="1"/>
  <c r="AY605" i="1"/>
  <c r="AX605" i="1"/>
  <c r="AX600" i="1" s="1"/>
  <c r="AW605" i="1"/>
  <c r="AV605" i="1"/>
  <c r="AU605" i="1"/>
  <c r="AT605" i="1"/>
  <c r="AS605" i="1"/>
  <c r="AR605" i="1"/>
  <c r="AQ605" i="1"/>
  <c r="AP605" i="1"/>
  <c r="AP600" i="1" s="1"/>
  <c r="AO605" i="1"/>
  <c r="AN605" i="1"/>
  <c r="AM605" i="1"/>
  <c r="AL605" i="1"/>
  <c r="AL600" i="1" s="1"/>
  <c r="AK605" i="1"/>
  <c r="AI605" i="1"/>
  <c r="AH605" i="1"/>
  <c r="AG605" i="1"/>
  <c r="AD605" i="1"/>
  <c r="AD600" i="1" s="1"/>
  <c r="AC605" i="1"/>
  <c r="AB605" i="1"/>
  <c r="AA605" i="1"/>
  <c r="Z605" i="1"/>
  <c r="Z600" i="1" s="1"/>
  <c r="Y605" i="1"/>
  <c r="X605" i="1"/>
  <c r="W605" i="1"/>
  <c r="V605" i="1"/>
  <c r="V600" i="1" s="1"/>
  <c r="U605" i="1"/>
  <c r="T605" i="1"/>
  <c r="S605" i="1"/>
  <c r="R605" i="1"/>
  <c r="R600" i="1" s="1"/>
  <c r="Q605" i="1"/>
  <c r="P605" i="1"/>
  <c r="N605" i="1"/>
  <c r="N600" i="1" s="1"/>
  <c r="M605" i="1"/>
  <c r="L605" i="1"/>
  <c r="K605" i="1"/>
  <c r="J605" i="1"/>
  <c r="J600" i="1" s="1"/>
  <c r="I605" i="1"/>
  <c r="H605" i="1"/>
  <c r="F605" i="1"/>
  <c r="F600" i="1" s="1"/>
  <c r="D605" i="1"/>
  <c r="AY603" i="1"/>
  <c r="AT603" i="1"/>
  <c r="AT602" i="1" s="1"/>
  <c r="AT600" i="1" s="1"/>
  <c r="AO603" i="1"/>
  <c r="AJ603" i="1"/>
  <c r="AI603" i="1"/>
  <c r="AH603" i="1"/>
  <c r="AG603" i="1"/>
  <c r="AF603" i="1"/>
  <c r="Y603" i="1"/>
  <c r="Y602" i="1" s="1"/>
  <c r="Y600" i="1" s="1"/>
  <c r="T603" i="1"/>
  <c r="O603" i="1"/>
  <c r="J603" i="1"/>
  <c r="I603" i="1"/>
  <c r="I602" i="1" s="1"/>
  <c r="I600" i="1" s="1"/>
  <c r="I584" i="1" s="1"/>
  <c r="H603" i="1"/>
  <c r="G603" i="1"/>
  <c r="F603" i="1"/>
  <c r="E603" i="1"/>
  <c r="E602" i="1" s="1"/>
  <c r="BC602" i="1"/>
  <c r="BB602" i="1"/>
  <c r="BA602" i="1"/>
  <c r="AZ602" i="1"/>
  <c r="AY602" i="1"/>
  <c r="AX602" i="1"/>
  <c r="AW602" i="1"/>
  <c r="AV602" i="1"/>
  <c r="AU602" i="1"/>
  <c r="AS602" i="1"/>
  <c r="AR602" i="1"/>
  <c r="AQ602" i="1"/>
  <c r="AP602" i="1"/>
  <c r="AO602" i="1"/>
  <c r="AN602" i="1"/>
  <c r="AM602" i="1"/>
  <c r="AL602" i="1"/>
  <c r="AK602" i="1"/>
  <c r="AJ602" i="1"/>
  <c r="AI602" i="1"/>
  <c r="AG602" i="1"/>
  <c r="AF602" i="1"/>
  <c r="AD602" i="1"/>
  <c r="AC602" i="1"/>
  <c r="AB602" i="1"/>
  <c r="AA602" i="1"/>
  <c r="Z602" i="1"/>
  <c r="X602" i="1"/>
  <c r="W602" i="1"/>
  <c r="V602" i="1"/>
  <c r="U602" i="1"/>
  <c r="T602" i="1"/>
  <c r="T600" i="1" s="1"/>
  <c r="T584" i="1" s="1"/>
  <c r="S602" i="1"/>
  <c r="R602" i="1"/>
  <c r="Q602" i="1"/>
  <c r="P602" i="1"/>
  <c r="O602" i="1"/>
  <c r="N602" i="1"/>
  <c r="M602" i="1"/>
  <c r="L602" i="1"/>
  <c r="K602" i="1"/>
  <c r="J602" i="1"/>
  <c r="H602" i="1"/>
  <c r="G602" i="1"/>
  <c r="F602" i="1"/>
  <c r="D602" i="1"/>
  <c r="D600" i="1" s="1"/>
  <c r="D584" i="1" s="1"/>
  <c r="BC600" i="1"/>
  <c r="BA600" i="1"/>
  <c r="AZ600" i="1"/>
  <c r="AZ584" i="1" s="1"/>
  <c r="AY600" i="1"/>
  <c r="AW600" i="1"/>
  <c r="AV600" i="1"/>
  <c r="AV584" i="1" s="1"/>
  <c r="AU600" i="1"/>
  <c r="AS600" i="1"/>
  <c r="AR600" i="1"/>
  <c r="AR584" i="1" s="1"/>
  <c r="AQ600" i="1"/>
  <c r="AO600" i="1"/>
  <c r="AN600" i="1"/>
  <c r="AN584" i="1" s="1"/>
  <c r="AM600" i="1"/>
  <c r="AK600" i="1"/>
  <c r="AJ600" i="1"/>
  <c r="AI600" i="1"/>
  <c r="AG600" i="1"/>
  <c r="AC600" i="1"/>
  <c r="AB600" i="1"/>
  <c r="AA600" i="1"/>
  <c r="X600" i="1"/>
  <c r="X584" i="1" s="1"/>
  <c r="W600" i="1"/>
  <c r="U600" i="1"/>
  <c r="S600" i="1"/>
  <c r="Q600" i="1"/>
  <c r="P600" i="1"/>
  <c r="P584" i="1" s="1"/>
  <c r="M600" i="1"/>
  <c r="L600" i="1"/>
  <c r="L584" i="1" s="1"/>
  <c r="K600" i="1"/>
  <c r="H600" i="1"/>
  <c r="H584" i="1" s="1"/>
  <c r="AY598" i="1"/>
  <c r="AT598" i="1"/>
  <c r="AO598" i="1"/>
  <c r="AJ598" i="1"/>
  <c r="AJ597" i="1" s="1"/>
  <c r="AJ592" i="1" s="1"/>
  <c r="AJ585" i="1" s="1"/>
  <c r="AI598" i="1"/>
  <c r="AH598" i="1"/>
  <c r="AG598" i="1"/>
  <c r="AF598" i="1"/>
  <c r="Y598" i="1"/>
  <c r="T598" i="1"/>
  <c r="O598" i="1"/>
  <c r="O597" i="1" s="1"/>
  <c r="O592" i="1" s="1"/>
  <c r="O585" i="1" s="1"/>
  <c r="J598" i="1"/>
  <c r="I598" i="1"/>
  <c r="H598" i="1"/>
  <c r="G598" i="1"/>
  <c r="F598" i="1"/>
  <c r="BC597" i="1"/>
  <c r="BB597" i="1"/>
  <c r="BB592" i="1" s="1"/>
  <c r="BB585" i="1" s="1"/>
  <c r="BB584" i="1" s="1"/>
  <c r="BA597" i="1"/>
  <c r="AZ597" i="1"/>
  <c r="AY597" i="1"/>
  <c r="AX597" i="1"/>
  <c r="AX592" i="1" s="1"/>
  <c r="AX585" i="1" s="1"/>
  <c r="AW597" i="1"/>
  <c r="AV597" i="1"/>
  <c r="AU597" i="1"/>
  <c r="AT597" i="1"/>
  <c r="AT592" i="1" s="1"/>
  <c r="AT585" i="1" s="1"/>
  <c r="AS597" i="1"/>
  <c r="AR597" i="1"/>
  <c r="AQ597" i="1"/>
  <c r="AP597" i="1"/>
  <c r="AP592" i="1" s="1"/>
  <c r="AP585" i="1" s="1"/>
  <c r="AP584" i="1" s="1"/>
  <c r="AO597" i="1"/>
  <c r="AN597" i="1"/>
  <c r="AM597" i="1"/>
  <c r="AL597" i="1"/>
  <c r="AL592" i="1" s="1"/>
  <c r="AL585" i="1" s="1"/>
  <c r="AL584" i="1" s="1"/>
  <c r="AK597" i="1"/>
  <c r="AI597" i="1"/>
  <c r="AH597" i="1"/>
  <c r="AG597" i="1"/>
  <c r="AD597" i="1"/>
  <c r="AD592" i="1" s="1"/>
  <c r="AC597" i="1"/>
  <c r="AB597" i="1"/>
  <c r="AA597" i="1"/>
  <c r="Z597" i="1"/>
  <c r="Z592" i="1" s="1"/>
  <c r="Y597" i="1"/>
  <c r="X597" i="1"/>
  <c r="W597" i="1"/>
  <c r="V597" i="1"/>
  <c r="V592" i="1" s="1"/>
  <c r="U597" i="1"/>
  <c r="T597" i="1"/>
  <c r="S597" i="1"/>
  <c r="R597" i="1"/>
  <c r="R592" i="1" s="1"/>
  <c r="Q597" i="1"/>
  <c r="P597" i="1"/>
  <c r="N597" i="1"/>
  <c r="N592" i="1" s="1"/>
  <c r="N585" i="1" s="1"/>
  <c r="N584" i="1" s="1"/>
  <c r="M597" i="1"/>
  <c r="L597" i="1"/>
  <c r="K597" i="1"/>
  <c r="J597" i="1"/>
  <c r="J592" i="1" s="1"/>
  <c r="J585" i="1" s="1"/>
  <c r="J584" i="1" s="1"/>
  <c r="I597" i="1"/>
  <c r="H597" i="1"/>
  <c r="F597" i="1"/>
  <c r="D597" i="1"/>
  <c r="BC592" i="1"/>
  <c r="BA592" i="1"/>
  <c r="AZ592" i="1"/>
  <c r="AY592" i="1"/>
  <c r="AW592" i="1"/>
  <c r="AV592" i="1"/>
  <c r="AU592" i="1"/>
  <c r="AS592" i="1"/>
  <c r="AR592" i="1"/>
  <c r="AQ592" i="1"/>
  <c r="AO592" i="1"/>
  <c r="AN592" i="1"/>
  <c r="AM592" i="1"/>
  <c r="AK592" i="1"/>
  <c r="AI592" i="1"/>
  <c r="AH592" i="1"/>
  <c r="AG592" i="1"/>
  <c r="AC592" i="1"/>
  <c r="AB592" i="1"/>
  <c r="AA592" i="1"/>
  <c r="Y592" i="1"/>
  <c r="X592" i="1"/>
  <c r="W592" i="1"/>
  <c r="U592" i="1"/>
  <c r="T592" i="1"/>
  <c r="S592" i="1"/>
  <c r="Q592" i="1"/>
  <c r="P592" i="1"/>
  <c r="M592" i="1"/>
  <c r="L592" i="1"/>
  <c r="K592" i="1"/>
  <c r="I592" i="1"/>
  <c r="H592" i="1"/>
  <c r="F592" i="1"/>
  <c r="D592" i="1"/>
  <c r="BC589" i="1"/>
  <c r="BB589" i="1"/>
  <c r="BA589" i="1"/>
  <c r="AZ589" i="1"/>
  <c r="AY589" i="1"/>
  <c r="AX589" i="1"/>
  <c r="AW589" i="1"/>
  <c r="AV589" i="1"/>
  <c r="AU589" i="1"/>
  <c r="AT589" i="1"/>
  <c r="AS589" i="1"/>
  <c r="AR589" i="1"/>
  <c r="AQ589" i="1"/>
  <c r="AP589" i="1"/>
  <c r="AO589" i="1"/>
  <c r="AN589" i="1"/>
  <c r="AM589" i="1"/>
  <c r="AL589" i="1"/>
  <c r="AK589" i="1"/>
  <c r="AJ589" i="1"/>
  <c r="AI589" i="1"/>
  <c r="AH589" i="1"/>
  <c r="AG589" i="1"/>
  <c r="AF589" i="1"/>
  <c r="AE589" i="1"/>
  <c r="AD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BC586" i="1"/>
  <c r="BB586" i="1"/>
  <c r="BA586" i="1"/>
  <c r="AZ586" i="1"/>
  <c r="AY586" i="1"/>
  <c r="AX586" i="1"/>
  <c r="AW586" i="1"/>
  <c r="AV586" i="1"/>
  <c r="AU586" i="1"/>
  <c r="AT586" i="1"/>
  <c r="AS586" i="1"/>
  <c r="AR586" i="1"/>
  <c r="AQ586" i="1"/>
  <c r="AP586" i="1"/>
  <c r="AO586" i="1"/>
  <c r="AN586" i="1"/>
  <c r="AM586" i="1"/>
  <c r="AL586" i="1"/>
  <c r="AK586" i="1"/>
  <c r="AJ586" i="1"/>
  <c r="AI586" i="1"/>
  <c r="AH586" i="1"/>
  <c r="AG586" i="1"/>
  <c r="AF586" i="1"/>
  <c r="AE586" i="1"/>
  <c r="AD586" i="1"/>
  <c r="AC586" i="1"/>
  <c r="AB586" i="1"/>
  <c r="AA586" i="1"/>
  <c r="Z586" i="1"/>
  <c r="Y586" i="1"/>
  <c r="X586" i="1"/>
  <c r="W586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BC585" i="1"/>
  <c r="BA585" i="1"/>
  <c r="AZ585" i="1"/>
  <c r="AY585" i="1"/>
  <c r="AW585" i="1"/>
  <c r="AV585" i="1"/>
  <c r="AU585" i="1"/>
  <c r="AS585" i="1"/>
  <c r="AR585" i="1"/>
  <c r="AQ585" i="1"/>
  <c r="AO585" i="1"/>
  <c r="AN585" i="1"/>
  <c r="AM585" i="1"/>
  <c r="AK585" i="1"/>
  <c r="AI585" i="1"/>
  <c r="AG585" i="1"/>
  <c r="AD585" i="1"/>
  <c r="AC585" i="1"/>
  <c r="AB585" i="1"/>
  <c r="AA585" i="1"/>
  <c r="Z585" i="1"/>
  <c r="Y585" i="1"/>
  <c r="X585" i="1"/>
  <c r="W585" i="1"/>
  <c r="V585" i="1"/>
  <c r="V584" i="1" s="1"/>
  <c r="U585" i="1"/>
  <c r="T585" i="1"/>
  <c r="S585" i="1"/>
  <c r="R585" i="1"/>
  <c r="R584" i="1" s="1"/>
  <c r="Q585" i="1"/>
  <c r="P585" i="1"/>
  <c r="M585" i="1"/>
  <c r="L585" i="1"/>
  <c r="K585" i="1"/>
  <c r="I585" i="1"/>
  <c r="H585" i="1"/>
  <c r="D585" i="1"/>
  <c r="BC584" i="1"/>
  <c r="BA584" i="1"/>
  <c r="AY584" i="1"/>
  <c r="AX584" i="1"/>
  <c r="AW584" i="1"/>
  <c r="AU584" i="1"/>
  <c r="AS584" i="1"/>
  <c r="AQ584" i="1"/>
  <c r="AO584" i="1"/>
  <c r="AM584" i="1"/>
  <c r="AK584" i="1"/>
  <c r="AI584" i="1"/>
  <c r="AG584" i="1"/>
  <c r="AC584" i="1"/>
  <c r="AA584" i="1"/>
  <c r="W584" i="1"/>
  <c r="U584" i="1"/>
  <c r="S584" i="1"/>
  <c r="Q584" i="1"/>
  <c r="M584" i="1"/>
  <c r="K584" i="1"/>
  <c r="AY583" i="1"/>
  <c r="AT583" i="1"/>
  <c r="AO583" i="1"/>
  <c r="AJ583" i="1"/>
  <c r="AI583" i="1"/>
  <c r="AH583" i="1"/>
  <c r="AE583" i="1" s="1"/>
  <c r="AG583" i="1"/>
  <c r="AF583" i="1"/>
  <c r="Y583" i="1"/>
  <c r="T583" i="1"/>
  <c r="O583" i="1"/>
  <c r="J583" i="1"/>
  <c r="I583" i="1"/>
  <c r="H583" i="1"/>
  <c r="G583" i="1"/>
  <c r="F583" i="1"/>
  <c r="E583" i="1"/>
  <c r="AY582" i="1"/>
  <c r="AT582" i="1"/>
  <c r="AO582" i="1"/>
  <c r="AJ582" i="1"/>
  <c r="AI582" i="1"/>
  <c r="AH582" i="1"/>
  <c r="AG582" i="1"/>
  <c r="AF582" i="1"/>
  <c r="AE582" i="1" s="1"/>
  <c r="Y582" i="1"/>
  <c r="T582" i="1"/>
  <c r="O582" i="1"/>
  <c r="J582" i="1"/>
  <c r="I582" i="1"/>
  <c r="H582" i="1"/>
  <c r="G582" i="1"/>
  <c r="F582" i="1"/>
  <c r="AY581" i="1"/>
  <c r="AT581" i="1"/>
  <c r="AO581" i="1"/>
  <c r="AJ581" i="1"/>
  <c r="AI581" i="1"/>
  <c r="AH581" i="1"/>
  <c r="AE581" i="1" s="1"/>
  <c r="AG581" i="1"/>
  <c r="AF581" i="1"/>
  <c r="Y581" i="1"/>
  <c r="T581" i="1"/>
  <c r="O581" i="1"/>
  <c r="J581" i="1"/>
  <c r="I581" i="1"/>
  <c r="H581" i="1"/>
  <c r="G581" i="1"/>
  <c r="F581" i="1"/>
  <c r="E581" i="1"/>
  <c r="AY580" i="1"/>
  <c r="AT580" i="1"/>
  <c r="AO580" i="1"/>
  <c r="AJ580" i="1"/>
  <c r="AI580" i="1"/>
  <c r="AH580" i="1"/>
  <c r="AG580" i="1"/>
  <c r="AF580" i="1"/>
  <c r="AE580" i="1" s="1"/>
  <c r="Y580" i="1"/>
  <c r="T580" i="1"/>
  <c r="O580" i="1"/>
  <c r="J580" i="1"/>
  <c r="I580" i="1"/>
  <c r="H580" i="1"/>
  <c r="G580" i="1"/>
  <c r="F580" i="1"/>
  <c r="E580" i="1" s="1"/>
  <c r="AY579" i="1"/>
  <c r="AT579" i="1"/>
  <c r="AO579" i="1"/>
  <c r="AJ579" i="1"/>
  <c r="AI579" i="1"/>
  <c r="AH579" i="1"/>
  <c r="AE579" i="1" s="1"/>
  <c r="AG579" i="1"/>
  <c r="AF579" i="1"/>
  <c r="Y579" i="1"/>
  <c r="T579" i="1"/>
  <c r="O579" i="1"/>
  <c r="J579" i="1"/>
  <c r="I579" i="1"/>
  <c r="H579" i="1"/>
  <c r="G579" i="1"/>
  <c r="F579" i="1"/>
  <c r="E579" i="1"/>
  <c r="AY578" i="1"/>
  <c r="AT578" i="1"/>
  <c r="AO578" i="1"/>
  <c r="AJ578" i="1"/>
  <c r="AI578" i="1"/>
  <c r="AH578" i="1"/>
  <c r="AG578" i="1"/>
  <c r="AF578" i="1"/>
  <c r="AE578" i="1" s="1"/>
  <c r="Y578" i="1"/>
  <c r="T578" i="1"/>
  <c r="O578" i="1"/>
  <c r="J578" i="1"/>
  <c r="I578" i="1"/>
  <c r="H578" i="1"/>
  <c r="G578" i="1"/>
  <c r="F578" i="1"/>
  <c r="E578" i="1" s="1"/>
  <c r="AY577" i="1"/>
  <c r="AT577" i="1"/>
  <c r="AO577" i="1"/>
  <c r="AJ577" i="1"/>
  <c r="AI577" i="1"/>
  <c r="AH577" i="1"/>
  <c r="AE577" i="1" s="1"/>
  <c r="AG577" i="1"/>
  <c r="AF577" i="1"/>
  <c r="Y577" i="1"/>
  <c r="T577" i="1"/>
  <c r="O577" i="1"/>
  <c r="J577" i="1"/>
  <c r="I577" i="1"/>
  <c r="H577" i="1"/>
  <c r="G577" i="1"/>
  <c r="F577" i="1"/>
  <c r="E577" i="1"/>
  <c r="AY576" i="1"/>
  <c r="AT576" i="1"/>
  <c r="AO576" i="1"/>
  <c r="AJ576" i="1"/>
  <c r="AI576" i="1"/>
  <c r="AH576" i="1"/>
  <c r="AG576" i="1"/>
  <c r="AF576" i="1"/>
  <c r="AE576" i="1" s="1"/>
  <c r="Y576" i="1"/>
  <c r="T576" i="1"/>
  <c r="O576" i="1"/>
  <c r="J576" i="1"/>
  <c r="I576" i="1"/>
  <c r="H576" i="1"/>
  <c r="G576" i="1"/>
  <c r="F576" i="1"/>
  <c r="E576" i="1" s="1"/>
  <c r="AY575" i="1"/>
  <c r="AT575" i="1"/>
  <c r="AO575" i="1"/>
  <c r="AJ575" i="1"/>
  <c r="AI575" i="1"/>
  <c r="AH575" i="1"/>
  <c r="AE575" i="1" s="1"/>
  <c r="AG575" i="1"/>
  <c r="AF575" i="1"/>
  <c r="Y575" i="1"/>
  <c r="T575" i="1"/>
  <c r="O575" i="1"/>
  <c r="J575" i="1"/>
  <c r="I575" i="1"/>
  <c r="H575" i="1"/>
  <c r="G575" i="1"/>
  <c r="F575" i="1"/>
  <c r="E575" i="1"/>
  <c r="AY574" i="1"/>
  <c r="AT574" i="1"/>
  <c r="AO574" i="1"/>
  <c r="AJ574" i="1"/>
  <c r="AI574" i="1"/>
  <c r="AH574" i="1"/>
  <c r="AG574" i="1"/>
  <c r="AF574" i="1"/>
  <c r="AE574" i="1" s="1"/>
  <c r="Y574" i="1"/>
  <c r="T574" i="1"/>
  <c r="O574" i="1"/>
  <c r="J574" i="1"/>
  <c r="I574" i="1"/>
  <c r="H574" i="1"/>
  <c r="G574" i="1"/>
  <c r="F574" i="1"/>
  <c r="AY573" i="1"/>
  <c r="AT573" i="1"/>
  <c r="AO573" i="1"/>
  <c r="AJ573" i="1"/>
  <c r="AI573" i="1"/>
  <c r="AH573" i="1"/>
  <c r="AE573" i="1" s="1"/>
  <c r="AG573" i="1"/>
  <c r="AF573" i="1"/>
  <c r="Y573" i="1"/>
  <c r="T573" i="1"/>
  <c r="O573" i="1"/>
  <c r="J573" i="1"/>
  <c r="I573" i="1"/>
  <c r="H573" i="1"/>
  <c r="G573" i="1"/>
  <c r="F573" i="1"/>
  <c r="E573" i="1"/>
  <c r="AY572" i="1"/>
  <c r="AT572" i="1"/>
  <c r="AO572" i="1"/>
  <c r="AJ572" i="1"/>
  <c r="AI572" i="1"/>
  <c r="AH572" i="1"/>
  <c r="AG572" i="1"/>
  <c r="AF572" i="1"/>
  <c r="AE572" i="1" s="1"/>
  <c r="Y572" i="1"/>
  <c r="T572" i="1"/>
  <c r="O572" i="1"/>
  <c r="J572" i="1"/>
  <c r="I572" i="1"/>
  <c r="H572" i="1"/>
  <c r="G572" i="1"/>
  <c r="F572" i="1"/>
  <c r="E572" i="1" s="1"/>
  <c r="AY571" i="1"/>
  <c r="AT571" i="1"/>
  <c r="AO571" i="1"/>
  <c r="AJ571" i="1"/>
  <c r="AI571" i="1"/>
  <c r="AH571" i="1"/>
  <c r="AE571" i="1" s="1"/>
  <c r="AG571" i="1"/>
  <c r="AF571" i="1"/>
  <c r="Y571" i="1"/>
  <c r="T571" i="1"/>
  <c r="O571" i="1"/>
  <c r="J571" i="1"/>
  <c r="I571" i="1"/>
  <c r="H571" i="1"/>
  <c r="G571" i="1"/>
  <c r="F571" i="1"/>
  <c r="E571" i="1"/>
  <c r="AY570" i="1"/>
  <c r="AT570" i="1"/>
  <c r="AO570" i="1"/>
  <c r="AJ570" i="1"/>
  <c r="AI570" i="1"/>
  <c r="AH570" i="1"/>
  <c r="AG570" i="1"/>
  <c r="AF570" i="1"/>
  <c r="AE570" i="1" s="1"/>
  <c r="Y570" i="1"/>
  <c r="T570" i="1"/>
  <c r="O570" i="1"/>
  <c r="J570" i="1"/>
  <c r="I570" i="1"/>
  <c r="H570" i="1"/>
  <c r="G570" i="1"/>
  <c r="E570" i="1" s="1"/>
  <c r="F570" i="1"/>
  <c r="AY569" i="1"/>
  <c r="AT569" i="1"/>
  <c r="AO569" i="1"/>
  <c r="AJ569" i="1"/>
  <c r="AI569" i="1"/>
  <c r="AH569" i="1"/>
  <c r="AE569" i="1" s="1"/>
  <c r="AG569" i="1"/>
  <c r="AF569" i="1"/>
  <c r="Y569" i="1"/>
  <c r="T569" i="1"/>
  <c r="O569" i="1"/>
  <c r="J569" i="1"/>
  <c r="I569" i="1"/>
  <c r="H569" i="1"/>
  <c r="G569" i="1"/>
  <c r="F569" i="1"/>
  <c r="E569" i="1"/>
  <c r="AY568" i="1"/>
  <c r="AT568" i="1"/>
  <c r="AO568" i="1"/>
  <c r="AJ568" i="1"/>
  <c r="AJ565" i="1" s="1"/>
  <c r="AI568" i="1"/>
  <c r="AH568" i="1"/>
  <c r="AG568" i="1"/>
  <c r="AF568" i="1"/>
  <c r="Y568" i="1"/>
  <c r="T568" i="1"/>
  <c r="O568" i="1"/>
  <c r="J568" i="1"/>
  <c r="I568" i="1"/>
  <c r="H568" i="1"/>
  <c r="G568" i="1"/>
  <c r="E568" i="1" s="1"/>
  <c r="F568" i="1"/>
  <c r="AY567" i="1"/>
  <c r="AT567" i="1"/>
  <c r="AO567" i="1"/>
  <c r="AJ567" i="1"/>
  <c r="AI567" i="1"/>
  <c r="AH567" i="1"/>
  <c r="AE567" i="1" s="1"/>
  <c r="AG567" i="1"/>
  <c r="AF567" i="1"/>
  <c r="Y567" i="1"/>
  <c r="T567" i="1"/>
  <c r="O567" i="1"/>
  <c r="J567" i="1"/>
  <c r="I567" i="1"/>
  <c r="H567" i="1"/>
  <c r="G567" i="1"/>
  <c r="F567" i="1"/>
  <c r="E567" i="1"/>
  <c r="AY566" i="1"/>
  <c r="AJ566" i="1"/>
  <c r="AI566" i="1"/>
  <c r="AH566" i="1"/>
  <c r="AG566" i="1"/>
  <c r="AF566" i="1"/>
  <c r="Y566" i="1"/>
  <c r="Y565" i="1" s="1"/>
  <c r="T566" i="1"/>
  <c r="J566" i="1"/>
  <c r="I566" i="1"/>
  <c r="H566" i="1"/>
  <c r="G566" i="1"/>
  <c r="F566" i="1"/>
  <c r="BC565" i="1"/>
  <c r="BB565" i="1"/>
  <c r="BA565" i="1"/>
  <c r="AZ565" i="1"/>
  <c r="AY565" i="1"/>
  <c r="AX565" i="1"/>
  <c r="AW565" i="1"/>
  <c r="AV565" i="1"/>
  <c r="AU565" i="1"/>
  <c r="AS565" i="1"/>
  <c r="AR565" i="1"/>
  <c r="AQ565" i="1"/>
  <c r="AP565" i="1"/>
  <c r="AO565" i="1"/>
  <c r="AN565" i="1"/>
  <c r="AM565" i="1"/>
  <c r="AL565" i="1"/>
  <c r="AK565" i="1"/>
  <c r="AI565" i="1"/>
  <c r="AG565" i="1"/>
  <c r="AD565" i="1"/>
  <c r="AC565" i="1"/>
  <c r="AB565" i="1"/>
  <c r="AA565" i="1"/>
  <c r="Z565" i="1"/>
  <c r="X565" i="1"/>
  <c r="W565" i="1"/>
  <c r="V565" i="1"/>
  <c r="U565" i="1"/>
  <c r="T565" i="1"/>
  <c r="S565" i="1"/>
  <c r="R565" i="1"/>
  <c r="Q565" i="1"/>
  <c r="P565" i="1"/>
  <c r="N565" i="1"/>
  <c r="M565" i="1"/>
  <c r="L565" i="1"/>
  <c r="K565" i="1"/>
  <c r="J565" i="1"/>
  <c r="G565" i="1"/>
  <c r="F565" i="1"/>
  <c r="D565" i="1"/>
  <c r="AY563" i="1"/>
  <c r="AY562" i="1" s="1"/>
  <c r="AY558" i="1" s="1"/>
  <c r="AT563" i="1"/>
  <c r="AO563" i="1"/>
  <c r="AJ563" i="1"/>
  <c r="AJ562" i="1" s="1"/>
  <c r="AJ558" i="1" s="1"/>
  <c r="AI563" i="1"/>
  <c r="AI562" i="1" s="1"/>
  <c r="AI558" i="1" s="1"/>
  <c r="AH563" i="1"/>
  <c r="AG563" i="1"/>
  <c r="AF563" i="1"/>
  <c r="AF562" i="1" s="1"/>
  <c r="AF558" i="1" s="1"/>
  <c r="AE563" i="1"/>
  <c r="AE562" i="1" s="1"/>
  <c r="AE558" i="1" s="1"/>
  <c r="Y563" i="1"/>
  <c r="T563" i="1"/>
  <c r="O563" i="1"/>
  <c r="O562" i="1" s="1"/>
  <c r="O558" i="1" s="1"/>
  <c r="J563" i="1"/>
  <c r="J562" i="1" s="1"/>
  <c r="J558" i="1" s="1"/>
  <c r="I563" i="1"/>
  <c r="H563" i="1"/>
  <c r="G563" i="1"/>
  <c r="G562" i="1" s="1"/>
  <c r="G558" i="1" s="1"/>
  <c r="F563" i="1"/>
  <c r="BC562" i="1"/>
  <c r="BB562" i="1"/>
  <c r="BA562" i="1"/>
  <c r="BA558" i="1" s="1"/>
  <c r="AZ562" i="1"/>
  <c r="AX562" i="1"/>
  <c r="AW562" i="1"/>
  <c r="AV562" i="1"/>
  <c r="AU562" i="1"/>
  <c r="AT562" i="1"/>
  <c r="AS562" i="1"/>
  <c r="AR562" i="1"/>
  <c r="AQ562" i="1"/>
  <c r="AP562" i="1"/>
  <c r="AO562" i="1"/>
  <c r="AN562" i="1"/>
  <c r="AM562" i="1"/>
  <c r="AL562" i="1"/>
  <c r="AK562" i="1"/>
  <c r="AH562" i="1"/>
  <c r="AG562" i="1"/>
  <c r="AG558" i="1" s="1"/>
  <c r="AD562" i="1"/>
  <c r="AC562" i="1"/>
  <c r="AB562" i="1"/>
  <c r="AA562" i="1"/>
  <c r="Z562" i="1"/>
  <c r="Y562" i="1"/>
  <c r="X562" i="1"/>
  <c r="W562" i="1"/>
  <c r="V562" i="1"/>
  <c r="U562" i="1"/>
  <c r="T562" i="1"/>
  <c r="S562" i="1"/>
  <c r="R562" i="1"/>
  <c r="Q562" i="1"/>
  <c r="P562" i="1"/>
  <c r="N562" i="1"/>
  <c r="M562" i="1"/>
  <c r="M558" i="1" s="1"/>
  <c r="L562" i="1"/>
  <c r="K562" i="1"/>
  <c r="I562" i="1"/>
  <c r="I558" i="1" s="1"/>
  <c r="H562" i="1"/>
  <c r="D562" i="1"/>
  <c r="BC558" i="1"/>
  <c r="BB558" i="1"/>
  <c r="AZ558" i="1"/>
  <c r="AX558" i="1"/>
  <c r="AW558" i="1"/>
  <c r="AV558" i="1"/>
  <c r="AU558" i="1"/>
  <c r="AT558" i="1"/>
  <c r="AS558" i="1"/>
  <c r="AR558" i="1"/>
  <c r="AQ558" i="1"/>
  <c r="AP558" i="1"/>
  <c r="AO558" i="1"/>
  <c r="AN558" i="1"/>
  <c r="AM558" i="1"/>
  <c r="AL558" i="1"/>
  <c r="AK558" i="1"/>
  <c r="AH558" i="1"/>
  <c r="AD558" i="1"/>
  <c r="AC558" i="1"/>
  <c r="AB558" i="1"/>
  <c r="AA558" i="1"/>
  <c r="Z558" i="1"/>
  <c r="Y558" i="1"/>
  <c r="X558" i="1"/>
  <c r="W558" i="1"/>
  <c r="V558" i="1"/>
  <c r="U558" i="1"/>
  <c r="T558" i="1"/>
  <c r="S558" i="1"/>
  <c r="R558" i="1"/>
  <c r="Q558" i="1"/>
  <c r="P558" i="1"/>
  <c r="N558" i="1"/>
  <c r="L558" i="1"/>
  <c r="K558" i="1"/>
  <c r="H558" i="1"/>
  <c r="D558" i="1"/>
  <c r="BC552" i="1"/>
  <c r="BB552" i="1"/>
  <c r="BA552" i="1"/>
  <c r="AZ552" i="1"/>
  <c r="AY552" i="1"/>
  <c r="AX552" i="1"/>
  <c r="AW552" i="1"/>
  <c r="AV552" i="1"/>
  <c r="AU552" i="1"/>
  <c r="AT552" i="1"/>
  <c r="AS552" i="1"/>
  <c r="AR552" i="1"/>
  <c r="AQ552" i="1"/>
  <c r="AP552" i="1"/>
  <c r="AO552" i="1"/>
  <c r="AN552" i="1"/>
  <c r="AM552" i="1"/>
  <c r="AL552" i="1"/>
  <c r="AK552" i="1"/>
  <c r="AJ552" i="1"/>
  <c r="AI552" i="1"/>
  <c r="AH552" i="1"/>
  <c r="AG552" i="1"/>
  <c r="AF552" i="1"/>
  <c r="AE552" i="1"/>
  <c r="AD552" i="1"/>
  <c r="AC552" i="1"/>
  <c r="AB552" i="1"/>
  <c r="AA552" i="1"/>
  <c r="Z552" i="1"/>
  <c r="Y552" i="1"/>
  <c r="X552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BC551" i="1"/>
  <c r="BB551" i="1"/>
  <c r="BA551" i="1"/>
  <c r="AZ551" i="1"/>
  <c r="AY551" i="1"/>
  <c r="AX551" i="1"/>
  <c r="AW551" i="1"/>
  <c r="AV551" i="1"/>
  <c r="AU551" i="1"/>
  <c r="AT551" i="1"/>
  <c r="AS551" i="1"/>
  <c r="AR551" i="1"/>
  <c r="AQ551" i="1"/>
  <c r="AP551" i="1"/>
  <c r="AO551" i="1"/>
  <c r="AN551" i="1"/>
  <c r="AM551" i="1"/>
  <c r="AL551" i="1"/>
  <c r="AK551" i="1"/>
  <c r="AJ551" i="1"/>
  <c r="AI551" i="1"/>
  <c r="AH551" i="1"/>
  <c r="AG551" i="1"/>
  <c r="AF551" i="1"/>
  <c r="AE551" i="1"/>
  <c r="AD551" i="1"/>
  <c r="AC551" i="1"/>
  <c r="AB551" i="1"/>
  <c r="AA551" i="1"/>
  <c r="Z551" i="1"/>
  <c r="Y551" i="1"/>
  <c r="X551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AY550" i="1"/>
  <c r="AT550" i="1"/>
  <c r="AO550" i="1"/>
  <c r="AJ550" i="1"/>
  <c r="AI550" i="1"/>
  <c r="AH550" i="1"/>
  <c r="AG550" i="1"/>
  <c r="AE550" i="1" s="1"/>
  <c r="AF550" i="1"/>
  <c r="Y550" i="1"/>
  <c r="X550" i="1"/>
  <c r="T550" i="1" s="1"/>
  <c r="O550" i="1"/>
  <c r="J550" i="1"/>
  <c r="H550" i="1"/>
  <c r="G550" i="1"/>
  <c r="F550" i="1"/>
  <c r="AY549" i="1"/>
  <c r="AT549" i="1"/>
  <c r="AO549" i="1"/>
  <c r="AJ549" i="1"/>
  <c r="AI549" i="1"/>
  <c r="AH549" i="1"/>
  <c r="AG549" i="1"/>
  <c r="AF549" i="1"/>
  <c r="AE549" i="1" s="1"/>
  <c r="Y549" i="1"/>
  <c r="V549" i="1"/>
  <c r="G549" i="1" s="1"/>
  <c r="E549" i="1" s="1"/>
  <c r="T549" i="1"/>
  <c r="O549" i="1"/>
  <c r="J549" i="1"/>
  <c r="I549" i="1"/>
  <c r="H549" i="1"/>
  <c r="F549" i="1"/>
  <c r="AY548" i="1"/>
  <c r="AT548" i="1"/>
  <c r="AO548" i="1"/>
  <c r="AJ548" i="1"/>
  <c r="AI548" i="1"/>
  <c r="AH548" i="1"/>
  <c r="AG548" i="1"/>
  <c r="AF548" i="1"/>
  <c r="AE548" i="1"/>
  <c r="Y548" i="1"/>
  <c r="X548" i="1"/>
  <c r="V548" i="1"/>
  <c r="G548" i="1" s="1"/>
  <c r="U548" i="1"/>
  <c r="O548" i="1"/>
  <c r="J548" i="1"/>
  <c r="I548" i="1"/>
  <c r="H548" i="1"/>
  <c r="AY547" i="1"/>
  <c r="AT547" i="1"/>
  <c r="AO547" i="1"/>
  <c r="AJ547" i="1"/>
  <c r="AI547" i="1"/>
  <c r="AH547" i="1"/>
  <c r="AG547" i="1"/>
  <c r="AF547" i="1"/>
  <c r="AE547" i="1" s="1"/>
  <c r="Y547" i="1"/>
  <c r="U547" i="1"/>
  <c r="F547" i="1" s="1"/>
  <c r="T547" i="1"/>
  <c r="O547" i="1"/>
  <c r="J547" i="1"/>
  <c r="I547" i="1"/>
  <c r="H547" i="1"/>
  <c r="G547" i="1"/>
  <c r="AY546" i="1"/>
  <c r="AT546" i="1"/>
  <c r="AO546" i="1"/>
  <c r="AJ546" i="1"/>
  <c r="AI546" i="1"/>
  <c r="AH546" i="1"/>
  <c r="AG546" i="1"/>
  <c r="AF546" i="1"/>
  <c r="AE546" i="1"/>
  <c r="Y546" i="1"/>
  <c r="T546" i="1"/>
  <c r="O546" i="1"/>
  <c r="J546" i="1"/>
  <c r="I546" i="1"/>
  <c r="H546" i="1"/>
  <c r="G546" i="1"/>
  <c r="F546" i="1"/>
  <c r="E546" i="1" s="1"/>
  <c r="AY545" i="1"/>
  <c r="AT545" i="1"/>
  <c r="AO545" i="1"/>
  <c r="AJ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Y544" i="1"/>
  <c r="AT544" i="1"/>
  <c r="AO544" i="1"/>
  <c r="AJ544" i="1"/>
  <c r="AI544" i="1"/>
  <c r="AH544" i="1"/>
  <c r="AG544" i="1"/>
  <c r="AF544" i="1"/>
  <c r="AE544" i="1"/>
  <c r="Y544" i="1"/>
  <c r="V544" i="1"/>
  <c r="T544" i="1"/>
  <c r="O544" i="1"/>
  <c r="J544" i="1"/>
  <c r="I544" i="1"/>
  <c r="H544" i="1"/>
  <c r="G544" i="1"/>
  <c r="F544" i="1"/>
  <c r="E544" i="1" s="1"/>
  <c r="AY543" i="1"/>
  <c r="AT543" i="1"/>
  <c r="AO543" i="1"/>
  <c r="AJ543" i="1"/>
  <c r="AI543" i="1"/>
  <c r="AH543" i="1"/>
  <c r="AE543" i="1" s="1"/>
  <c r="AG543" i="1"/>
  <c r="AF543" i="1"/>
  <c r="Y543" i="1"/>
  <c r="Y536" i="1" s="1"/>
  <c r="T543" i="1"/>
  <c r="O543" i="1"/>
  <c r="J543" i="1"/>
  <c r="I543" i="1"/>
  <c r="H543" i="1"/>
  <c r="G543" i="1"/>
  <c r="F543" i="1"/>
  <c r="E543" i="1"/>
  <c r="AY542" i="1"/>
  <c r="AT542" i="1"/>
  <c r="AO542" i="1"/>
  <c r="AJ542" i="1"/>
  <c r="AI542" i="1"/>
  <c r="AH542" i="1"/>
  <c r="AG542" i="1"/>
  <c r="AF542" i="1"/>
  <c r="AE542" i="1" s="1"/>
  <c r="Y542" i="1"/>
  <c r="T542" i="1"/>
  <c r="O542" i="1"/>
  <c r="J542" i="1"/>
  <c r="I542" i="1"/>
  <c r="H542" i="1"/>
  <c r="G542" i="1"/>
  <c r="E542" i="1" s="1"/>
  <c r="F542" i="1"/>
  <c r="AY541" i="1"/>
  <c r="AT541" i="1"/>
  <c r="AO541" i="1"/>
  <c r="AJ541" i="1"/>
  <c r="AI541" i="1"/>
  <c r="AH541" i="1"/>
  <c r="AE541" i="1" s="1"/>
  <c r="AG541" i="1"/>
  <c r="AF541" i="1"/>
  <c r="Y541" i="1"/>
  <c r="T541" i="1"/>
  <c r="O541" i="1"/>
  <c r="J541" i="1"/>
  <c r="I541" i="1"/>
  <c r="H541" i="1"/>
  <c r="G541" i="1"/>
  <c r="F541" i="1"/>
  <c r="E541" i="1"/>
  <c r="AY540" i="1"/>
  <c r="AT540" i="1"/>
  <c r="AO540" i="1"/>
  <c r="AJ540" i="1"/>
  <c r="AI540" i="1"/>
  <c r="AH540" i="1"/>
  <c r="AG540" i="1"/>
  <c r="AF540" i="1"/>
  <c r="AE540" i="1" s="1"/>
  <c r="Y540" i="1"/>
  <c r="X540" i="1"/>
  <c r="V540" i="1"/>
  <c r="O540" i="1"/>
  <c r="J540" i="1"/>
  <c r="I540" i="1"/>
  <c r="H540" i="1"/>
  <c r="F540" i="1"/>
  <c r="AY539" i="1"/>
  <c r="AT539" i="1"/>
  <c r="AO539" i="1"/>
  <c r="AJ539" i="1"/>
  <c r="AI539" i="1"/>
  <c r="AH539" i="1"/>
  <c r="AG539" i="1"/>
  <c r="AF539" i="1"/>
  <c r="Y539" i="1"/>
  <c r="T539" i="1"/>
  <c r="O539" i="1"/>
  <c r="J539" i="1"/>
  <c r="I539" i="1"/>
  <c r="H539" i="1"/>
  <c r="G539" i="1"/>
  <c r="F539" i="1"/>
  <c r="E539" i="1" s="1"/>
  <c r="AY538" i="1"/>
  <c r="AT538" i="1"/>
  <c r="AT536" i="1" s="1"/>
  <c r="AT530" i="1" s="1"/>
  <c r="AO538" i="1"/>
  <c r="AJ538" i="1"/>
  <c r="AI538" i="1"/>
  <c r="AH538" i="1"/>
  <c r="AH536" i="1" s="1"/>
  <c r="AH530" i="1" s="1"/>
  <c r="AG538" i="1"/>
  <c r="AF538" i="1"/>
  <c r="Y538" i="1"/>
  <c r="X538" i="1"/>
  <c r="T538" i="1"/>
  <c r="O538" i="1"/>
  <c r="J538" i="1"/>
  <c r="I538" i="1"/>
  <c r="H538" i="1"/>
  <c r="G538" i="1"/>
  <c r="F538" i="1"/>
  <c r="E538" i="1" s="1"/>
  <c r="AY537" i="1"/>
  <c r="AT537" i="1"/>
  <c r="AO537" i="1"/>
  <c r="AJ537" i="1"/>
  <c r="AI537" i="1"/>
  <c r="AH537" i="1"/>
  <c r="AG537" i="1"/>
  <c r="AE537" i="1" s="1"/>
  <c r="AF537" i="1"/>
  <c r="Y537" i="1"/>
  <c r="X537" i="1"/>
  <c r="V537" i="1"/>
  <c r="O537" i="1"/>
  <c r="J537" i="1"/>
  <c r="J536" i="1" s="1"/>
  <c r="J530" i="1" s="1"/>
  <c r="H537" i="1"/>
  <c r="G537" i="1"/>
  <c r="F537" i="1"/>
  <c r="BC536" i="1"/>
  <c r="BB536" i="1"/>
  <c r="BA536" i="1"/>
  <c r="AZ536" i="1"/>
  <c r="AX536" i="1"/>
  <c r="AW536" i="1"/>
  <c r="AV536" i="1"/>
  <c r="AU536" i="1"/>
  <c r="AS536" i="1"/>
  <c r="AS530" i="1" s="1"/>
  <c r="AR536" i="1"/>
  <c r="AQ536" i="1"/>
  <c r="AP536" i="1"/>
  <c r="AO536" i="1"/>
  <c r="AO530" i="1" s="1"/>
  <c r="AN536" i="1"/>
  <c r="AM536" i="1"/>
  <c r="AL536" i="1"/>
  <c r="AK536" i="1"/>
  <c r="AK530" i="1" s="1"/>
  <c r="AD536" i="1"/>
  <c r="AC536" i="1"/>
  <c r="AB536" i="1"/>
  <c r="AA536" i="1"/>
  <c r="Z536" i="1"/>
  <c r="W536" i="1"/>
  <c r="S536" i="1"/>
  <c r="R536" i="1"/>
  <c r="Q536" i="1"/>
  <c r="P536" i="1"/>
  <c r="N536" i="1"/>
  <c r="M536" i="1"/>
  <c r="L536" i="1"/>
  <c r="K536" i="1"/>
  <c r="D536" i="1"/>
  <c r="AY533" i="1"/>
  <c r="AT533" i="1"/>
  <c r="AO533" i="1"/>
  <c r="AJ533" i="1"/>
  <c r="AI533" i="1"/>
  <c r="AH533" i="1"/>
  <c r="AG533" i="1"/>
  <c r="AE533" i="1" s="1"/>
  <c r="AE531" i="1" s="1"/>
  <c r="AF533" i="1"/>
  <c r="Y533" i="1"/>
  <c r="X533" i="1"/>
  <c r="T533" i="1" s="1"/>
  <c r="T531" i="1" s="1"/>
  <c r="O533" i="1"/>
  <c r="J533" i="1"/>
  <c r="H533" i="1"/>
  <c r="G533" i="1"/>
  <c r="F533" i="1"/>
  <c r="AY532" i="1"/>
  <c r="AT532" i="1"/>
  <c r="AO532" i="1"/>
  <c r="AJ532" i="1"/>
  <c r="AI532" i="1"/>
  <c r="AH532" i="1"/>
  <c r="AG532" i="1"/>
  <c r="AF532" i="1"/>
  <c r="AE532" i="1" s="1"/>
  <c r="Y532" i="1"/>
  <c r="T532" i="1"/>
  <c r="O532" i="1"/>
  <c r="O531" i="1" s="1"/>
  <c r="J532" i="1"/>
  <c r="I532" i="1"/>
  <c r="H532" i="1"/>
  <c r="G532" i="1"/>
  <c r="G531" i="1" s="1"/>
  <c r="F532" i="1"/>
  <c r="BC531" i="1"/>
  <c r="BB531" i="1"/>
  <c r="BA531" i="1"/>
  <c r="AZ531" i="1"/>
  <c r="AY531" i="1"/>
  <c r="AX531" i="1"/>
  <c r="AW531" i="1"/>
  <c r="AV531" i="1"/>
  <c r="AU531" i="1"/>
  <c r="AT531" i="1"/>
  <c r="AS531" i="1"/>
  <c r="AR531" i="1"/>
  <c r="AQ531" i="1"/>
  <c r="AP531" i="1"/>
  <c r="AO531" i="1"/>
  <c r="AN531" i="1"/>
  <c r="AM531" i="1"/>
  <c r="AL531" i="1"/>
  <c r="AK531" i="1"/>
  <c r="AJ531" i="1"/>
  <c r="AI531" i="1"/>
  <c r="AH531" i="1"/>
  <c r="AG531" i="1"/>
  <c r="AF531" i="1"/>
  <c r="AD531" i="1"/>
  <c r="AC531" i="1"/>
  <c r="AC530" i="1" s="1"/>
  <c r="AB531" i="1"/>
  <c r="AA531" i="1"/>
  <c r="Z531" i="1"/>
  <c r="Y531" i="1"/>
  <c r="Y530" i="1" s="1"/>
  <c r="W531" i="1"/>
  <c r="V531" i="1"/>
  <c r="U531" i="1"/>
  <c r="S531" i="1"/>
  <c r="R531" i="1"/>
  <c r="Q531" i="1"/>
  <c r="P531" i="1"/>
  <c r="N531" i="1"/>
  <c r="M531" i="1"/>
  <c r="L531" i="1"/>
  <c r="K531" i="1"/>
  <c r="J531" i="1"/>
  <c r="H531" i="1"/>
  <c r="F531" i="1"/>
  <c r="D531" i="1"/>
  <c r="BC530" i="1"/>
  <c r="BB530" i="1"/>
  <c r="BA530" i="1"/>
  <c r="AZ530" i="1"/>
  <c r="AX530" i="1"/>
  <c r="AW530" i="1"/>
  <c r="AV530" i="1"/>
  <c r="AU530" i="1"/>
  <c r="AR530" i="1"/>
  <c r="AQ530" i="1"/>
  <c r="AP530" i="1"/>
  <c r="AN530" i="1"/>
  <c r="AM530" i="1"/>
  <c r="AL530" i="1"/>
  <c r="AD530" i="1"/>
  <c r="AB530" i="1"/>
  <c r="AA530" i="1"/>
  <c r="Z530" i="1"/>
  <c r="W530" i="1"/>
  <c r="S530" i="1"/>
  <c r="R530" i="1"/>
  <c r="Q530" i="1"/>
  <c r="P530" i="1"/>
  <c r="N530" i="1"/>
  <c r="M530" i="1"/>
  <c r="L530" i="1"/>
  <c r="K530" i="1"/>
  <c r="D530" i="1"/>
  <c r="AY529" i="1"/>
  <c r="AT529" i="1"/>
  <c r="AO529" i="1"/>
  <c r="AO526" i="1" s="1"/>
  <c r="AJ529" i="1"/>
  <c r="AI529" i="1"/>
  <c r="AH529" i="1"/>
  <c r="AG529" i="1"/>
  <c r="AF529" i="1"/>
  <c r="Y529" i="1"/>
  <c r="X529" i="1"/>
  <c r="O529" i="1"/>
  <c r="J529" i="1"/>
  <c r="H529" i="1"/>
  <c r="G529" i="1"/>
  <c r="F529" i="1"/>
  <c r="AY528" i="1"/>
  <c r="AT528" i="1"/>
  <c r="AO528" i="1"/>
  <c r="AJ528" i="1"/>
  <c r="AI528" i="1"/>
  <c r="AH528" i="1"/>
  <c r="AG528" i="1"/>
  <c r="AF528" i="1"/>
  <c r="AE528" i="1" s="1"/>
  <c r="Y528" i="1"/>
  <c r="T528" i="1"/>
  <c r="O528" i="1"/>
  <c r="J528" i="1"/>
  <c r="I528" i="1"/>
  <c r="H528" i="1"/>
  <c r="G528" i="1"/>
  <c r="E528" i="1" s="1"/>
  <c r="F528" i="1"/>
  <c r="AY527" i="1"/>
  <c r="AY526" i="1" s="1"/>
  <c r="AT527" i="1"/>
  <c r="AT526" i="1" s="1"/>
  <c r="AO527" i="1"/>
  <c r="AJ527" i="1"/>
  <c r="AI527" i="1"/>
  <c r="AI526" i="1" s="1"/>
  <c r="AH527" i="1"/>
  <c r="AG527" i="1"/>
  <c r="AF527" i="1"/>
  <c r="Y527" i="1"/>
  <c r="Y526" i="1" s="1"/>
  <c r="T527" i="1"/>
  <c r="O527" i="1"/>
  <c r="O526" i="1" s="1"/>
  <c r="J527" i="1"/>
  <c r="J526" i="1" s="1"/>
  <c r="I527" i="1"/>
  <c r="H527" i="1"/>
  <c r="G527" i="1"/>
  <c r="G526" i="1" s="1"/>
  <c r="F527" i="1"/>
  <c r="F526" i="1" s="1"/>
  <c r="E527" i="1"/>
  <c r="BC526" i="1"/>
  <c r="BB526" i="1"/>
  <c r="BA526" i="1"/>
  <c r="AZ526" i="1"/>
  <c r="AZ513" i="1" s="1"/>
  <c r="AX526" i="1"/>
  <c r="AW526" i="1"/>
  <c r="AV526" i="1"/>
  <c r="AU526" i="1"/>
  <c r="AS526" i="1"/>
  <c r="AR526" i="1"/>
  <c r="AR513" i="1" s="1"/>
  <c r="AQ526" i="1"/>
  <c r="AP526" i="1"/>
  <c r="AN526" i="1"/>
  <c r="AM526" i="1"/>
  <c r="AL526" i="1"/>
  <c r="AK526" i="1"/>
  <c r="AJ526" i="1"/>
  <c r="AF526" i="1"/>
  <c r="AD526" i="1"/>
  <c r="AC526" i="1"/>
  <c r="AB526" i="1"/>
  <c r="AA526" i="1"/>
  <c r="Z526" i="1"/>
  <c r="X526" i="1"/>
  <c r="W526" i="1"/>
  <c r="V526" i="1"/>
  <c r="U526" i="1"/>
  <c r="S526" i="1"/>
  <c r="R526" i="1"/>
  <c r="Q526" i="1"/>
  <c r="P526" i="1"/>
  <c r="N526" i="1"/>
  <c r="M526" i="1"/>
  <c r="L526" i="1"/>
  <c r="K526" i="1"/>
  <c r="H526" i="1"/>
  <c r="D526" i="1"/>
  <c r="D513" i="1" s="1"/>
  <c r="AY525" i="1"/>
  <c r="AT525" i="1"/>
  <c r="AT524" i="1" s="1"/>
  <c r="AO525" i="1"/>
  <c r="AO524" i="1" s="1"/>
  <c r="AJ525" i="1"/>
  <c r="AJ524" i="1" s="1"/>
  <c r="AI525" i="1"/>
  <c r="AH525" i="1"/>
  <c r="AH524" i="1" s="1"/>
  <c r="AG525" i="1"/>
  <c r="AG524" i="1" s="1"/>
  <c r="AF525" i="1"/>
  <c r="Y525" i="1"/>
  <c r="U525" i="1"/>
  <c r="F525" i="1" s="1"/>
  <c r="T525" i="1"/>
  <c r="T524" i="1" s="1"/>
  <c r="O525" i="1"/>
  <c r="J525" i="1"/>
  <c r="J524" i="1" s="1"/>
  <c r="I525" i="1"/>
  <c r="I524" i="1" s="1"/>
  <c r="H525" i="1"/>
  <c r="H524" i="1" s="1"/>
  <c r="G525" i="1"/>
  <c r="BC524" i="1"/>
  <c r="BC513" i="1" s="1"/>
  <c r="BB524" i="1"/>
  <c r="BA524" i="1"/>
  <c r="AZ524" i="1"/>
  <c r="AY524" i="1"/>
  <c r="AX524" i="1"/>
  <c r="AW524" i="1"/>
  <c r="AV524" i="1"/>
  <c r="AU524" i="1"/>
  <c r="AU513" i="1" s="1"/>
  <c r="AS524" i="1"/>
  <c r="AR524" i="1"/>
  <c r="AQ524" i="1"/>
  <c r="AQ513" i="1" s="1"/>
  <c r="AP524" i="1"/>
  <c r="AN524" i="1"/>
  <c r="AM524" i="1"/>
  <c r="AM513" i="1" s="1"/>
  <c r="AL524" i="1"/>
  <c r="AK524" i="1"/>
  <c r="AI524" i="1"/>
  <c r="AD524" i="1"/>
  <c r="AC524" i="1"/>
  <c r="AB524" i="1"/>
  <c r="AA524" i="1"/>
  <c r="AA513" i="1" s="1"/>
  <c r="Z524" i="1"/>
  <c r="Y524" i="1"/>
  <c r="X524" i="1"/>
  <c r="W524" i="1"/>
  <c r="V524" i="1"/>
  <c r="S524" i="1"/>
  <c r="S513" i="1" s="1"/>
  <c r="R524" i="1"/>
  <c r="Q524" i="1"/>
  <c r="P524" i="1"/>
  <c r="O524" i="1"/>
  <c r="N524" i="1"/>
  <c r="M524" i="1"/>
  <c r="L524" i="1"/>
  <c r="K524" i="1"/>
  <c r="K513" i="1" s="1"/>
  <c r="G524" i="1"/>
  <c r="D524" i="1"/>
  <c r="AY523" i="1"/>
  <c r="AY522" i="1" s="1"/>
  <c r="AT523" i="1"/>
  <c r="AO523" i="1"/>
  <c r="AO522" i="1" s="1"/>
  <c r="AJ523" i="1"/>
  <c r="AJ522" i="1" s="1"/>
  <c r="AI523" i="1"/>
  <c r="AI522" i="1" s="1"/>
  <c r="AH523" i="1"/>
  <c r="AG523" i="1"/>
  <c r="AG522" i="1" s="1"/>
  <c r="AF523" i="1"/>
  <c r="AF522" i="1" s="1"/>
  <c r="AE523" i="1"/>
  <c r="AE522" i="1" s="1"/>
  <c r="Y523" i="1"/>
  <c r="X523" i="1"/>
  <c r="T523" i="1"/>
  <c r="T522" i="1" s="1"/>
  <c r="O523" i="1"/>
  <c r="O522" i="1" s="1"/>
  <c r="J523" i="1"/>
  <c r="I523" i="1"/>
  <c r="I522" i="1" s="1"/>
  <c r="H523" i="1"/>
  <c r="H522" i="1" s="1"/>
  <c r="G523" i="1"/>
  <c r="F523" i="1"/>
  <c r="BC522" i="1"/>
  <c r="BB522" i="1"/>
  <c r="BB513" i="1" s="1"/>
  <c r="BA522" i="1"/>
  <c r="AZ522" i="1"/>
  <c r="AX522" i="1"/>
  <c r="AX513" i="1" s="1"/>
  <c r="AW522" i="1"/>
  <c r="AV522" i="1"/>
  <c r="AU522" i="1"/>
  <c r="AT522" i="1"/>
  <c r="AS522" i="1"/>
  <c r="AR522" i="1"/>
  <c r="AQ522" i="1"/>
  <c r="AP522" i="1"/>
  <c r="AN522" i="1"/>
  <c r="AM522" i="1"/>
  <c r="AL522" i="1"/>
  <c r="AK522" i="1"/>
  <c r="AH522" i="1"/>
  <c r="AD522" i="1"/>
  <c r="AD513" i="1" s="1"/>
  <c r="AC522" i="1"/>
  <c r="AB522" i="1"/>
  <c r="AA522" i="1"/>
  <c r="Z522" i="1"/>
  <c r="Y522" i="1"/>
  <c r="X522" i="1"/>
  <c r="W522" i="1"/>
  <c r="V522" i="1"/>
  <c r="V513" i="1" s="1"/>
  <c r="U522" i="1"/>
  <c r="S522" i="1"/>
  <c r="R522" i="1"/>
  <c r="Q522" i="1"/>
  <c r="P522" i="1"/>
  <c r="N522" i="1"/>
  <c r="N513" i="1" s="1"/>
  <c r="M522" i="1"/>
  <c r="L522" i="1"/>
  <c r="K522" i="1"/>
  <c r="J522" i="1"/>
  <c r="F522" i="1"/>
  <c r="D522" i="1"/>
  <c r="AY521" i="1"/>
  <c r="AT521" i="1"/>
  <c r="AO521" i="1"/>
  <c r="AJ521" i="1"/>
  <c r="AI521" i="1"/>
  <c r="AH521" i="1"/>
  <c r="AE521" i="1" s="1"/>
  <c r="AG521" i="1"/>
  <c r="AF521" i="1"/>
  <c r="Y521" i="1"/>
  <c r="T521" i="1"/>
  <c r="O521" i="1"/>
  <c r="J521" i="1"/>
  <c r="I521" i="1"/>
  <c r="H521" i="1"/>
  <c r="G521" i="1"/>
  <c r="F521" i="1"/>
  <c r="E521" i="1"/>
  <c r="AY520" i="1"/>
  <c r="AT520" i="1"/>
  <c r="AO520" i="1"/>
  <c r="AJ520" i="1"/>
  <c r="AI520" i="1"/>
  <c r="AH520" i="1"/>
  <c r="AG520" i="1"/>
  <c r="AF520" i="1"/>
  <c r="AE520" i="1" s="1"/>
  <c r="Y520" i="1"/>
  <c r="T520" i="1"/>
  <c r="O520" i="1"/>
  <c r="J520" i="1"/>
  <c r="I520" i="1"/>
  <c r="H520" i="1"/>
  <c r="G520" i="1"/>
  <c r="E520" i="1" s="1"/>
  <c r="F520" i="1"/>
  <c r="AY519" i="1"/>
  <c r="AT519" i="1"/>
  <c r="AO519" i="1"/>
  <c r="AJ519" i="1"/>
  <c r="AI519" i="1"/>
  <c r="AH519" i="1"/>
  <c r="AE519" i="1" s="1"/>
  <c r="AG519" i="1"/>
  <c r="AF519" i="1"/>
  <c r="Y519" i="1"/>
  <c r="Y514" i="1" s="1"/>
  <c r="Y513" i="1" s="1"/>
  <c r="T519" i="1"/>
  <c r="O519" i="1"/>
  <c r="J519" i="1"/>
  <c r="I519" i="1"/>
  <c r="I514" i="1" s="1"/>
  <c r="H519" i="1"/>
  <c r="G519" i="1"/>
  <c r="F519" i="1"/>
  <c r="E519" i="1"/>
  <c r="E514" i="1" s="1"/>
  <c r="AY518" i="1"/>
  <c r="AT518" i="1"/>
  <c r="AO518" i="1"/>
  <c r="AJ518" i="1"/>
  <c r="AJ514" i="1" s="1"/>
  <c r="AJ513" i="1" s="1"/>
  <c r="AI518" i="1"/>
  <c r="AH518" i="1"/>
  <c r="AG518" i="1"/>
  <c r="AF518" i="1"/>
  <c r="Y518" i="1"/>
  <c r="T518" i="1"/>
  <c r="O518" i="1"/>
  <c r="J518" i="1"/>
  <c r="I518" i="1"/>
  <c r="H518" i="1"/>
  <c r="G518" i="1"/>
  <c r="E518" i="1" s="1"/>
  <c r="F518" i="1"/>
  <c r="AY517" i="1"/>
  <c r="AT517" i="1"/>
  <c r="AO517" i="1"/>
  <c r="AJ517" i="1"/>
  <c r="AI517" i="1"/>
  <c r="AH517" i="1"/>
  <c r="AE517" i="1" s="1"/>
  <c r="AG517" i="1"/>
  <c r="AF517" i="1"/>
  <c r="Y517" i="1"/>
  <c r="X517" i="1"/>
  <c r="W517" i="1"/>
  <c r="W514" i="1" s="1"/>
  <c r="W513" i="1" s="1"/>
  <c r="T517" i="1"/>
  <c r="O517" i="1"/>
  <c r="J517" i="1"/>
  <c r="I517" i="1"/>
  <c r="H517" i="1"/>
  <c r="G517" i="1"/>
  <c r="E517" i="1" s="1"/>
  <c r="F517" i="1"/>
  <c r="AY516" i="1"/>
  <c r="AT516" i="1"/>
  <c r="AO516" i="1"/>
  <c r="AJ516" i="1"/>
  <c r="AI516" i="1"/>
  <c r="AH516" i="1"/>
  <c r="AE516" i="1" s="1"/>
  <c r="AG516" i="1"/>
  <c r="AF516" i="1"/>
  <c r="Y516" i="1"/>
  <c r="X516" i="1"/>
  <c r="V516" i="1"/>
  <c r="T516" i="1"/>
  <c r="O516" i="1"/>
  <c r="J516" i="1"/>
  <c r="I516" i="1"/>
  <c r="H516" i="1"/>
  <c r="G516" i="1"/>
  <c r="E516" i="1" s="1"/>
  <c r="F516" i="1"/>
  <c r="AY515" i="1"/>
  <c r="AY514" i="1" s="1"/>
  <c r="AT515" i="1"/>
  <c r="AO515" i="1"/>
  <c r="AJ515" i="1"/>
  <c r="AI515" i="1"/>
  <c r="AI514" i="1" s="1"/>
  <c r="AH515" i="1"/>
  <c r="AG515" i="1"/>
  <c r="AF515" i="1"/>
  <c r="Y515" i="1"/>
  <c r="T515" i="1"/>
  <c r="O515" i="1"/>
  <c r="J515" i="1"/>
  <c r="J514" i="1" s="1"/>
  <c r="J513" i="1" s="1"/>
  <c r="I515" i="1"/>
  <c r="H515" i="1"/>
  <c r="G515" i="1"/>
  <c r="F515" i="1"/>
  <c r="F514" i="1" s="1"/>
  <c r="E515" i="1"/>
  <c r="BC514" i="1"/>
  <c r="BB514" i="1"/>
  <c r="BA514" i="1"/>
  <c r="AZ514" i="1"/>
  <c r="AX514" i="1"/>
  <c r="AW514" i="1"/>
  <c r="AV514" i="1"/>
  <c r="AU514" i="1"/>
  <c r="AS514" i="1"/>
  <c r="AR514" i="1"/>
  <c r="AQ514" i="1"/>
  <c r="AP514" i="1"/>
  <c r="AO514" i="1"/>
  <c r="AO513" i="1" s="1"/>
  <c r="AN514" i="1"/>
  <c r="AM514" i="1"/>
  <c r="AL514" i="1"/>
  <c r="AK514" i="1"/>
  <c r="AG514" i="1"/>
  <c r="AD514" i="1"/>
  <c r="AC514" i="1"/>
  <c r="AB514" i="1"/>
  <c r="AB513" i="1" s="1"/>
  <c r="AB495" i="1" s="1"/>
  <c r="AA514" i="1"/>
  <c r="Z514" i="1"/>
  <c r="X514" i="1"/>
  <c r="X513" i="1" s="1"/>
  <c r="V514" i="1"/>
  <c r="U514" i="1"/>
  <c r="T514" i="1"/>
  <c r="S514" i="1"/>
  <c r="R514" i="1"/>
  <c r="Q514" i="1"/>
  <c r="Q513" i="1" s="1"/>
  <c r="Q495" i="1" s="1"/>
  <c r="P514" i="1"/>
  <c r="N514" i="1"/>
  <c r="M514" i="1"/>
  <c r="L514" i="1"/>
  <c r="L513" i="1" s="1"/>
  <c r="L495" i="1" s="1"/>
  <c r="K514" i="1"/>
  <c r="H514" i="1"/>
  <c r="D514" i="1"/>
  <c r="BA513" i="1"/>
  <c r="AW513" i="1"/>
  <c r="AV513" i="1"/>
  <c r="AS513" i="1"/>
  <c r="AP513" i="1"/>
  <c r="AN513" i="1"/>
  <c r="AL513" i="1"/>
  <c r="AK513" i="1"/>
  <c r="AC513" i="1"/>
  <c r="Z513" i="1"/>
  <c r="R513" i="1"/>
  <c r="P513" i="1"/>
  <c r="P495" i="1" s="1"/>
  <c r="M513" i="1"/>
  <c r="H513" i="1"/>
  <c r="AY511" i="1"/>
  <c r="AT511" i="1"/>
  <c r="AT508" i="1" s="1"/>
  <c r="AT503" i="1" s="1"/>
  <c r="AO511" i="1"/>
  <c r="AJ511" i="1"/>
  <c r="AI511" i="1"/>
  <c r="AH511" i="1"/>
  <c r="AH508" i="1" s="1"/>
  <c r="AH503" i="1" s="1"/>
  <c r="AG511" i="1"/>
  <c r="AG508" i="1" s="1"/>
  <c r="AG503" i="1" s="1"/>
  <c r="AG496" i="1" s="1"/>
  <c r="AF511" i="1"/>
  <c r="Y511" i="1"/>
  <c r="X511" i="1"/>
  <c r="T511" i="1"/>
  <c r="O511" i="1"/>
  <c r="J511" i="1"/>
  <c r="I511" i="1"/>
  <c r="H511" i="1"/>
  <c r="G511" i="1"/>
  <c r="F511" i="1"/>
  <c r="E511" i="1" s="1"/>
  <c r="AY510" i="1"/>
  <c r="AY508" i="1" s="1"/>
  <c r="AY503" i="1" s="1"/>
  <c r="AY496" i="1" s="1"/>
  <c r="AT510" i="1"/>
  <c r="AO510" i="1"/>
  <c r="AJ510" i="1"/>
  <c r="AI510" i="1"/>
  <c r="AH510" i="1"/>
  <c r="AG510" i="1"/>
  <c r="AF510" i="1"/>
  <c r="AE510" i="1"/>
  <c r="Y510" i="1"/>
  <c r="X510" i="1"/>
  <c r="I510" i="1" s="1"/>
  <c r="V510" i="1"/>
  <c r="G510" i="1" s="1"/>
  <c r="T510" i="1"/>
  <c r="O510" i="1"/>
  <c r="J510" i="1"/>
  <c r="H510" i="1"/>
  <c r="E510" i="1" s="1"/>
  <c r="F510" i="1"/>
  <c r="AY509" i="1"/>
  <c r="AT509" i="1"/>
  <c r="AO509" i="1"/>
  <c r="AJ509" i="1"/>
  <c r="AI509" i="1"/>
  <c r="AI508" i="1" s="1"/>
  <c r="AI503" i="1" s="1"/>
  <c r="AI496" i="1" s="1"/>
  <c r="AH509" i="1"/>
  <c r="AG509" i="1"/>
  <c r="AF509" i="1"/>
  <c r="AE509" i="1" s="1"/>
  <c r="Y509" i="1"/>
  <c r="X509" i="1"/>
  <c r="V509" i="1"/>
  <c r="T509" i="1" s="1"/>
  <c r="T508" i="1" s="1"/>
  <c r="T503" i="1" s="1"/>
  <c r="T496" i="1" s="1"/>
  <c r="O509" i="1"/>
  <c r="J509" i="1"/>
  <c r="I509" i="1"/>
  <c r="H509" i="1"/>
  <c r="H508" i="1" s="1"/>
  <c r="H503" i="1" s="1"/>
  <c r="H496" i="1" s="1"/>
  <c r="F509" i="1"/>
  <c r="BC508" i="1"/>
  <c r="BC503" i="1" s="1"/>
  <c r="BC496" i="1" s="1"/>
  <c r="BC495" i="1" s="1"/>
  <c r="BB508" i="1"/>
  <c r="BA508" i="1"/>
  <c r="BA503" i="1" s="1"/>
  <c r="BA496" i="1" s="1"/>
  <c r="BA495" i="1" s="1"/>
  <c r="AZ508" i="1"/>
  <c r="AX508" i="1"/>
  <c r="AW508" i="1"/>
  <c r="AW503" i="1" s="1"/>
  <c r="AW496" i="1" s="1"/>
  <c r="AW495" i="1" s="1"/>
  <c r="AV508" i="1"/>
  <c r="AU508" i="1"/>
  <c r="AU503" i="1" s="1"/>
  <c r="AU496" i="1" s="1"/>
  <c r="AU495" i="1" s="1"/>
  <c r="AS508" i="1"/>
  <c r="AR508" i="1"/>
  <c r="AR503" i="1" s="1"/>
  <c r="AR496" i="1" s="1"/>
  <c r="AR495" i="1" s="1"/>
  <c r="AQ508" i="1"/>
  <c r="AP508" i="1"/>
  <c r="AN508" i="1"/>
  <c r="AN503" i="1" s="1"/>
  <c r="AN496" i="1" s="1"/>
  <c r="AN495" i="1" s="1"/>
  <c r="AM508" i="1"/>
  <c r="AL508" i="1"/>
  <c r="AK508" i="1"/>
  <c r="AJ508" i="1"/>
  <c r="AJ503" i="1" s="1"/>
  <c r="AJ496" i="1" s="1"/>
  <c r="AD508" i="1"/>
  <c r="AC508" i="1"/>
  <c r="AC503" i="1" s="1"/>
  <c r="AC496" i="1" s="1"/>
  <c r="AC495" i="1" s="1"/>
  <c r="AB508" i="1"/>
  <c r="AA508" i="1"/>
  <c r="AA503" i="1" s="1"/>
  <c r="AA496" i="1" s="1"/>
  <c r="AA495" i="1" s="1"/>
  <c r="Z508" i="1"/>
  <c r="Y508" i="1"/>
  <c r="Y503" i="1" s="1"/>
  <c r="Y496" i="1" s="1"/>
  <c r="Y495" i="1" s="1"/>
  <c r="W508" i="1"/>
  <c r="W503" i="1" s="1"/>
  <c r="W496" i="1" s="1"/>
  <c r="W495" i="1" s="1"/>
  <c r="U508" i="1"/>
  <c r="S508" i="1"/>
  <c r="R508" i="1"/>
  <c r="Q508" i="1"/>
  <c r="P508" i="1"/>
  <c r="O508" i="1"/>
  <c r="N508" i="1"/>
  <c r="M508" i="1"/>
  <c r="L508" i="1"/>
  <c r="K508" i="1"/>
  <c r="I508" i="1"/>
  <c r="I503" i="1" s="1"/>
  <c r="I496" i="1" s="1"/>
  <c r="D508" i="1"/>
  <c r="D503" i="1" s="1"/>
  <c r="D496" i="1" s="1"/>
  <c r="D495" i="1" s="1"/>
  <c r="BB503" i="1"/>
  <c r="AZ503" i="1"/>
  <c r="AZ496" i="1" s="1"/>
  <c r="AZ495" i="1" s="1"/>
  <c r="AX503" i="1"/>
  <c r="AV503" i="1"/>
  <c r="AV496" i="1" s="1"/>
  <c r="AS503" i="1"/>
  <c r="AS496" i="1" s="1"/>
  <c r="AS495" i="1" s="1"/>
  <c r="AQ503" i="1"/>
  <c r="AQ496" i="1" s="1"/>
  <c r="AQ495" i="1" s="1"/>
  <c r="AP503" i="1"/>
  <c r="AM503" i="1"/>
  <c r="AM496" i="1" s="1"/>
  <c r="AM495" i="1" s="1"/>
  <c r="AL503" i="1"/>
  <c r="AK503" i="1"/>
  <c r="AK496" i="1" s="1"/>
  <c r="AK495" i="1" s="1"/>
  <c r="AD503" i="1"/>
  <c r="AB503" i="1"/>
  <c r="Z503" i="1"/>
  <c r="Z496" i="1" s="1"/>
  <c r="Z495" i="1" s="1"/>
  <c r="U503" i="1"/>
  <c r="S503" i="1"/>
  <c r="R503" i="1"/>
  <c r="R496" i="1" s="1"/>
  <c r="R495" i="1" s="1"/>
  <c r="Q503" i="1"/>
  <c r="P503" i="1"/>
  <c r="O503" i="1"/>
  <c r="N503" i="1"/>
  <c r="N496" i="1" s="1"/>
  <c r="N495" i="1" s="1"/>
  <c r="M503" i="1"/>
  <c r="L503" i="1"/>
  <c r="K503" i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BC497" i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AP497" i="1"/>
  <c r="AP496" i="1" s="1"/>
  <c r="AP495" i="1" s="1"/>
  <c r="AO497" i="1"/>
  <c r="AN497" i="1"/>
  <c r="AM497" i="1"/>
  <c r="AL497" i="1"/>
  <c r="AK497" i="1"/>
  <c r="AJ497" i="1"/>
  <c r="AI497" i="1"/>
  <c r="AH497" i="1"/>
  <c r="AG497" i="1"/>
  <c r="AF497" i="1"/>
  <c r="AE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BB496" i="1"/>
  <c r="AX496" i="1"/>
  <c r="AX495" i="1" s="1"/>
  <c r="AT496" i="1"/>
  <c r="AL496" i="1"/>
  <c r="AH496" i="1"/>
  <c r="AD496" i="1"/>
  <c r="AD495" i="1" s="1"/>
  <c r="AB496" i="1"/>
  <c r="U496" i="1"/>
  <c r="S496" i="1"/>
  <c r="Q496" i="1"/>
  <c r="P496" i="1"/>
  <c r="O496" i="1"/>
  <c r="M496" i="1"/>
  <c r="L496" i="1"/>
  <c r="K496" i="1"/>
  <c r="BB495" i="1"/>
  <c r="AL495" i="1"/>
  <c r="S495" i="1"/>
  <c r="K495" i="1"/>
  <c r="AY494" i="1"/>
  <c r="AT494" i="1"/>
  <c r="AO494" i="1"/>
  <c r="AJ494" i="1"/>
  <c r="AI494" i="1"/>
  <c r="AH494" i="1"/>
  <c r="AG494" i="1"/>
  <c r="AF494" i="1"/>
  <c r="Y494" i="1"/>
  <c r="T494" i="1"/>
  <c r="O494" i="1"/>
  <c r="J494" i="1"/>
  <c r="I494" i="1"/>
  <c r="H494" i="1"/>
  <c r="G494" i="1"/>
  <c r="F494" i="1"/>
  <c r="E494" i="1"/>
  <c r="AY493" i="1"/>
  <c r="AT493" i="1"/>
  <c r="AO493" i="1"/>
  <c r="AJ493" i="1"/>
  <c r="AI493" i="1"/>
  <c r="AH493" i="1"/>
  <c r="AG493" i="1"/>
  <c r="AF493" i="1"/>
  <c r="AE493" i="1" s="1"/>
  <c r="Y493" i="1"/>
  <c r="T493" i="1"/>
  <c r="O493" i="1"/>
  <c r="J493" i="1"/>
  <c r="I493" i="1"/>
  <c r="H493" i="1"/>
  <c r="G493" i="1"/>
  <c r="E493" i="1" s="1"/>
  <c r="F493" i="1"/>
  <c r="AY492" i="1"/>
  <c r="AT492" i="1"/>
  <c r="AO492" i="1"/>
  <c r="AJ492" i="1"/>
  <c r="AI492" i="1"/>
  <c r="AH492" i="1"/>
  <c r="AG492" i="1"/>
  <c r="AF492" i="1"/>
  <c r="AE492" i="1" s="1"/>
  <c r="Y492" i="1"/>
  <c r="T492" i="1"/>
  <c r="O492" i="1"/>
  <c r="J492" i="1"/>
  <c r="I492" i="1"/>
  <c r="H492" i="1"/>
  <c r="G492" i="1"/>
  <c r="F492" i="1"/>
  <c r="E492" i="1"/>
  <c r="AY491" i="1"/>
  <c r="AT491" i="1"/>
  <c r="AO491" i="1"/>
  <c r="AJ491" i="1"/>
  <c r="AI491" i="1"/>
  <c r="AH491" i="1"/>
  <c r="AG491" i="1"/>
  <c r="AF491" i="1"/>
  <c r="AE491" i="1" s="1"/>
  <c r="Y491" i="1"/>
  <c r="T491" i="1"/>
  <c r="O491" i="1"/>
  <c r="J491" i="1"/>
  <c r="I491" i="1"/>
  <c r="H491" i="1"/>
  <c r="G491" i="1"/>
  <c r="E491" i="1" s="1"/>
  <c r="F491" i="1"/>
  <c r="AY490" i="1"/>
  <c r="AT490" i="1"/>
  <c r="AO490" i="1"/>
  <c r="AJ490" i="1"/>
  <c r="AI490" i="1"/>
  <c r="AH490" i="1"/>
  <c r="AG490" i="1"/>
  <c r="AF490" i="1"/>
  <c r="AE490" i="1" s="1"/>
  <c r="Y490" i="1"/>
  <c r="T490" i="1"/>
  <c r="O490" i="1"/>
  <c r="J490" i="1"/>
  <c r="I490" i="1"/>
  <c r="H490" i="1"/>
  <c r="G490" i="1"/>
  <c r="F490" i="1"/>
  <c r="E490" i="1"/>
  <c r="AY489" i="1"/>
  <c r="AT489" i="1"/>
  <c r="AO489" i="1"/>
  <c r="AJ489" i="1"/>
  <c r="AI489" i="1"/>
  <c r="AH489" i="1"/>
  <c r="AG489" i="1"/>
  <c r="AF489" i="1"/>
  <c r="AE489" i="1" s="1"/>
  <c r="Y489" i="1"/>
  <c r="T489" i="1"/>
  <c r="O489" i="1"/>
  <c r="J489" i="1"/>
  <c r="I489" i="1"/>
  <c r="H489" i="1"/>
  <c r="G489" i="1"/>
  <c r="E489" i="1" s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E488" i="1"/>
  <c r="AY487" i="1"/>
  <c r="AT487" i="1"/>
  <c r="AO487" i="1"/>
  <c r="AJ487" i="1"/>
  <c r="AI487" i="1"/>
  <c r="AH487" i="1"/>
  <c r="AG487" i="1"/>
  <c r="AF487" i="1"/>
  <c r="AE487" i="1" s="1"/>
  <c r="Y487" i="1"/>
  <c r="T487" i="1"/>
  <c r="O487" i="1"/>
  <c r="J487" i="1"/>
  <c r="I487" i="1"/>
  <c r="H487" i="1"/>
  <c r="G487" i="1"/>
  <c r="E487" i="1" s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E486" i="1"/>
  <c r="AY485" i="1"/>
  <c r="AT485" i="1"/>
  <c r="AO485" i="1"/>
  <c r="AJ485" i="1"/>
  <c r="AI485" i="1"/>
  <c r="AH485" i="1"/>
  <c r="AG485" i="1"/>
  <c r="AF485" i="1"/>
  <c r="AE485" i="1" s="1"/>
  <c r="Y485" i="1"/>
  <c r="T485" i="1"/>
  <c r="O485" i="1"/>
  <c r="J485" i="1"/>
  <c r="I485" i="1"/>
  <c r="H485" i="1"/>
  <c r="G485" i="1"/>
  <c r="E485" i="1" s="1"/>
  <c r="F485" i="1"/>
  <c r="AY484" i="1"/>
  <c r="AT484" i="1"/>
  <c r="AO484" i="1"/>
  <c r="AJ484" i="1"/>
  <c r="AI484" i="1"/>
  <c r="AH484" i="1"/>
  <c r="AG484" i="1"/>
  <c r="AF484" i="1"/>
  <c r="AE484" i="1" s="1"/>
  <c r="Y484" i="1"/>
  <c r="T484" i="1"/>
  <c r="O484" i="1"/>
  <c r="J484" i="1"/>
  <c r="I484" i="1"/>
  <c r="H484" i="1"/>
  <c r="G484" i="1"/>
  <c r="F484" i="1"/>
  <c r="E484" i="1"/>
  <c r="AY483" i="1"/>
  <c r="AT483" i="1"/>
  <c r="AO483" i="1"/>
  <c r="AJ483" i="1"/>
  <c r="AI483" i="1"/>
  <c r="AH483" i="1"/>
  <c r="AG483" i="1"/>
  <c r="AF483" i="1"/>
  <c r="AE483" i="1" s="1"/>
  <c r="Y483" i="1"/>
  <c r="T483" i="1"/>
  <c r="O483" i="1"/>
  <c r="J483" i="1"/>
  <c r="I483" i="1"/>
  <c r="H483" i="1"/>
  <c r="G483" i="1"/>
  <c r="E483" i="1" s="1"/>
  <c r="F483" i="1"/>
  <c r="AY482" i="1"/>
  <c r="AT482" i="1"/>
  <c r="AO482" i="1"/>
  <c r="AJ482" i="1"/>
  <c r="AI482" i="1"/>
  <c r="AH482" i="1"/>
  <c r="AG482" i="1"/>
  <c r="AF482" i="1"/>
  <c r="AE482" i="1" s="1"/>
  <c r="Y482" i="1"/>
  <c r="T482" i="1"/>
  <c r="O482" i="1"/>
  <c r="J482" i="1"/>
  <c r="I482" i="1"/>
  <c r="H482" i="1"/>
  <c r="G482" i="1"/>
  <c r="F482" i="1"/>
  <c r="E482" i="1"/>
  <c r="AY481" i="1"/>
  <c r="AT481" i="1"/>
  <c r="AO481" i="1"/>
  <c r="AJ481" i="1"/>
  <c r="AI481" i="1"/>
  <c r="AH481" i="1"/>
  <c r="AG481" i="1"/>
  <c r="AF481" i="1"/>
  <c r="AE481" i="1" s="1"/>
  <c r="Y481" i="1"/>
  <c r="T481" i="1"/>
  <c r="O481" i="1"/>
  <c r="J481" i="1"/>
  <c r="I481" i="1"/>
  <c r="H481" i="1"/>
  <c r="G481" i="1"/>
  <c r="E481" i="1" s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E480" i="1"/>
  <c r="AY479" i="1"/>
  <c r="AT479" i="1"/>
  <c r="AO479" i="1"/>
  <c r="AJ479" i="1"/>
  <c r="AI479" i="1"/>
  <c r="AH479" i="1"/>
  <c r="AG479" i="1"/>
  <c r="AF479" i="1"/>
  <c r="AE479" i="1" s="1"/>
  <c r="Y479" i="1"/>
  <c r="T479" i="1"/>
  <c r="O479" i="1"/>
  <c r="J479" i="1"/>
  <c r="I479" i="1"/>
  <c r="H479" i="1"/>
  <c r="G479" i="1"/>
  <c r="E479" i="1" s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E478" i="1"/>
  <c r="AY477" i="1"/>
  <c r="AT477" i="1"/>
  <c r="AO477" i="1"/>
  <c r="AJ477" i="1"/>
  <c r="AI477" i="1"/>
  <c r="AH477" i="1"/>
  <c r="AG477" i="1"/>
  <c r="AF477" i="1"/>
  <c r="AE477" i="1" s="1"/>
  <c r="Y477" i="1"/>
  <c r="T477" i="1"/>
  <c r="O477" i="1"/>
  <c r="J477" i="1"/>
  <c r="I477" i="1"/>
  <c r="H477" i="1"/>
  <c r="G477" i="1"/>
  <c r="E477" i="1" s="1"/>
  <c r="F477" i="1"/>
  <c r="AY476" i="1"/>
  <c r="AT476" i="1"/>
  <c r="AO476" i="1"/>
  <c r="AJ476" i="1"/>
  <c r="AI476" i="1"/>
  <c r="AH476" i="1"/>
  <c r="AG476" i="1"/>
  <c r="AF476" i="1"/>
  <c r="AE476" i="1" s="1"/>
  <c r="Y476" i="1"/>
  <c r="T476" i="1"/>
  <c r="O476" i="1"/>
  <c r="J476" i="1"/>
  <c r="I476" i="1"/>
  <c r="H476" i="1"/>
  <c r="G476" i="1"/>
  <c r="F476" i="1"/>
  <c r="E476" i="1"/>
  <c r="AY475" i="1"/>
  <c r="AT475" i="1"/>
  <c r="AO475" i="1"/>
  <c r="AJ475" i="1"/>
  <c r="AI475" i="1"/>
  <c r="AH475" i="1"/>
  <c r="AG475" i="1"/>
  <c r="AF475" i="1"/>
  <c r="AE475" i="1" s="1"/>
  <c r="Y475" i="1"/>
  <c r="T475" i="1"/>
  <c r="O475" i="1"/>
  <c r="J475" i="1"/>
  <c r="I475" i="1"/>
  <c r="H475" i="1"/>
  <c r="G475" i="1"/>
  <c r="E475" i="1" s="1"/>
  <c r="F475" i="1"/>
  <c r="AY474" i="1"/>
  <c r="AT474" i="1"/>
  <c r="AO474" i="1"/>
  <c r="AJ474" i="1"/>
  <c r="AI474" i="1"/>
  <c r="AH474" i="1"/>
  <c r="AG474" i="1"/>
  <c r="AF474" i="1"/>
  <c r="AE474" i="1" s="1"/>
  <c r="Y474" i="1"/>
  <c r="T474" i="1"/>
  <c r="O474" i="1"/>
  <c r="J474" i="1"/>
  <c r="I474" i="1"/>
  <c r="H474" i="1"/>
  <c r="G474" i="1"/>
  <c r="F474" i="1"/>
  <c r="E474" i="1"/>
  <c r="AY473" i="1"/>
  <c r="AT473" i="1"/>
  <c r="AO473" i="1"/>
  <c r="AJ473" i="1"/>
  <c r="AI473" i="1"/>
  <c r="AH473" i="1"/>
  <c r="AG473" i="1"/>
  <c r="AF473" i="1"/>
  <c r="AE473" i="1" s="1"/>
  <c r="Y473" i="1"/>
  <c r="T473" i="1"/>
  <c r="O473" i="1"/>
  <c r="J473" i="1"/>
  <c r="I473" i="1"/>
  <c r="H473" i="1"/>
  <c r="G473" i="1"/>
  <c r="E473" i="1" s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E472" i="1"/>
  <c r="AY471" i="1"/>
  <c r="AT471" i="1"/>
  <c r="AO471" i="1"/>
  <c r="AJ471" i="1"/>
  <c r="AI471" i="1"/>
  <c r="AH471" i="1"/>
  <c r="AG471" i="1"/>
  <c r="AF471" i="1"/>
  <c r="AE471" i="1" s="1"/>
  <c r="Y471" i="1"/>
  <c r="T471" i="1"/>
  <c r="O471" i="1"/>
  <c r="J471" i="1"/>
  <c r="I471" i="1"/>
  <c r="H471" i="1"/>
  <c r="G471" i="1"/>
  <c r="E471" i="1" s="1"/>
  <c r="F471" i="1"/>
  <c r="AY470" i="1"/>
  <c r="AT470" i="1"/>
  <c r="AO470" i="1"/>
  <c r="AJ470" i="1"/>
  <c r="AI470" i="1"/>
  <c r="AH470" i="1"/>
  <c r="AG470" i="1"/>
  <c r="AF470" i="1"/>
  <c r="Y470" i="1"/>
  <c r="W470" i="1"/>
  <c r="T470" i="1"/>
  <c r="O470" i="1"/>
  <c r="J470" i="1"/>
  <c r="I470" i="1"/>
  <c r="H470" i="1"/>
  <c r="G470" i="1"/>
  <c r="F470" i="1"/>
  <c r="E470" i="1" s="1"/>
  <c r="AY469" i="1"/>
  <c r="AT469" i="1"/>
  <c r="AO469" i="1"/>
  <c r="AJ469" i="1"/>
  <c r="AI469" i="1"/>
  <c r="AH469" i="1"/>
  <c r="AG469" i="1"/>
  <c r="AE469" i="1" s="1"/>
  <c r="AF469" i="1"/>
  <c r="Y469" i="1"/>
  <c r="T469" i="1"/>
  <c r="O469" i="1"/>
  <c r="J469" i="1"/>
  <c r="I469" i="1"/>
  <c r="H469" i="1"/>
  <c r="G469" i="1"/>
  <c r="F469" i="1"/>
  <c r="E469" i="1" s="1"/>
  <c r="AY468" i="1"/>
  <c r="AT468" i="1"/>
  <c r="AO468" i="1"/>
  <c r="AJ468" i="1"/>
  <c r="AI468" i="1"/>
  <c r="AH468" i="1"/>
  <c r="AG468" i="1"/>
  <c r="AF468" i="1"/>
  <c r="AE468" i="1"/>
  <c r="Y468" i="1"/>
  <c r="W468" i="1"/>
  <c r="T468" i="1" s="1"/>
  <c r="O468" i="1"/>
  <c r="J468" i="1"/>
  <c r="I468" i="1"/>
  <c r="G468" i="1"/>
  <c r="F468" i="1"/>
  <c r="AY467" i="1"/>
  <c r="AT467" i="1"/>
  <c r="AO467" i="1"/>
  <c r="AJ467" i="1"/>
  <c r="AI467" i="1"/>
  <c r="AH467" i="1"/>
  <c r="AG467" i="1"/>
  <c r="AF467" i="1"/>
  <c r="AE467" i="1" s="1"/>
  <c r="Y467" i="1"/>
  <c r="W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E466" i="1" s="1"/>
  <c r="AF466" i="1"/>
  <c r="Y466" i="1"/>
  <c r="W466" i="1"/>
  <c r="O466" i="1"/>
  <c r="J466" i="1"/>
  <c r="I466" i="1"/>
  <c r="G466" i="1"/>
  <c r="F466" i="1"/>
  <c r="AY465" i="1"/>
  <c r="AT465" i="1"/>
  <c r="AO465" i="1"/>
  <c r="AJ465" i="1"/>
  <c r="AI465" i="1"/>
  <c r="AH465" i="1"/>
  <c r="AG465" i="1"/>
  <c r="AF465" i="1"/>
  <c r="Y465" i="1"/>
  <c r="W465" i="1"/>
  <c r="T465" i="1"/>
  <c r="O465" i="1"/>
  <c r="J465" i="1"/>
  <c r="I465" i="1"/>
  <c r="H465" i="1"/>
  <c r="G465" i="1"/>
  <c r="F465" i="1"/>
  <c r="E465" i="1" s="1"/>
  <c r="AY464" i="1"/>
  <c r="AT464" i="1"/>
  <c r="AO464" i="1"/>
  <c r="AJ464" i="1"/>
  <c r="AI464" i="1"/>
  <c r="AH464" i="1"/>
  <c r="AG464" i="1"/>
  <c r="AF464" i="1"/>
  <c r="AE464" i="1"/>
  <c r="Y464" i="1"/>
  <c r="T464" i="1"/>
  <c r="O464" i="1"/>
  <c r="J464" i="1"/>
  <c r="I464" i="1"/>
  <c r="H464" i="1"/>
  <c r="G464" i="1"/>
  <c r="F464" i="1"/>
  <c r="E464" i="1" s="1"/>
  <c r="AY463" i="1"/>
  <c r="AT463" i="1"/>
  <c r="AO463" i="1"/>
  <c r="AJ463" i="1"/>
  <c r="AI463" i="1"/>
  <c r="AH463" i="1"/>
  <c r="AG463" i="1"/>
  <c r="AE463" i="1" s="1"/>
  <c r="AF463" i="1"/>
  <c r="Y463" i="1"/>
  <c r="W463" i="1"/>
  <c r="O463" i="1"/>
  <c r="J463" i="1"/>
  <c r="I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E462" i="1" s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E461" i="1"/>
  <c r="AY460" i="1"/>
  <c r="AT460" i="1"/>
  <c r="AO460" i="1"/>
  <c r="AJ460" i="1"/>
  <c r="AI460" i="1"/>
  <c r="AH460" i="1"/>
  <c r="AG460" i="1"/>
  <c r="AF460" i="1"/>
  <c r="AE460" i="1" s="1"/>
  <c r="Y460" i="1"/>
  <c r="T460" i="1"/>
  <c r="O460" i="1"/>
  <c r="J460" i="1"/>
  <c r="I460" i="1"/>
  <c r="H460" i="1"/>
  <c r="G460" i="1"/>
  <c r="F460" i="1"/>
  <c r="E460" i="1"/>
  <c r="AY459" i="1"/>
  <c r="AT459" i="1"/>
  <c r="AO459" i="1"/>
  <c r="AJ459" i="1"/>
  <c r="AI459" i="1"/>
  <c r="AH459" i="1"/>
  <c r="AG459" i="1"/>
  <c r="AF459" i="1"/>
  <c r="AE459" i="1" s="1"/>
  <c r="Y459" i="1"/>
  <c r="T459" i="1"/>
  <c r="O459" i="1"/>
  <c r="J459" i="1"/>
  <c r="I459" i="1"/>
  <c r="H459" i="1"/>
  <c r="G459" i="1"/>
  <c r="E459" i="1" s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E458" i="1" s="1"/>
  <c r="F458" i="1"/>
  <c r="AY457" i="1"/>
  <c r="AT457" i="1"/>
  <c r="AT424" i="1" s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E457" i="1"/>
  <c r="AY456" i="1"/>
  <c r="AT456" i="1"/>
  <c r="AO456" i="1"/>
  <c r="AJ456" i="1"/>
  <c r="AI456" i="1"/>
  <c r="AH456" i="1"/>
  <c r="AG456" i="1"/>
  <c r="AF456" i="1"/>
  <c r="AE456" i="1" s="1"/>
  <c r="Y456" i="1"/>
  <c r="W456" i="1"/>
  <c r="T456" i="1"/>
  <c r="O456" i="1"/>
  <c r="J456" i="1"/>
  <c r="I456" i="1"/>
  <c r="H456" i="1"/>
  <c r="G456" i="1"/>
  <c r="F456" i="1"/>
  <c r="E456" i="1" s="1"/>
  <c r="AY455" i="1"/>
  <c r="AT455" i="1"/>
  <c r="AO455" i="1"/>
  <c r="AJ455" i="1"/>
  <c r="AI455" i="1"/>
  <c r="AH455" i="1"/>
  <c r="AG455" i="1"/>
  <c r="AE455" i="1" s="1"/>
  <c r="AF455" i="1"/>
  <c r="Y455" i="1"/>
  <c r="W455" i="1"/>
  <c r="O455" i="1"/>
  <c r="J455" i="1"/>
  <c r="I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E454" i="1" s="1"/>
  <c r="F454" i="1"/>
  <c r="AY453" i="1"/>
  <c r="AT453" i="1"/>
  <c r="AO453" i="1"/>
  <c r="AJ453" i="1"/>
  <c r="AI453" i="1"/>
  <c r="AH453" i="1"/>
  <c r="AG453" i="1"/>
  <c r="AF453" i="1"/>
  <c r="Y453" i="1"/>
  <c r="W453" i="1"/>
  <c r="T453" i="1"/>
  <c r="O453" i="1"/>
  <c r="J453" i="1"/>
  <c r="I453" i="1"/>
  <c r="H453" i="1"/>
  <c r="G453" i="1"/>
  <c r="F453" i="1"/>
  <c r="E453" i="1" s="1"/>
  <c r="AY452" i="1"/>
  <c r="AT452" i="1"/>
  <c r="AO452" i="1"/>
  <c r="AJ452" i="1"/>
  <c r="AI452" i="1"/>
  <c r="AH452" i="1"/>
  <c r="AG452" i="1"/>
  <c r="AF452" i="1"/>
  <c r="AE452" i="1"/>
  <c r="Y452" i="1"/>
  <c r="T452" i="1"/>
  <c r="O452" i="1"/>
  <c r="J452" i="1"/>
  <c r="I452" i="1"/>
  <c r="H452" i="1"/>
  <c r="G452" i="1"/>
  <c r="F452" i="1"/>
  <c r="E452" i="1" s="1"/>
  <c r="AY451" i="1"/>
  <c r="AT451" i="1"/>
  <c r="AO451" i="1"/>
  <c r="AJ451" i="1"/>
  <c r="AI451" i="1"/>
  <c r="AH451" i="1"/>
  <c r="AG451" i="1"/>
  <c r="AE451" i="1" s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AE450" i="1"/>
  <c r="Y450" i="1"/>
  <c r="T450" i="1"/>
  <c r="O450" i="1"/>
  <c r="J450" i="1"/>
  <c r="I450" i="1"/>
  <c r="H450" i="1"/>
  <c r="G450" i="1"/>
  <c r="F450" i="1"/>
  <c r="E450" i="1" s="1"/>
  <c r="AY449" i="1"/>
  <c r="AT449" i="1"/>
  <c r="AO449" i="1"/>
  <c r="AJ449" i="1"/>
  <c r="AI449" i="1"/>
  <c r="AH449" i="1"/>
  <c r="AG449" i="1"/>
  <c r="AE449" i="1" s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AE448" i="1"/>
  <c r="Y448" i="1"/>
  <c r="T448" i="1"/>
  <c r="O448" i="1"/>
  <c r="J448" i="1"/>
  <c r="I448" i="1"/>
  <c r="H448" i="1"/>
  <c r="G448" i="1"/>
  <c r="F448" i="1"/>
  <c r="E448" i="1" s="1"/>
  <c r="AY447" i="1"/>
  <c r="AT447" i="1"/>
  <c r="AO447" i="1"/>
  <c r="AJ447" i="1"/>
  <c r="AI447" i="1"/>
  <c r="AH447" i="1"/>
  <c r="AG447" i="1"/>
  <c r="AE447" i="1" s="1"/>
  <c r="AF447" i="1"/>
  <c r="Y447" i="1"/>
  <c r="T447" i="1"/>
  <c r="O447" i="1"/>
  <c r="J447" i="1"/>
  <c r="I447" i="1"/>
  <c r="H447" i="1"/>
  <c r="G447" i="1"/>
  <c r="F447" i="1"/>
  <c r="E447" i="1" s="1"/>
  <c r="AY446" i="1"/>
  <c r="AT446" i="1"/>
  <c r="AO446" i="1"/>
  <c r="AJ446" i="1"/>
  <c r="AI446" i="1"/>
  <c r="AH446" i="1"/>
  <c r="AG446" i="1"/>
  <c r="AF446" i="1"/>
  <c r="AE446" i="1"/>
  <c r="Y446" i="1"/>
  <c r="T446" i="1"/>
  <c r="O446" i="1"/>
  <c r="J446" i="1"/>
  <c r="I446" i="1"/>
  <c r="H446" i="1"/>
  <c r="G446" i="1"/>
  <c r="F446" i="1"/>
  <c r="E446" i="1" s="1"/>
  <c r="AY445" i="1"/>
  <c r="AT445" i="1"/>
  <c r="AO445" i="1"/>
  <c r="AJ445" i="1"/>
  <c r="AI445" i="1"/>
  <c r="AH445" i="1"/>
  <c r="AG445" i="1"/>
  <c r="AE445" i="1" s="1"/>
  <c r="AF445" i="1"/>
  <c r="Y445" i="1"/>
  <c r="T445" i="1"/>
  <c r="O445" i="1"/>
  <c r="J445" i="1"/>
  <c r="I445" i="1"/>
  <c r="H445" i="1"/>
  <c r="G445" i="1"/>
  <c r="F445" i="1"/>
  <c r="E445" i="1" s="1"/>
  <c r="AY444" i="1"/>
  <c r="AT444" i="1"/>
  <c r="AO444" i="1"/>
  <c r="AJ444" i="1"/>
  <c r="AI444" i="1"/>
  <c r="AH444" i="1"/>
  <c r="AG444" i="1"/>
  <c r="AF444" i="1"/>
  <c r="AE444" i="1"/>
  <c r="Y444" i="1"/>
  <c r="W444" i="1"/>
  <c r="T444" i="1" s="1"/>
  <c r="O444" i="1"/>
  <c r="J444" i="1"/>
  <c r="I444" i="1"/>
  <c r="G444" i="1"/>
  <c r="F444" i="1"/>
  <c r="AY443" i="1"/>
  <c r="AT443" i="1"/>
  <c r="AO443" i="1"/>
  <c r="AJ443" i="1"/>
  <c r="AI443" i="1"/>
  <c r="AH443" i="1"/>
  <c r="AG443" i="1"/>
  <c r="AF443" i="1"/>
  <c r="AE443" i="1" s="1"/>
  <c r="Y443" i="1"/>
  <c r="T443" i="1"/>
  <c r="O443" i="1"/>
  <c r="J443" i="1"/>
  <c r="I443" i="1"/>
  <c r="H443" i="1"/>
  <c r="G443" i="1"/>
  <c r="F443" i="1"/>
  <c r="E443" i="1"/>
  <c r="AY442" i="1"/>
  <c r="AT442" i="1"/>
  <c r="AO442" i="1"/>
  <c r="AJ442" i="1"/>
  <c r="AI442" i="1"/>
  <c r="AH442" i="1"/>
  <c r="AG442" i="1"/>
  <c r="AF442" i="1"/>
  <c r="AE442" i="1" s="1"/>
  <c r="Y442" i="1"/>
  <c r="T442" i="1"/>
  <c r="O442" i="1"/>
  <c r="J442" i="1"/>
  <c r="I442" i="1"/>
  <c r="H442" i="1"/>
  <c r="G442" i="1"/>
  <c r="E442" i="1" s="1"/>
  <c r="F442" i="1"/>
  <c r="AY441" i="1"/>
  <c r="AT441" i="1"/>
  <c r="AO441" i="1"/>
  <c r="AJ441" i="1"/>
  <c r="AI441" i="1"/>
  <c r="AH441" i="1"/>
  <c r="AG441" i="1"/>
  <c r="AF441" i="1"/>
  <c r="Y441" i="1"/>
  <c r="W441" i="1"/>
  <c r="T441" i="1"/>
  <c r="O441" i="1"/>
  <c r="J441" i="1"/>
  <c r="I441" i="1"/>
  <c r="H441" i="1"/>
  <c r="G441" i="1"/>
  <c r="F441" i="1"/>
  <c r="E441" i="1" s="1"/>
  <c r="AY440" i="1"/>
  <c r="AT440" i="1"/>
  <c r="AO440" i="1"/>
  <c r="AJ440" i="1"/>
  <c r="AI440" i="1"/>
  <c r="AH440" i="1"/>
  <c r="AG440" i="1"/>
  <c r="AE440" i="1" s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AE439" i="1"/>
  <c r="Y439" i="1"/>
  <c r="T439" i="1"/>
  <c r="O439" i="1"/>
  <c r="J439" i="1"/>
  <c r="I439" i="1"/>
  <c r="H439" i="1"/>
  <c r="G439" i="1"/>
  <c r="F439" i="1"/>
  <c r="E439" i="1" s="1"/>
  <c r="AY438" i="1"/>
  <c r="AT438" i="1"/>
  <c r="AO438" i="1"/>
  <c r="AJ438" i="1"/>
  <c r="AI438" i="1"/>
  <c r="AH438" i="1"/>
  <c r="AG438" i="1"/>
  <c r="AE438" i="1" s="1"/>
  <c r="AF438" i="1"/>
  <c r="Y438" i="1"/>
  <c r="T438" i="1"/>
  <c r="O438" i="1"/>
  <c r="J438" i="1"/>
  <c r="I438" i="1"/>
  <c r="H438" i="1"/>
  <c r="G438" i="1"/>
  <c r="F438" i="1"/>
  <c r="E438" i="1" s="1"/>
  <c r="AY437" i="1"/>
  <c r="AT437" i="1"/>
  <c r="AO437" i="1"/>
  <c r="AJ437" i="1"/>
  <c r="AI437" i="1"/>
  <c r="AH437" i="1"/>
  <c r="AG437" i="1"/>
  <c r="AF437" i="1"/>
  <c r="AE437" i="1"/>
  <c r="Y437" i="1"/>
  <c r="T437" i="1"/>
  <c r="O437" i="1"/>
  <c r="J437" i="1"/>
  <c r="I437" i="1"/>
  <c r="H437" i="1"/>
  <c r="G437" i="1"/>
  <c r="F437" i="1"/>
  <c r="E437" i="1" s="1"/>
  <c r="AY436" i="1"/>
  <c r="AT436" i="1"/>
  <c r="AO436" i="1"/>
  <c r="AJ436" i="1"/>
  <c r="AI436" i="1"/>
  <c r="AH436" i="1"/>
  <c r="AG436" i="1"/>
  <c r="AE436" i="1" s="1"/>
  <c r="AF436" i="1"/>
  <c r="Y436" i="1"/>
  <c r="W436" i="1"/>
  <c r="O436" i="1"/>
  <c r="J436" i="1"/>
  <c r="I436" i="1"/>
  <c r="G436" i="1"/>
  <c r="F436" i="1"/>
  <c r="AY435" i="1"/>
  <c r="AT435" i="1"/>
  <c r="AO435" i="1"/>
  <c r="AJ435" i="1"/>
  <c r="AI435" i="1"/>
  <c r="AH435" i="1"/>
  <c r="AG435" i="1"/>
  <c r="AF435" i="1"/>
  <c r="AE435" i="1" s="1"/>
  <c r="Y435" i="1"/>
  <c r="T435" i="1"/>
  <c r="O435" i="1"/>
  <c r="J435" i="1"/>
  <c r="I435" i="1"/>
  <c r="H435" i="1"/>
  <c r="G435" i="1"/>
  <c r="E435" i="1" s="1"/>
  <c r="F435" i="1"/>
  <c r="AY434" i="1"/>
  <c r="AT434" i="1"/>
  <c r="AO434" i="1"/>
  <c r="AJ434" i="1"/>
  <c r="AI434" i="1"/>
  <c r="AH434" i="1"/>
  <c r="AG434" i="1"/>
  <c r="AF434" i="1"/>
  <c r="AE434" i="1" s="1"/>
  <c r="Y434" i="1"/>
  <c r="T434" i="1"/>
  <c r="O434" i="1"/>
  <c r="J434" i="1"/>
  <c r="I434" i="1"/>
  <c r="H434" i="1"/>
  <c r="G434" i="1"/>
  <c r="F434" i="1"/>
  <c r="E434" i="1"/>
  <c r="AY433" i="1"/>
  <c r="AT433" i="1"/>
  <c r="AO433" i="1"/>
  <c r="AJ433" i="1"/>
  <c r="AI433" i="1"/>
  <c r="AH433" i="1"/>
  <c r="AG433" i="1"/>
  <c r="AF433" i="1"/>
  <c r="AE433" i="1" s="1"/>
  <c r="Y433" i="1"/>
  <c r="W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AE432" i="1"/>
  <c r="Y432" i="1"/>
  <c r="T432" i="1"/>
  <c r="O432" i="1"/>
  <c r="J432" i="1"/>
  <c r="I432" i="1"/>
  <c r="H432" i="1"/>
  <c r="G432" i="1"/>
  <c r="F432" i="1"/>
  <c r="E432" i="1" s="1"/>
  <c r="AY431" i="1"/>
  <c r="AT431" i="1"/>
  <c r="AO431" i="1"/>
  <c r="AJ431" i="1"/>
  <c r="AI431" i="1"/>
  <c r="AH431" i="1"/>
  <c r="AG431" i="1"/>
  <c r="AE431" i="1" s="1"/>
  <c r="AF431" i="1"/>
  <c r="Y431" i="1"/>
  <c r="T431" i="1"/>
  <c r="O431" i="1"/>
  <c r="J431" i="1"/>
  <c r="I431" i="1"/>
  <c r="H431" i="1"/>
  <c r="G431" i="1"/>
  <c r="F431" i="1"/>
  <c r="E431" i="1" s="1"/>
  <c r="AY430" i="1"/>
  <c r="AT430" i="1"/>
  <c r="AO430" i="1"/>
  <c r="AJ430" i="1"/>
  <c r="AI430" i="1"/>
  <c r="AH430" i="1"/>
  <c r="AG430" i="1"/>
  <c r="AF430" i="1"/>
  <c r="AE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G429" i="1"/>
  <c r="AE429" i="1" s="1"/>
  <c r="AF429" i="1"/>
  <c r="Y429" i="1"/>
  <c r="T429" i="1"/>
  <c r="O429" i="1"/>
  <c r="J429" i="1"/>
  <c r="I429" i="1"/>
  <c r="H429" i="1"/>
  <c r="G429" i="1"/>
  <c r="F429" i="1"/>
  <c r="E429" i="1" s="1"/>
  <c r="AY428" i="1"/>
  <c r="AT428" i="1"/>
  <c r="AO428" i="1"/>
  <c r="AJ428" i="1"/>
  <c r="AI428" i="1"/>
  <c r="AH428" i="1"/>
  <c r="AG428" i="1"/>
  <c r="AF428" i="1"/>
  <c r="AE428" i="1"/>
  <c r="Y428" i="1"/>
  <c r="W428" i="1"/>
  <c r="T428" i="1" s="1"/>
  <c r="O428" i="1"/>
  <c r="J428" i="1"/>
  <c r="I428" i="1"/>
  <c r="G428" i="1"/>
  <c r="F428" i="1"/>
  <c r="AY427" i="1"/>
  <c r="AT427" i="1"/>
  <c r="AO427" i="1"/>
  <c r="AJ427" i="1"/>
  <c r="AI427" i="1"/>
  <c r="AH427" i="1"/>
  <c r="AG427" i="1"/>
  <c r="AF427" i="1"/>
  <c r="AE427" i="1" s="1"/>
  <c r="Y427" i="1"/>
  <c r="T427" i="1"/>
  <c r="O427" i="1"/>
  <c r="J427" i="1"/>
  <c r="I427" i="1"/>
  <c r="H427" i="1"/>
  <c r="G427" i="1"/>
  <c r="F427" i="1"/>
  <c r="E427" i="1"/>
  <c r="AY426" i="1"/>
  <c r="AT426" i="1"/>
  <c r="AO426" i="1"/>
  <c r="AJ426" i="1"/>
  <c r="AI426" i="1"/>
  <c r="AH426" i="1"/>
  <c r="AG426" i="1"/>
  <c r="AF426" i="1"/>
  <c r="Y426" i="1"/>
  <c r="X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AE425" i="1"/>
  <c r="Y425" i="1"/>
  <c r="U425" i="1"/>
  <c r="F425" i="1" s="1"/>
  <c r="E425" i="1" s="1"/>
  <c r="O425" i="1"/>
  <c r="J425" i="1"/>
  <c r="I425" i="1"/>
  <c r="I424" i="1" s="1"/>
  <c r="H425" i="1"/>
  <c r="G425" i="1"/>
  <c r="BC424" i="1"/>
  <c r="BB424" i="1"/>
  <c r="BA424" i="1"/>
  <c r="AZ424" i="1"/>
  <c r="AX424" i="1"/>
  <c r="AW424" i="1"/>
  <c r="AV424" i="1"/>
  <c r="AU424" i="1"/>
  <c r="AS424" i="1"/>
  <c r="AR424" i="1"/>
  <c r="AQ424" i="1"/>
  <c r="AP424" i="1"/>
  <c r="AN424" i="1"/>
  <c r="AM424" i="1"/>
  <c r="AL424" i="1"/>
  <c r="AK424" i="1"/>
  <c r="AH424" i="1"/>
  <c r="AD424" i="1"/>
  <c r="AC424" i="1"/>
  <c r="AB424" i="1"/>
  <c r="AA424" i="1"/>
  <c r="Z424" i="1"/>
  <c r="X424" i="1"/>
  <c r="V424" i="1"/>
  <c r="S424" i="1"/>
  <c r="R424" i="1"/>
  <c r="Q424" i="1"/>
  <c r="P424" i="1"/>
  <c r="N424" i="1"/>
  <c r="M424" i="1"/>
  <c r="L424" i="1"/>
  <c r="K424" i="1"/>
  <c r="J424" i="1"/>
  <c r="D424" i="1"/>
  <c r="AY422" i="1"/>
  <c r="AT422" i="1"/>
  <c r="AO422" i="1"/>
  <c r="AJ422" i="1"/>
  <c r="AI422" i="1"/>
  <c r="AH422" i="1"/>
  <c r="AG422" i="1"/>
  <c r="AF422" i="1"/>
  <c r="Y422" i="1"/>
  <c r="Y420" i="1" s="1"/>
  <c r="Y416" i="1" s="1"/>
  <c r="T422" i="1"/>
  <c r="O422" i="1"/>
  <c r="J422" i="1"/>
  <c r="I422" i="1"/>
  <c r="I420" i="1" s="1"/>
  <c r="I416" i="1" s="1"/>
  <c r="H422" i="1"/>
  <c r="G422" i="1"/>
  <c r="F422" i="1"/>
  <c r="E422" i="1"/>
  <c r="AY421" i="1"/>
  <c r="AT421" i="1"/>
  <c r="AO421" i="1"/>
  <c r="AJ421" i="1"/>
  <c r="AJ420" i="1" s="1"/>
  <c r="AJ416" i="1" s="1"/>
  <c r="AI421" i="1"/>
  <c r="AH421" i="1"/>
  <c r="AG421" i="1"/>
  <c r="AF421" i="1"/>
  <c r="Y421" i="1"/>
  <c r="V421" i="1"/>
  <c r="G421" i="1" s="1"/>
  <c r="G420" i="1" s="1"/>
  <c r="G416" i="1" s="1"/>
  <c r="T421" i="1"/>
  <c r="T420" i="1" s="1"/>
  <c r="T416" i="1" s="1"/>
  <c r="O421" i="1"/>
  <c r="J421" i="1"/>
  <c r="J420" i="1" s="1"/>
  <c r="J416" i="1" s="1"/>
  <c r="I421" i="1"/>
  <c r="H421" i="1"/>
  <c r="H420" i="1" s="1"/>
  <c r="H416" i="1" s="1"/>
  <c r="F421" i="1"/>
  <c r="F420" i="1" s="1"/>
  <c r="F416" i="1" s="1"/>
  <c r="BC420" i="1"/>
  <c r="BC416" i="1" s="1"/>
  <c r="BB420" i="1"/>
  <c r="BA420" i="1"/>
  <c r="AZ420" i="1"/>
  <c r="AY420" i="1"/>
  <c r="AY416" i="1" s="1"/>
  <c r="AX420" i="1"/>
  <c r="AW420" i="1"/>
  <c r="AV420" i="1"/>
  <c r="AU420" i="1"/>
  <c r="AU416" i="1" s="1"/>
  <c r="AS420" i="1"/>
  <c r="AR420" i="1"/>
  <c r="AQ420" i="1"/>
  <c r="AP420" i="1"/>
  <c r="AO420" i="1"/>
  <c r="AN420" i="1"/>
  <c r="AM420" i="1"/>
  <c r="AL420" i="1"/>
  <c r="AK420" i="1"/>
  <c r="AI420" i="1"/>
  <c r="AG420" i="1"/>
  <c r="AD420" i="1"/>
  <c r="AC420" i="1"/>
  <c r="AB420" i="1"/>
  <c r="AA420" i="1"/>
  <c r="AA416" i="1" s="1"/>
  <c r="Z420" i="1"/>
  <c r="X420" i="1"/>
  <c r="W420" i="1"/>
  <c r="U420" i="1"/>
  <c r="S420" i="1"/>
  <c r="R420" i="1"/>
  <c r="Q420" i="1"/>
  <c r="P420" i="1"/>
  <c r="O420" i="1"/>
  <c r="N420" i="1"/>
  <c r="M420" i="1"/>
  <c r="L420" i="1"/>
  <c r="K420" i="1"/>
  <c r="D420" i="1"/>
  <c r="BB416" i="1"/>
  <c r="BA416" i="1"/>
  <c r="AZ416" i="1"/>
  <c r="AX416" i="1"/>
  <c r="AW416" i="1"/>
  <c r="AV416" i="1"/>
  <c r="AS416" i="1"/>
  <c r="AR416" i="1"/>
  <c r="AQ416" i="1"/>
  <c r="AP416" i="1"/>
  <c r="AO416" i="1"/>
  <c r="AN416" i="1"/>
  <c r="AM416" i="1"/>
  <c r="AL416" i="1"/>
  <c r="AK416" i="1"/>
  <c r="AI416" i="1"/>
  <c r="AG416" i="1"/>
  <c r="AD416" i="1"/>
  <c r="AC416" i="1"/>
  <c r="AB416" i="1"/>
  <c r="Z416" i="1"/>
  <c r="X416" i="1"/>
  <c r="W416" i="1"/>
  <c r="U416" i="1"/>
  <c r="S416" i="1"/>
  <c r="R416" i="1"/>
  <c r="Q416" i="1"/>
  <c r="P416" i="1"/>
  <c r="O416" i="1"/>
  <c r="N416" i="1"/>
  <c r="M416" i="1"/>
  <c r="L416" i="1"/>
  <c r="K416" i="1"/>
  <c r="D416" i="1"/>
  <c r="BC410" i="1"/>
  <c r="BB410" i="1"/>
  <c r="BA410" i="1"/>
  <c r="AZ410" i="1"/>
  <c r="AY410" i="1"/>
  <c r="AX410" i="1"/>
  <c r="AW410" i="1"/>
  <c r="AV410" i="1"/>
  <c r="AU410" i="1"/>
  <c r="AT410" i="1"/>
  <c r="AS410" i="1"/>
  <c r="AR410" i="1"/>
  <c r="AQ410" i="1"/>
  <c r="AP410" i="1"/>
  <c r="AO410" i="1"/>
  <c r="AN410" i="1"/>
  <c r="AM410" i="1"/>
  <c r="AL410" i="1"/>
  <c r="AK410" i="1"/>
  <c r="AJ410" i="1"/>
  <c r="AI410" i="1"/>
  <c r="AH410" i="1"/>
  <c r="AG410" i="1"/>
  <c r="AF410" i="1"/>
  <c r="AE410" i="1"/>
  <c r="AD410" i="1"/>
  <c r="AC410" i="1"/>
  <c r="AB410" i="1"/>
  <c r="AA410" i="1"/>
  <c r="Z410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BC409" i="1"/>
  <c r="BB409" i="1"/>
  <c r="BA409" i="1"/>
  <c r="AZ409" i="1"/>
  <c r="AY409" i="1"/>
  <c r="AX409" i="1"/>
  <c r="AW409" i="1"/>
  <c r="AV409" i="1"/>
  <c r="AU409" i="1"/>
  <c r="AT409" i="1"/>
  <c r="AS409" i="1"/>
  <c r="AR409" i="1"/>
  <c r="AQ409" i="1"/>
  <c r="AP409" i="1"/>
  <c r="AO409" i="1"/>
  <c r="AN409" i="1"/>
  <c r="AM409" i="1"/>
  <c r="AM293" i="1" s="1"/>
  <c r="AL409" i="1"/>
  <c r="AK409" i="1"/>
  <c r="AJ409" i="1"/>
  <c r="AI409" i="1"/>
  <c r="AH409" i="1"/>
  <c r="AG409" i="1"/>
  <c r="AF409" i="1"/>
  <c r="AE409" i="1"/>
  <c r="AD409" i="1"/>
  <c r="AC409" i="1"/>
  <c r="AB409" i="1"/>
  <c r="AA409" i="1"/>
  <c r="Z409" i="1"/>
  <c r="Y409" i="1"/>
  <c r="X409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AY408" i="1"/>
  <c r="AT408" i="1"/>
  <c r="AO408" i="1"/>
  <c r="AJ408" i="1"/>
  <c r="AI408" i="1"/>
  <c r="AH408" i="1"/>
  <c r="AG408" i="1"/>
  <c r="AF408" i="1"/>
  <c r="AE408" i="1"/>
  <c r="Y408" i="1"/>
  <c r="T408" i="1"/>
  <c r="O408" i="1"/>
  <c r="J408" i="1"/>
  <c r="I408" i="1"/>
  <c r="H408" i="1"/>
  <c r="G408" i="1"/>
  <c r="F408" i="1"/>
  <c r="E408" i="1" s="1"/>
  <c r="AY407" i="1"/>
  <c r="AT407" i="1"/>
  <c r="AO407" i="1"/>
  <c r="AJ407" i="1"/>
  <c r="AI407" i="1"/>
  <c r="AH407" i="1"/>
  <c r="AG407" i="1"/>
  <c r="AE407" i="1" s="1"/>
  <c r="AF407" i="1"/>
  <c r="Y407" i="1"/>
  <c r="T407" i="1"/>
  <c r="O407" i="1"/>
  <c r="J407" i="1"/>
  <c r="I407" i="1"/>
  <c r="H407" i="1"/>
  <c r="G407" i="1"/>
  <c r="F407" i="1"/>
  <c r="E407" i="1" s="1"/>
  <c r="AY406" i="1"/>
  <c r="AT406" i="1"/>
  <c r="AO406" i="1"/>
  <c r="AJ406" i="1"/>
  <c r="AI406" i="1"/>
  <c r="AH406" i="1"/>
  <c r="AG406" i="1"/>
  <c r="AF406" i="1"/>
  <c r="AE406" i="1"/>
  <c r="Y406" i="1"/>
  <c r="T406" i="1"/>
  <c r="O406" i="1"/>
  <c r="J406" i="1"/>
  <c r="I406" i="1"/>
  <c r="H406" i="1"/>
  <c r="G406" i="1"/>
  <c r="F406" i="1"/>
  <c r="E406" i="1" s="1"/>
  <c r="AY405" i="1"/>
  <c r="AT405" i="1"/>
  <c r="AO405" i="1"/>
  <c r="AJ405" i="1"/>
  <c r="AI405" i="1"/>
  <c r="AH405" i="1"/>
  <c r="AG405" i="1"/>
  <c r="AE405" i="1" s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AE404" i="1"/>
  <c r="Y404" i="1"/>
  <c r="T404" i="1"/>
  <c r="O404" i="1"/>
  <c r="J404" i="1"/>
  <c r="I404" i="1"/>
  <c r="H404" i="1"/>
  <c r="G404" i="1"/>
  <c r="F404" i="1"/>
  <c r="E404" i="1" s="1"/>
  <c r="AY403" i="1"/>
  <c r="AT403" i="1"/>
  <c r="AO403" i="1"/>
  <c r="AJ403" i="1"/>
  <c r="AI403" i="1"/>
  <c r="AH403" i="1"/>
  <c r="AG403" i="1"/>
  <c r="AE403" i="1" s="1"/>
  <c r="AF403" i="1"/>
  <c r="Y403" i="1"/>
  <c r="T403" i="1"/>
  <c r="O403" i="1"/>
  <c r="J403" i="1"/>
  <c r="I403" i="1"/>
  <c r="H403" i="1"/>
  <c r="H381" i="1" s="1"/>
  <c r="G403" i="1"/>
  <c r="F403" i="1"/>
  <c r="AY402" i="1"/>
  <c r="AT402" i="1"/>
  <c r="AO402" i="1"/>
  <c r="AJ402" i="1"/>
  <c r="AI402" i="1"/>
  <c r="AH402" i="1"/>
  <c r="AG402" i="1"/>
  <c r="AF402" i="1"/>
  <c r="AE402" i="1"/>
  <c r="Y402" i="1"/>
  <c r="T402" i="1"/>
  <c r="O402" i="1"/>
  <c r="J402" i="1"/>
  <c r="I402" i="1"/>
  <c r="H402" i="1"/>
  <c r="G402" i="1"/>
  <c r="F402" i="1"/>
  <c r="E402" i="1" s="1"/>
  <c r="AY401" i="1"/>
  <c r="AT401" i="1"/>
  <c r="AO401" i="1"/>
  <c r="AJ401" i="1"/>
  <c r="AI401" i="1"/>
  <c r="AH401" i="1"/>
  <c r="AG401" i="1"/>
  <c r="AE401" i="1" s="1"/>
  <c r="AF401" i="1"/>
  <c r="Y401" i="1"/>
  <c r="X401" i="1"/>
  <c r="T401" i="1" s="1"/>
  <c r="O401" i="1"/>
  <c r="J401" i="1"/>
  <c r="I401" i="1"/>
  <c r="H401" i="1"/>
  <c r="G401" i="1"/>
  <c r="F401" i="1"/>
  <c r="E401" i="1"/>
  <c r="AY400" i="1"/>
  <c r="AT400" i="1"/>
  <c r="AO400" i="1"/>
  <c r="AJ400" i="1"/>
  <c r="AI400" i="1"/>
  <c r="AH400" i="1"/>
  <c r="AG400" i="1"/>
  <c r="AF400" i="1"/>
  <c r="AE400" i="1" s="1"/>
  <c r="Y400" i="1"/>
  <c r="T400" i="1"/>
  <c r="O400" i="1"/>
  <c r="J400" i="1"/>
  <c r="I400" i="1"/>
  <c r="H400" i="1"/>
  <c r="G400" i="1"/>
  <c r="E400" i="1" s="1"/>
  <c r="F400" i="1"/>
  <c r="AY399" i="1"/>
  <c r="AT399" i="1"/>
  <c r="AO399" i="1"/>
  <c r="AJ399" i="1"/>
  <c r="AI399" i="1"/>
  <c r="AH399" i="1"/>
  <c r="AG399" i="1"/>
  <c r="AF399" i="1"/>
  <c r="AE399" i="1" s="1"/>
  <c r="Y399" i="1"/>
  <c r="V399" i="1"/>
  <c r="T399" i="1"/>
  <c r="O399" i="1"/>
  <c r="J399" i="1"/>
  <c r="I399" i="1"/>
  <c r="H399" i="1"/>
  <c r="G399" i="1"/>
  <c r="F399" i="1"/>
  <c r="E399" i="1" s="1"/>
  <c r="AY398" i="1"/>
  <c r="AT398" i="1"/>
  <c r="AO398" i="1"/>
  <c r="AJ398" i="1"/>
  <c r="AI398" i="1"/>
  <c r="AH398" i="1"/>
  <c r="AG398" i="1"/>
  <c r="AE398" i="1" s="1"/>
  <c r="AF398" i="1"/>
  <c r="Y398" i="1"/>
  <c r="X398" i="1"/>
  <c r="T398" i="1" s="1"/>
  <c r="O398" i="1"/>
  <c r="J398" i="1"/>
  <c r="H398" i="1"/>
  <c r="G398" i="1"/>
  <c r="F398" i="1"/>
  <c r="AY397" i="1"/>
  <c r="AT397" i="1"/>
  <c r="AO397" i="1"/>
  <c r="AJ397" i="1"/>
  <c r="AI397" i="1"/>
  <c r="AH397" i="1"/>
  <c r="AG397" i="1"/>
  <c r="AF397" i="1"/>
  <c r="AE397" i="1" s="1"/>
  <c r="Y397" i="1"/>
  <c r="V397" i="1"/>
  <c r="T397" i="1"/>
  <c r="O397" i="1"/>
  <c r="J397" i="1"/>
  <c r="I397" i="1"/>
  <c r="H397" i="1"/>
  <c r="G397" i="1"/>
  <c r="F397" i="1"/>
  <c r="E397" i="1" s="1"/>
  <c r="AY396" i="1"/>
  <c r="AT396" i="1"/>
  <c r="AO396" i="1"/>
  <c r="AJ396" i="1"/>
  <c r="AI396" i="1"/>
  <c r="AH396" i="1"/>
  <c r="AG396" i="1"/>
  <c r="AF396" i="1"/>
  <c r="AE396" i="1"/>
  <c r="Y396" i="1"/>
  <c r="U396" i="1"/>
  <c r="F396" i="1" s="1"/>
  <c r="O396" i="1"/>
  <c r="J396" i="1"/>
  <c r="I396" i="1"/>
  <c r="H396" i="1"/>
  <c r="G396" i="1"/>
  <c r="AY395" i="1"/>
  <c r="AT395" i="1"/>
  <c r="AO395" i="1"/>
  <c r="AJ395" i="1"/>
  <c r="AI395" i="1"/>
  <c r="AH395" i="1"/>
  <c r="AG395" i="1"/>
  <c r="AF395" i="1"/>
  <c r="AE395" i="1" s="1"/>
  <c r="Y395" i="1"/>
  <c r="X395" i="1"/>
  <c r="T395" i="1"/>
  <c r="O395" i="1"/>
  <c r="J395" i="1"/>
  <c r="I395" i="1"/>
  <c r="H395" i="1"/>
  <c r="G395" i="1"/>
  <c r="F395" i="1"/>
  <c r="E395" i="1" s="1"/>
  <c r="AY394" i="1"/>
  <c r="AT394" i="1"/>
  <c r="AO394" i="1"/>
  <c r="AJ394" i="1"/>
  <c r="AI394" i="1"/>
  <c r="AH394" i="1"/>
  <c r="AG394" i="1"/>
  <c r="AE394" i="1" s="1"/>
  <c r="AF394" i="1"/>
  <c r="Y394" i="1"/>
  <c r="T394" i="1"/>
  <c r="O394" i="1"/>
  <c r="J394" i="1"/>
  <c r="I394" i="1"/>
  <c r="H394" i="1"/>
  <c r="G394" i="1"/>
  <c r="F394" i="1"/>
  <c r="E394" i="1" s="1"/>
  <c r="AY393" i="1"/>
  <c r="AT393" i="1"/>
  <c r="AO393" i="1"/>
  <c r="AJ393" i="1"/>
  <c r="AI393" i="1"/>
  <c r="AH393" i="1"/>
  <c r="AG393" i="1"/>
  <c r="AF393" i="1"/>
  <c r="AE393" i="1"/>
  <c r="Y393" i="1"/>
  <c r="X393" i="1"/>
  <c r="T393" i="1" s="1"/>
  <c r="O393" i="1"/>
  <c r="J393" i="1"/>
  <c r="I393" i="1"/>
  <c r="H393" i="1"/>
  <c r="G393" i="1"/>
  <c r="E393" i="1" s="1"/>
  <c r="F393" i="1"/>
  <c r="AY392" i="1"/>
  <c r="AT392" i="1"/>
  <c r="AO392" i="1"/>
  <c r="AJ392" i="1"/>
  <c r="AI392" i="1"/>
  <c r="AH392" i="1"/>
  <c r="AG392" i="1"/>
  <c r="AF392" i="1"/>
  <c r="Y392" i="1"/>
  <c r="X392" i="1"/>
  <c r="V392" i="1"/>
  <c r="T392" i="1" s="1"/>
  <c r="O392" i="1"/>
  <c r="J392" i="1"/>
  <c r="I392" i="1"/>
  <c r="H392" i="1"/>
  <c r="G392" i="1"/>
  <c r="E392" i="1" s="1"/>
  <c r="F392" i="1"/>
  <c r="AY391" i="1"/>
  <c r="AT391" i="1"/>
  <c r="AO391" i="1"/>
  <c r="AJ391" i="1"/>
  <c r="AI391" i="1"/>
  <c r="AH391" i="1"/>
  <c r="AG391" i="1"/>
  <c r="AF391" i="1"/>
  <c r="Y391" i="1"/>
  <c r="X391" i="1"/>
  <c r="V391" i="1"/>
  <c r="T391" i="1" s="1"/>
  <c r="O391" i="1"/>
  <c r="J391" i="1"/>
  <c r="I391" i="1"/>
  <c r="H391" i="1"/>
  <c r="G391" i="1"/>
  <c r="E391" i="1" s="1"/>
  <c r="F391" i="1"/>
  <c r="AY390" i="1"/>
  <c r="AT390" i="1"/>
  <c r="AO390" i="1"/>
  <c r="AJ390" i="1"/>
  <c r="AI390" i="1"/>
  <c r="AH390" i="1"/>
  <c r="AG390" i="1"/>
  <c r="AF390" i="1"/>
  <c r="AE390" i="1" s="1"/>
  <c r="Y390" i="1"/>
  <c r="T390" i="1"/>
  <c r="O390" i="1"/>
  <c r="J390" i="1"/>
  <c r="I390" i="1"/>
  <c r="H390" i="1"/>
  <c r="G390" i="1"/>
  <c r="F390" i="1"/>
  <c r="E390" i="1"/>
  <c r="AY389" i="1"/>
  <c r="AT389" i="1"/>
  <c r="AO389" i="1"/>
  <c r="AJ389" i="1"/>
  <c r="AI389" i="1"/>
  <c r="AH389" i="1"/>
  <c r="AG389" i="1"/>
  <c r="AF389" i="1"/>
  <c r="AE389" i="1" s="1"/>
  <c r="Y389" i="1"/>
  <c r="T389" i="1"/>
  <c r="O389" i="1"/>
  <c r="J389" i="1"/>
  <c r="I389" i="1"/>
  <c r="H389" i="1"/>
  <c r="G389" i="1"/>
  <c r="E389" i="1" s="1"/>
  <c r="F389" i="1"/>
  <c r="AY388" i="1"/>
  <c r="AT388" i="1"/>
  <c r="AO388" i="1"/>
  <c r="AJ388" i="1"/>
  <c r="AI388" i="1"/>
  <c r="AH388" i="1"/>
  <c r="AG388" i="1"/>
  <c r="AF388" i="1"/>
  <c r="AE388" i="1" s="1"/>
  <c r="Y388" i="1"/>
  <c r="W388" i="1"/>
  <c r="T388" i="1"/>
  <c r="O388" i="1"/>
  <c r="J388" i="1"/>
  <c r="I388" i="1"/>
  <c r="H388" i="1"/>
  <c r="G388" i="1"/>
  <c r="F388" i="1"/>
  <c r="AY387" i="1"/>
  <c r="AT387" i="1"/>
  <c r="AO387" i="1"/>
  <c r="AJ387" i="1"/>
  <c r="AI387" i="1"/>
  <c r="AH387" i="1"/>
  <c r="AG387" i="1"/>
  <c r="AF387" i="1"/>
  <c r="Y387" i="1"/>
  <c r="X387" i="1"/>
  <c r="T387" i="1" s="1"/>
  <c r="O387" i="1"/>
  <c r="J387" i="1"/>
  <c r="H387" i="1"/>
  <c r="G387" i="1"/>
  <c r="F387" i="1"/>
  <c r="AY386" i="1"/>
  <c r="AT386" i="1"/>
  <c r="AO386" i="1"/>
  <c r="AJ386" i="1"/>
  <c r="AI386" i="1"/>
  <c r="AH386" i="1"/>
  <c r="AG386" i="1"/>
  <c r="AF386" i="1"/>
  <c r="AE386" i="1" s="1"/>
  <c r="Y386" i="1"/>
  <c r="X386" i="1"/>
  <c r="V386" i="1"/>
  <c r="O386" i="1"/>
  <c r="J386" i="1"/>
  <c r="I386" i="1"/>
  <c r="H386" i="1"/>
  <c r="F386" i="1"/>
  <c r="AY385" i="1"/>
  <c r="AT385" i="1"/>
  <c r="AO385" i="1"/>
  <c r="AJ385" i="1"/>
  <c r="AI385" i="1"/>
  <c r="AH385" i="1"/>
  <c r="AG385" i="1"/>
  <c r="AF385" i="1"/>
  <c r="AE385" i="1" s="1"/>
  <c r="Y385" i="1"/>
  <c r="X385" i="1"/>
  <c r="V385" i="1"/>
  <c r="O385" i="1"/>
  <c r="J385" i="1"/>
  <c r="I385" i="1"/>
  <c r="H385" i="1"/>
  <c r="F385" i="1"/>
  <c r="AY384" i="1"/>
  <c r="AT384" i="1"/>
  <c r="AO384" i="1"/>
  <c r="AJ384" i="1"/>
  <c r="AJ381" i="1" s="1"/>
  <c r="AI384" i="1"/>
  <c r="AH384" i="1"/>
  <c r="AG384" i="1"/>
  <c r="AF384" i="1"/>
  <c r="Y384" i="1"/>
  <c r="T384" i="1"/>
  <c r="O384" i="1"/>
  <c r="J384" i="1"/>
  <c r="I384" i="1"/>
  <c r="H384" i="1"/>
  <c r="G384" i="1"/>
  <c r="E384" i="1" s="1"/>
  <c r="F384" i="1"/>
  <c r="AY383" i="1"/>
  <c r="AT383" i="1"/>
  <c r="AO383" i="1"/>
  <c r="AJ383" i="1"/>
  <c r="AI383" i="1"/>
  <c r="AH383" i="1"/>
  <c r="AG383" i="1"/>
  <c r="AF383" i="1"/>
  <c r="AE383" i="1" s="1"/>
  <c r="Y383" i="1"/>
  <c r="X383" i="1"/>
  <c r="V383" i="1"/>
  <c r="T383" i="1" s="1"/>
  <c r="O383" i="1"/>
  <c r="J383" i="1"/>
  <c r="I383" i="1"/>
  <c r="H383" i="1"/>
  <c r="G383" i="1"/>
  <c r="E383" i="1" s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O381" i="1" s="1"/>
  <c r="J382" i="1"/>
  <c r="I382" i="1"/>
  <c r="H382" i="1"/>
  <c r="G382" i="1"/>
  <c r="F382" i="1"/>
  <c r="E382" i="1"/>
  <c r="BC381" i="1"/>
  <c r="BB381" i="1"/>
  <c r="BA381" i="1"/>
  <c r="AZ381" i="1"/>
  <c r="AZ342" i="1" s="1"/>
  <c r="AX381" i="1"/>
  <c r="AW381" i="1"/>
  <c r="AV381" i="1"/>
  <c r="AV342" i="1" s="1"/>
  <c r="AU381" i="1"/>
  <c r="AS381" i="1"/>
  <c r="AR381" i="1"/>
  <c r="AR342" i="1" s="1"/>
  <c r="AQ381" i="1"/>
  <c r="AP381" i="1"/>
  <c r="AN381" i="1"/>
  <c r="AN342" i="1" s="1"/>
  <c r="AM381" i="1"/>
  <c r="AL381" i="1"/>
  <c r="AK381" i="1"/>
  <c r="AD381" i="1"/>
  <c r="AC381" i="1"/>
  <c r="AB381" i="1"/>
  <c r="AB342" i="1" s="1"/>
  <c r="AA381" i="1"/>
  <c r="Z381" i="1"/>
  <c r="W381" i="1"/>
  <c r="U381" i="1"/>
  <c r="S381" i="1"/>
  <c r="R381" i="1"/>
  <c r="Q381" i="1"/>
  <c r="P381" i="1"/>
  <c r="P342" i="1" s="1"/>
  <c r="N381" i="1"/>
  <c r="M381" i="1"/>
  <c r="L381" i="1"/>
  <c r="L342" i="1" s="1"/>
  <c r="K381" i="1"/>
  <c r="D381" i="1"/>
  <c r="D342" i="1" s="1"/>
  <c r="AY380" i="1"/>
  <c r="AT380" i="1"/>
  <c r="AO380" i="1"/>
  <c r="AJ380" i="1"/>
  <c r="AI380" i="1"/>
  <c r="AH380" i="1"/>
  <c r="AG380" i="1"/>
  <c r="AF380" i="1"/>
  <c r="AE380" i="1" s="1"/>
  <c r="Y380" i="1"/>
  <c r="X380" i="1"/>
  <c r="V380" i="1"/>
  <c r="O380" i="1"/>
  <c r="J380" i="1"/>
  <c r="I380" i="1"/>
  <c r="H380" i="1"/>
  <c r="F380" i="1"/>
  <c r="AY379" i="1"/>
  <c r="AT379" i="1"/>
  <c r="AO379" i="1"/>
  <c r="AJ379" i="1"/>
  <c r="AI379" i="1"/>
  <c r="AH379" i="1"/>
  <c r="AG379" i="1"/>
  <c r="AF379" i="1"/>
  <c r="AE379" i="1" s="1"/>
  <c r="Y379" i="1"/>
  <c r="T379" i="1"/>
  <c r="O379" i="1"/>
  <c r="J379" i="1"/>
  <c r="I379" i="1"/>
  <c r="H379" i="1"/>
  <c r="G379" i="1"/>
  <c r="E379" i="1" s="1"/>
  <c r="F379" i="1"/>
  <c r="AY378" i="1"/>
  <c r="AT378" i="1"/>
  <c r="AO378" i="1"/>
  <c r="AJ378" i="1"/>
  <c r="AI378" i="1"/>
  <c r="AH378" i="1"/>
  <c r="AG378" i="1"/>
  <c r="AF378" i="1"/>
  <c r="AE378" i="1" s="1"/>
  <c r="Y378" i="1"/>
  <c r="T378" i="1"/>
  <c r="O378" i="1"/>
  <c r="J378" i="1"/>
  <c r="I378" i="1"/>
  <c r="H378" i="1"/>
  <c r="G378" i="1"/>
  <c r="F378" i="1"/>
  <c r="E378" i="1"/>
  <c r="AY377" i="1"/>
  <c r="AT377" i="1"/>
  <c r="AO377" i="1"/>
  <c r="AJ377" i="1"/>
  <c r="AI377" i="1"/>
  <c r="AH377" i="1"/>
  <c r="AG377" i="1"/>
  <c r="AF377" i="1"/>
  <c r="AE377" i="1" s="1"/>
  <c r="Y377" i="1"/>
  <c r="V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AE376" i="1"/>
  <c r="Y376" i="1"/>
  <c r="T376" i="1"/>
  <c r="O376" i="1"/>
  <c r="J376" i="1"/>
  <c r="I376" i="1"/>
  <c r="H376" i="1"/>
  <c r="G376" i="1"/>
  <c r="F376" i="1"/>
  <c r="E376" i="1" s="1"/>
  <c r="AY375" i="1"/>
  <c r="AT375" i="1"/>
  <c r="AO375" i="1"/>
  <c r="AJ375" i="1"/>
  <c r="AI375" i="1"/>
  <c r="AH375" i="1"/>
  <c r="AG375" i="1"/>
  <c r="AE375" i="1" s="1"/>
  <c r="AF375" i="1"/>
  <c r="Y375" i="1"/>
  <c r="X375" i="1"/>
  <c r="V375" i="1"/>
  <c r="O375" i="1"/>
  <c r="J375" i="1"/>
  <c r="H375" i="1"/>
  <c r="G375" i="1"/>
  <c r="F375" i="1"/>
  <c r="AY374" i="1"/>
  <c r="AT374" i="1"/>
  <c r="AO374" i="1"/>
  <c r="AJ374" i="1"/>
  <c r="AI374" i="1"/>
  <c r="AH374" i="1"/>
  <c r="AG374" i="1"/>
  <c r="AE374" i="1" s="1"/>
  <c r="AF374" i="1"/>
  <c r="Y374" i="1"/>
  <c r="X374" i="1"/>
  <c r="V374" i="1"/>
  <c r="O374" i="1"/>
  <c r="J374" i="1"/>
  <c r="H374" i="1"/>
  <c r="G374" i="1"/>
  <c r="F374" i="1"/>
  <c r="AY373" i="1"/>
  <c r="AT373" i="1"/>
  <c r="AO373" i="1"/>
  <c r="AJ373" i="1"/>
  <c r="AI373" i="1"/>
  <c r="AH373" i="1"/>
  <c r="AG373" i="1"/>
  <c r="AE373" i="1" s="1"/>
  <c r="AF373" i="1"/>
  <c r="Y373" i="1"/>
  <c r="X373" i="1"/>
  <c r="V373" i="1"/>
  <c r="O373" i="1"/>
  <c r="J373" i="1"/>
  <c r="H373" i="1"/>
  <c r="G373" i="1"/>
  <c r="F373" i="1"/>
  <c r="AY372" i="1"/>
  <c r="AT372" i="1"/>
  <c r="AO372" i="1"/>
  <c r="AJ372" i="1"/>
  <c r="AI372" i="1"/>
  <c r="AH372" i="1"/>
  <c r="AG372" i="1"/>
  <c r="AE372" i="1" s="1"/>
  <c r="AF372" i="1"/>
  <c r="Y372" i="1"/>
  <c r="X372" i="1"/>
  <c r="V372" i="1"/>
  <c r="O372" i="1"/>
  <c r="J372" i="1"/>
  <c r="H372" i="1"/>
  <c r="G372" i="1"/>
  <c r="F372" i="1"/>
  <c r="AY371" i="1"/>
  <c r="AT371" i="1"/>
  <c r="AO371" i="1"/>
  <c r="AJ371" i="1"/>
  <c r="AI371" i="1"/>
  <c r="AH371" i="1"/>
  <c r="AG371" i="1"/>
  <c r="AE371" i="1" s="1"/>
  <c r="AF371" i="1"/>
  <c r="Y371" i="1"/>
  <c r="X371" i="1"/>
  <c r="V371" i="1"/>
  <c r="O371" i="1"/>
  <c r="J371" i="1"/>
  <c r="H371" i="1"/>
  <c r="G371" i="1"/>
  <c r="F371" i="1"/>
  <c r="AY370" i="1"/>
  <c r="AT370" i="1"/>
  <c r="AO370" i="1"/>
  <c r="AJ370" i="1"/>
  <c r="AI370" i="1"/>
  <c r="AH370" i="1"/>
  <c r="AG370" i="1"/>
  <c r="AE370" i="1" s="1"/>
  <c r="AF370" i="1"/>
  <c r="Y370" i="1"/>
  <c r="X370" i="1"/>
  <c r="T370" i="1" s="1"/>
  <c r="O370" i="1"/>
  <c r="J370" i="1"/>
  <c r="I370" i="1"/>
  <c r="E370" i="1" s="1"/>
  <c r="H370" i="1"/>
  <c r="G370" i="1"/>
  <c r="F370" i="1"/>
  <c r="AY369" i="1"/>
  <c r="AT369" i="1"/>
  <c r="AO369" i="1"/>
  <c r="AJ369" i="1"/>
  <c r="AI369" i="1"/>
  <c r="AH369" i="1"/>
  <c r="AG369" i="1"/>
  <c r="AF369" i="1"/>
  <c r="AE369" i="1" s="1"/>
  <c r="Y369" i="1"/>
  <c r="V369" i="1"/>
  <c r="G369" i="1" s="1"/>
  <c r="T369" i="1"/>
  <c r="O369" i="1"/>
  <c r="J369" i="1"/>
  <c r="I369" i="1"/>
  <c r="H369" i="1"/>
  <c r="F369" i="1"/>
  <c r="E369" i="1" s="1"/>
  <c r="AY368" i="1"/>
  <c r="AT368" i="1"/>
  <c r="AO368" i="1"/>
  <c r="AJ368" i="1"/>
  <c r="AI368" i="1"/>
  <c r="AH368" i="1"/>
  <c r="AG368" i="1"/>
  <c r="AF368" i="1"/>
  <c r="AE368" i="1"/>
  <c r="Y368" i="1"/>
  <c r="X368" i="1"/>
  <c r="X360" i="1" s="1"/>
  <c r="O368" i="1"/>
  <c r="J368" i="1"/>
  <c r="I368" i="1"/>
  <c r="H368" i="1"/>
  <c r="G368" i="1"/>
  <c r="E368" i="1" s="1"/>
  <c r="F368" i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E367" i="1"/>
  <c r="AY366" i="1"/>
  <c r="AT366" i="1"/>
  <c r="AO366" i="1"/>
  <c r="AJ366" i="1"/>
  <c r="AI366" i="1"/>
  <c r="AH366" i="1"/>
  <c r="AG366" i="1"/>
  <c r="AF366" i="1"/>
  <c r="AE366" i="1" s="1"/>
  <c r="Y366" i="1"/>
  <c r="T366" i="1"/>
  <c r="O366" i="1"/>
  <c r="J366" i="1"/>
  <c r="I366" i="1"/>
  <c r="H366" i="1"/>
  <c r="G366" i="1"/>
  <c r="E366" i="1" s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E365" i="1"/>
  <c r="AY364" i="1"/>
  <c r="AT364" i="1"/>
  <c r="AO364" i="1"/>
  <c r="AJ364" i="1"/>
  <c r="AI364" i="1"/>
  <c r="AH364" i="1"/>
  <c r="AG364" i="1"/>
  <c r="AF364" i="1"/>
  <c r="AE364" i="1" s="1"/>
  <c r="Y364" i="1"/>
  <c r="T364" i="1"/>
  <c r="O364" i="1"/>
  <c r="J364" i="1"/>
  <c r="I364" i="1"/>
  <c r="H364" i="1"/>
  <c r="G364" i="1"/>
  <c r="E364" i="1" s="1"/>
  <c r="F364" i="1"/>
  <c r="AY363" i="1"/>
  <c r="AT363" i="1"/>
  <c r="AO363" i="1"/>
  <c r="AJ363" i="1"/>
  <c r="AI363" i="1"/>
  <c r="AH363" i="1"/>
  <c r="AG363" i="1"/>
  <c r="AF363" i="1"/>
  <c r="AE363" i="1" s="1"/>
  <c r="Y363" i="1"/>
  <c r="Y360" i="1" s="1"/>
  <c r="T363" i="1"/>
  <c r="O363" i="1"/>
  <c r="J363" i="1"/>
  <c r="I363" i="1"/>
  <c r="H363" i="1"/>
  <c r="G363" i="1"/>
  <c r="F363" i="1"/>
  <c r="AY362" i="1"/>
  <c r="AT362" i="1"/>
  <c r="AO362" i="1"/>
  <c r="AJ362" i="1"/>
  <c r="AJ360" i="1" s="1"/>
  <c r="AJ342" i="1" s="1"/>
  <c r="AI362" i="1"/>
  <c r="AH362" i="1"/>
  <c r="AG362" i="1"/>
  <c r="AF362" i="1"/>
  <c r="Y362" i="1"/>
  <c r="V362" i="1"/>
  <c r="G362" i="1" s="1"/>
  <c r="T362" i="1"/>
  <c r="O362" i="1"/>
  <c r="J362" i="1"/>
  <c r="I362" i="1"/>
  <c r="H362" i="1"/>
  <c r="F362" i="1"/>
  <c r="E362" i="1" s="1"/>
  <c r="AY361" i="1"/>
  <c r="AT361" i="1"/>
  <c r="AO361" i="1"/>
  <c r="AJ361" i="1"/>
  <c r="AI361" i="1"/>
  <c r="AH361" i="1"/>
  <c r="AG361" i="1"/>
  <c r="AF361" i="1"/>
  <c r="AE361" i="1"/>
  <c r="Y361" i="1"/>
  <c r="T361" i="1"/>
  <c r="O361" i="1"/>
  <c r="J361" i="1"/>
  <c r="I361" i="1"/>
  <c r="H361" i="1"/>
  <c r="G361" i="1"/>
  <c r="F361" i="1"/>
  <c r="BC360" i="1"/>
  <c r="BB360" i="1"/>
  <c r="BA360" i="1"/>
  <c r="BA342" i="1" s="1"/>
  <c r="BA293" i="1" s="1"/>
  <c r="AZ360" i="1"/>
  <c r="AX360" i="1"/>
  <c r="AW360" i="1"/>
  <c r="AW342" i="1" s="1"/>
  <c r="AV360" i="1"/>
  <c r="AU360" i="1"/>
  <c r="AS360" i="1"/>
  <c r="AS342" i="1" s="1"/>
  <c r="AR360" i="1"/>
  <c r="AQ360" i="1"/>
  <c r="AP360" i="1"/>
  <c r="AO360" i="1"/>
  <c r="AN360" i="1"/>
  <c r="AM360" i="1"/>
  <c r="AL360" i="1"/>
  <c r="AK360" i="1"/>
  <c r="AK342" i="1" s="1"/>
  <c r="AG360" i="1"/>
  <c r="AD360" i="1"/>
  <c r="AC360" i="1"/>
  <c r="AC342" i="1" s="1"/>
  <c r="AB360" i="1"/>
  <c r="AA360" i="1"/>
  <c r="Z360" i="1"/>
  <c r="W360" i="1"/>
  <c r="U360" i="1"/>
  <c r="U342" i="1" s="1"/>
  <c r="S360" i="1"/>
  <c r="R360" i="1"/>
  <c r="Q360" i="1"/>
  <c r="Q342" i="1" s="1"/>
  <c r="P360" i="1"/>
  <c r="N360" i="1"/>
  <c r="M360" i="1"/>
  <c r="M342" i="1" s="1"/>
  <c r="L360" i="1"/>
  <c r="K360" i="1"/>
  <c r="D360" i="1"/>
  <c r="AY359" i="1"/>
  <c r="AT359" i="1"/>
  <c r="AO359" i="1"/>
  <c r="AO358" i="1" s="1"/>
  <c r="AJ359" i="1"/>
  <c r="AI359" i="1"/>
  <c r="AH359" i="1"/>
  <c r="AG359" i="1"/>
  <c r="AF359" i="1"/>
  <c r="Y359" i="1"/>
  <c r="T359" i="1"/>
  <c r="T358" i="1" s="1"/>
  <c r="O359" i="1"/>
  <c r="J359" i="1"/>
  <c r="J358" i="1" s="1"/>
  <c r="I359" i="1"/>
  <c r="H359" i="1"/>
  <c r="H358" i="1" s="1"/>
  <c r="G359" i="1"/>
  <c r="F359" i="1"/>
  <c r="F358" i="1" s="1"/>
  <c r="BC358" i="1"/>
  <c r="BB358" i="1"/>
  <c r="BA358" i="1"/>
  <c r="AZ358" i="1"/>
  <c r="AY358" i="1"/>
  <c r="AX358" i="1"/>
  <c r="AW358" i="1"/>
  <c r="AV358" i="1"/>
  <c r="AU358" i="1"/>
  <c r="AT358" i="1"/>
  <c r="AS358" i="1"/>
  <c r="AR358" i="1"/>
  <c r="AQ358" i="1"/>
  <c r="AP358" i="1"/>
  <c r="AN358" i="1"/>
  <c r="AM358" i="1"/>
  <c r="AL358" i="1"/>
  <c r="AK358" i="1"/>
  <c r="AJ358" i="1"/>
  <c r="AI358" i="1"/>
  <c r="AH358" i="1"/>
  <c r="AF358" i="1"/>
  <c r="AD358" i="1"/>
  <c r="AC358" i="1"/>
  <c r="AB358" i="1"/>
  <c r="AA358" i="1"/>
  <c r="Z358" i="1"/>
  <c r="Y358" i="1"/>
  <c r="X358" i="1"/>
  <c r="W358" i="1"/>
  <c r="V358" i="1"/>
  <c r="U358" i="1"/>
  <c r="S358" i="1"/>
  <c r="R358" i="1"/>
  <c r="Q358" i="1"/>
  <c r="P358" i="1"/>
  <c r="O358" i="1"/>
  <c r="N358" i="1"/>
  <c r="M358" i="1"/>
  <c r="L358" i="1"/>
  <c r="K358" i="1"/>
  <c r="I358" i="1"/>
  <c r="G358" i="1"/>
  <c r="D358" i="1"/>
  <c r="AY357" i="1"/>
  <c r="AT357" i="1"/>
  <c r="AO357" i="1"/>
  <c r="AJ357" i="1"/>
  <c r="AI357" i="1"/>
  <c r="AH357" i="1"/>
  <c r="AG357" i="1"/>
  <c r="AF357" i="1"/>
  <c r="AE357" i="1"/>
  <c r="Y357" i="1"/>
  <c r="T357" i="1"/>
  <c r="O357" i="1"/>
  <c r="J357" i="1"/>
  <c r="I357" i="1"/>
  <c r="H357" i="1"/>
  <c r="G357" i="1"/>
  <c r="F357" i="1"/>
  <c r="E357" i="1" s="1"/>
  <c r="AY356" i="1"/>
  <c r="AT356" i="1"/>
  <c r="AO356" i="1"/>
  <c r="AJ356" i="1"/>
  <c r="AI356" i="1"/>
  <c r="AH356" i="1"/>
  <c r="AG356" i="1"/>
  <c r="AE356" i="1" s="1"/>
  <c r="AF356" i="1"/>
  <c r="Y356" i="1"/>
  <c r="T356" i="1"/>
  <c r="O356" i="1"/>
  <c r="J356" i="1"/>
  <c r="I356" i="1"/>
  <c r="H356" i="1"/>
  <c r="G356" i="1"/>
  <c r="F356" i="1"/>
  <c r="E356" i="1" s="1"/>
  <c r="AY355" i="1"/>
  <c r="AT355" i="1"/>
  <c r="AO355" i="1"/>
  <c r="AJ355" i="1"/>
  <c r="AI355" i="1"/>
  <c r="AH355" i="1"/>
  <c r="AG355" i="1"/>
  <c r="AF355" i="1"/>
  <c r="AE355" i="1"/>
  <c r="Y355" i="1"/>
  <c r="T355" i="1"/>
  <c r="O355" i="1"/>
  <c r="J355" i="1"/>
  <c r="I355" i="1"/>
  <c r="H355" i="1"/>
  <c r="G355" i="1"/>
  <c r="F355" i="1"/>
  <c r="E355" i="1" s="1"/>
  <c r="AY354" i="1"/>
  <c r="AT354" i="1"/>
  <c r="AO354" i="1"/>
  <c r="AJ354" i="1"/>
  <c r="AI354" i="1"/>
  <c r="AH354" i="1"/>
  <c r="AG354" i="1"/>
  <c r="AE354" i="1" s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AE353" i="1"/>
  <c r="Y353" i="1"/>
  <c r="T353" i="1"/>
  <c r="O353" i="1"/>
  <c r="J353" i="1"/>
  <c r="I353" i="1"/>
  <c r="H353" i="1"/>
  <c r="G353" i="1"/>
  <c r="F353" i="1"/>
  <c r="E353" i="1" s="1"/>
  <c r="AY352" i="1"/>
  <c r="AT352" i="1"/>
  <c r="AO352" i="1"/>
  <c r="AJ352" i="1"/>
  <c r="AI352" i="1"/>
  <c r="AH352" i="1"/>
  <c r="AG352" i="1"/>
  <c r="AE352" i="1" s="1"/>
  <c r="AF352" i="1"/>
  <c r="Y352" i="1"/>
  <c r="T352" i="1"/>
  <c r="O352" i="1"/>
  <c r="J352" i="1"/>
  <c r="I352" i="1"/>
  <c r="H352" i="1"/>
  <c r="G352" i="1"/>
  <c r="F352" i="1"/>
  <c r="AY351" i="1"/>
  <c r="AT351" i="1"/>
  <c r="AO351" i="1"/>
  <c r="AJ351" i="1"/>
  <c r="AI351" i="1"/>
  <c r="AH351" i="1"/>
  <c r="AG351" i="1"/>
  <c r="AF351" i="1"/>
  <c r="AE351" i="1"/>
  <c r="Y351" i="1"/>
  <c r="T351" i="1"/>
  <c r="O351" i="1"/>
  <c r="J351" i="1"/>
  <c r="I351" i="1"/>
  <c r="H351" i="1"/>
  <c r="G351" i="1"/>
  <c r="F351" i="1"/>
  <c r="E351" i="1" s="1"/>
  <c r="AY350" i="1"/>
  <c r="AT350" i="1"/>
  <c r="AO350" i="1"/>
  <c r="AJ350" i="1"/>
  <c r="AI350" i="1"/>
  <c r="AH350" i="1"/>
  <c r="AG350" i="1"/>
  <c r="AE350" i="1" s="1"/>
  <c r="AF350" i="1"/>
  <c r="Y350" i="1"/>
  <c r="T350" i="1"/>
  <c r="O350" i="1"/>
  <c r="J350" i="1"/>
  <c r="I350" i="1"/>
  <c r="H350" i="1"/>
  <c r="G350" i="1"/>
  <c r="F350" i="1"/>
  <c r="E350" i="1" s="1"/>
  <c r="AY349" i="1"/>
  <c r="AY343" i="1" s="1"/>
  <c r="AT349" i="1"/>
  <c r="AO349" i="1"/>
  <c r="AJ349" i="1"/>
  <c r="AI349" i="1"/>
  <c r="AI343" i="1" s="1"/>
  <c r="AH349" i="1"/>
  <c r="AG349" i="1"/>
  <c r="AF349" i="1"/>
  <c r="AE349" i="1"/>
  <c r="Y349" i="1"/>
  <c r="T349" i="1"/>
  <c r="O349" i="1"/>
  <c r="J349" i="1"/>
  <c r="I349" i="1"/>
  <c r="H349" i="1"/>
  <c r="G349" i="1"/>
  <c r="F349" i="1"/>
  <c r="E349" i="1" s="1"/>
  <c r="AY348" i="1"/>
  <c r="AT348" i="1"/>
  <c r="AO348" i="1"/>
  <c r="AJ348" i="1"/>
  <c r="AI348" i="1"/>
  <c r="AH348" i="1"/>
  <c r="AG348" i="1"/>
  <c r="AE348" i="1" s="1"/>
  <c r="AF348" i="1"/>
  <c r="Y348" i="1"/>
  <c r="T348" i="1"/>
  <c r="O348" i="1"/>
  <c r="J348" i="1"/>
  <c r="I348" i="1"/>
  <c r="H348" i="1"/>
  <c r="G348" i="1"/>
  <c r="F348" i="1"/>
  <c r="E348" i="1" s="1"/>
  <c r="AY347" i="1"/>
  <c r="AT347" i="1"/>
  <c r="AO347" i="1"/>
  <c r="AJ347" i="1"/>
  <c r="AI347" i="1"/>
  <c r="AH347" i="1"/>
  <c r="AG347" i="1"/>
  <c r="AF347" i="1"/>
  <c r="AE347" i="1"/>
  <c r="Y347" i="1"/>
  <c r="T347" i="1"/>
  <c r="O347" i="1"/>
  <c r="J347" i="1"/>
  <c r="I347" i="1"/>
  <c r="H347" i="1"/>
  <c r="G347" i="1"/>
  <c r="F347" i="1"/>
  <c r="E347" i="1" s="1"/>
  <c r="AY346" i="1"/>
  <c r="AT346" i="1"/>
  <c r="AO346" i="1"/>
  <c r="AJ346" i="1"/>
  <c r="AI346" i="1"/>
  <c r="AH346" i="1"/>
  <c r="AG346" i="1"/>
  <c r="AE346" i="1" s="1"/>
  <c r="AF346" i="1"/>
  <c r="Y346" i="1"/>
  <c r="T346" i="1"/>
  <c r="O346" i="1"/>
  <c r="J346" i="1"/>
  <c r="I346" i="1"/>
  <c r="H346" i="1"/>
  <c r="G346" i="1"/>
  <c r="F346" i="1"/>
  <c r="AY345" i="1"/>
  <c r="AT345" i="1"/>
  <c r="AO345" i="1"/>
  <c r="AJ345" i="1"/>
  <c r="AI345" i="1"/>
  <c r="AH345" i="1"/>
  <c r="AG345" i="1"/>
  <c r="AF345" i="1"/>
  <c r="AE345" i="1"/>
  <c r="Y345" i="1"/>
  <c r="T345" i="1"/>
  <c r="O345" i="1"/>
  <c r="J345" i="1"/>
  <c r="I345" i="1"/>
  <c r="H345" i="1"/>
  <c r="G345" i="1"/>
  <c r="F345" i="1"/>
  <c r="E345" i="1" s="1"/>
  <c r="AY344" i="1"/>
  <c r="AT344" i="1"/>
  <c r="AO344" i="1"/>
  <c r="AJ344" i="1"/>
  <c r="AI344" i="1"/>
  <c r="AH344" i="1"/>
  <c r="AG344" i="1"/>
  <c r="AF344" i="1"/>
  <c r="Y344" i="1"/>
  <c r="T344" i="1"/>
  <c r="T343" i="1" s="1"/>
  <c r="O344" i="1"/>
  <c r="J344" i="1"/>
  <c r="I344" i="1"/>
  <c r="H344" i="1"/>
  <c r="H343" i="1" s="1"/>
  <c r="G344" i="1"/>
  <c r="F344" i="1"/>
  <c r="BC343" i="1"/>
  <c r="BB343" i="1"/>
  <c r="BA343" i="1"/>
  <c r="AZ343" i="1"/>
  <c r="AX343" i="1"/>
  <c r="AW343" i="1"/>
  <c r="AV343" i="1"/>
  <c r="AU343" i="1"/>
  <c r="AT343" i="1"/>
  <c r="AS343" i="1"/>
  <c r="AR343" i="1"/>
  <c r="AQ343" i="1"/>
  <c r="AQ342" i="1" s="1"/>
  <c r="AP343" i="1"/>
  <c r="AN343" i="1"/>
  <c r="AM343" i="1"/>
  <c r="AL343" i="1"/>
  <c r="AK343" i="1"/>
  <c r="AJ343" i="1"/>
  <c r="AH343" i="1"/>
  <c r="AF343" i="1"/>
  <c r="AD343" i="1"/>
  <c r="AC343" i="1"/>
  <c r="AB343" i="1"/>
  <c r="AA343" i="1"/>
  <c r="Z343" i="1"/>
  <c r="Y343" i="1"/>
  <c r="X343" i="1"/>
  <c r="W343" i="1"/>
  <c r="V343" i="1"/>
  <c r="U343" i="1"/>
  <c r="S343" i="1"/>
  <c r="R343" i="1"/>
  <c r="Q343" i="1"/>
  <c r="P343" i="1"/>
  <c r="O343" i="1"/>
  <c r="N343" i="1"/>
  <c r="M343" i="1"/>
  <c r="L343" i="1"/>
  <c r="K343" i="1"/>
  <c r="I343" i="1"/>
  <c r="G343" i="1"/>
  <c r="D343" i="1"/>
  <c r="BC342" i="1"/>
  <c r="BB342" i="1"/>
  <c r="AX342" i="1"/>
  <c r="AU342" i="1"/>
  <c r="AP342" i="1"/>
  <c r="AM342" i="1"/>
  <c r="AL342" i="1"/>
  <c r="AD342" i="1"/>
  <c r="AA342" i="1"/>
  <c r="Z342" i="1"/>
  <c r="W342" i="1"/>
  <c r="R342" i="1"/>
  <c r="N342" i="1"/>
  <c r="AY341" i="1"/>
  <c r="AT341" i="1"/>
  <c r="AO341" i="1"/>
  <c r="AJ341" i="1"/>
  <c r="AI341" i="1"/>
  <c r="AH341" i="1"/>
  <c r="AG341" i="1"/>
  <c r="AF341" i="1"/>
  <c r="AE341" i="1"/>
  <c r="Y341" i="1"/>
  <c r="X341" i="1"/>
  <c r="I341" i="1" s="1"/>
  <c r="V341" i="1"/>
  <c r="T341" i="1"/>
  <c r="O341" i="1"/>
  <c r="J341" i="1"/>
  <c r="H341" i="1"/>
  <c r="G341" i="1"/>
  <c r="F341" i="1"/>
  <c r="AY340" i="1"/>
  <c r="AT340" i="1"/>
  <c r="AO340" i="1"/>
  <c r="AJ340" i="1"/>
  <c r="AI340" i="1"/>
  <c r="AH340" i="1"/>
  <c r="AG340" i="1"/>
  <c r="AF340" i="1"/>
  <c r="AE340" i="1"/>
  <c r="Y340" i="1"/>
  <c r="X340" i="1"/>
  <c r="V340" i="1"/>
  <c r="U340" i="1"/>
  <c r="O340" i="1"/>
  <c r="J340" i="1"/>
  <c r="I340" i="1"/>
  <c r="H340" i="1"/>
  <c r="G340" i="1"/>
  <c r="AY339" i="1"/>
  <c r="AT339" i="1"/>
  <c r="AO339" i="1"/>
  <c r="AJ339" i="1"/>
  <c r="AI339" i="1"/>
  <c r="AH339" i="1"/>
  <c r="AG339" i="1"/>
  <c r="AF339" i="1"/>
  <c r="AE339" i="1" s="1"/>
  <c r="Y339" i="1"/>
  <c r="Y335" i="1" s="1"/>
  <c r="X339" i="1"/>
  <c r="V339" i="1"/>
  <c r="U339" i="1"/>
  <c r="O339" i="1"/>
  <c r="J339" i="1"/>
  <c r="I339" i="1"/>
  <c r="H339" i="1"/>
  <c r="F339" i="1"/>
  <c r="AY338" i="1"/>
  <c r="AT338" i="1"/>
  <c r="AO338" i="1"/>
  <c r="AJ338" i="1"/>
  <c r="AI338" i="1"/>
  <c r="AH338" i="1"/>
  <c r="AG338" i="1"/>
  <c r="AE338" i="1" s="1"/>
  <c r="AF338" i="1"/>
  <c r="Y338" i="1"/>
  <c r="T338" i="1"/>
  <c r="O338" i="1"/>
  <c r="J338" i="1"/>
  <c r="I338" i="1"/>
  <c r="H338" i="1"/>
  <c r="G338" i="1"/>
  <c r="F338" i="1"/>
  <c r="AY337" i="1"/>
  <c r="AT337" i="1"/>
  <c r="AO337" i="1"/>
  <c r="AJ337" i="1"/>
  <c r="AI337" i="1"/>
  <c r="AH337" i="1"/>
  <c r="AG337" i="1"/>
  <c r="AF337" i="1"/>
  <c r="AE337" i="1"/>
  <c r="Y337" i="1"/>
  <c r="T337" i="1"/>
  <c r="O337" i="1"/>
  <c r="J337" i="1"/>
  <c r="J335" i="1" s="1"/>
  <c r="J329" i="1" s="1"/>
  <c r="I337" i="1"/>
  <c r="H337" i="1"/>
  <c r="G337" i="1"/>
  <c r="F337" i="1"/>
  <c r="AY336" i="1"/>
  <c r="AY335" i="1" s="1"/>
  <c r="AY329" i="1" s="1"/>
  <c r="AT336" i="1"/>
  <c r="AO336" i="1"/>
  <c r="AO335" i="1" s="1"/>
  <c r="AO329" i="1" s="1"/>
  <c r="AJ336" i="1"/>
  <c r="AI336" i="1"/>
  <c r="AI335" i="1" s="1"/>
  <c r="AI329" i="1" s="1"/>
  <c r="AH336" i="1"/>
  <c r="AG336" i="1"/>
  <c r="AF336" i="1"/>
  <c r="Y336" i="1"/>
  <c r="V336" i="1"/>
  <c r="O336" i="1"/>
  <c r="O335" i="1" s="1"/>
  <c r="J336" i="1"/>
  <c r="I336" i="1"/>
  <c r="I335" i="1" s="1"/>
  <c r="H336" i="1"/>
  <c r="F336" i="1"/>
  <c r="BC335" i="1"/>
  <c r="BB335" i="1"/>
  <c r="BA335" i="1"/>
  <c r="AZ335" i="1"/>
  <c r="AZ329" i="1" s="1"/>
  <c r="AX335" i="1"/>
  <c r="AW335" i="1"/>
  <c r="AV335" i="1"/>
  <c r="AU335" i="1"/>
  <c r="AT335" i="1"/>
  <c r="AS335" i="1"/>
  <c r="AR335" i="1"/>
  <c r="AQ335" i="1"/>
  <c r="AP335" i="1"/>
  <c r="AN335" i="1"/>
  <c r="AM335" i="1"/>
  <c r="AL335" i="1"/>
  <c r="AK335" i="1"/>
  <c r="AJ335" i="1"/>
  <c r="AH335" i="1"/>
  <c r="AF335" i="1"/>
  <c r="AD335" i="1"/>
  <c r="AC335" i="1"/>
  <c r="AB335" i="1"/>
  <c r="AA335" i="1"/>
  <c r="Z335" i="1"/>
  <c r="X335" i="1"/>
  <c r="W335" i="1"/>
  <c r="S335" i="1"/>
  <c r="R335" i="1"/>
  <c r="Q335" i="1"/>
  <c r="P335" i="1"/>
  <c r="N335" i="1"/>
  <c r="M335" i="1"/>
  <c r="L335" i="1"/>
  <c r="K335" i="1"/>
  <c r="H335" i="1"/>
  <c r="D335" i="1"/>
  <c r="AY332" i="1"/>
  <c r="AT332" i="1"/>
  <c r="AO332" i="1"/>
  <c r="AJ332" i="1"/>
  <c r="AI332" i="1"/>
  <c r="AH332" i="1"/>
  <c r="AG332" i="1"/>
  <c r="AF332" i="1"/>
  <c r="AE332" i="1" s="1"/>
  <c r="Y332" i="1"/>
  <c r="T332" i="1"/>
  <c r="O332" i="1"/>
  <c r="J332" i="1"/>
  <c r="I332" i="1"/>
  <c r="H332" i="1"/>
  <c r="G332" i="1"/>
  <c r="E332" i="1" s="1"/>
  <c r="F332" i="1"/>
  <c r="AY331" i="1"/>
  <c r="AT331" i="1"/>
  <c r="AT330" i="1" s="1"/>
  <c r="AT329" i="1" s="1"/>
  <c r="AO331" i="1"/>
  <c r="AJ331" i="1"/>
  <c r="AI331" i="1"/>
  <c r="AH331" i="1"/>
  <c r="AH330" i="1" s="1"/>
  <c r="AH329" i="1" s="1"/>
  <c r="AG331" i="1"/>
  <c r="AF331" i="1"/>
  <c r="Y331" i="1"/>
  <c r="Y330" i="1" s="1"/>
  <c r="Y329" i="1" s="1"/>
  <c r="T331" i="1"/>
  <c r="O331" i="1"/>
  <c r="O330" i="1" s="1"/>
  <c r="O329" i="1" s="1"/>
  <c r="J331" i="1"/>
  <c r="I331" i="1"/>
  <c r="I330" i="1" s="1"/>
  <c r="H331" i="1"/>
  <c r="G331" i="1"/>
  <c r="G330" i="1" s="1"/>
  <c r="F331" i="1"/>
  <c r="E331" i="1"/>
  <c r="BC330" i="1"/>
  <c r="BB330" i="1"/>
  <c r="BA330" i="1"/>
  <c r="AZ330" i="1"/>
  <c r="AY330" i="1"/>
  <c r="AX330" i="1"/>
  <c r="AW330" i="1"/>
  <c r="AV330" i="1"/>
  <c r="AV329" i="1" s="1"/>
  <c r="AU330" i="1"/>
  <c r="AS330" i="1"/>
  <c r="AR330" i="1"/>
  <c r="AQ330" i="1"/>
  <c r="AP330" i="1"/>
  <c r="AO330" i="1"/>
  <c r="AN330" i="1"/>
  <c r="AM330" i="1"/>
  <c r="AL330" i="1"/>
  <c r="AK330" i="1"/>
  <c r="AJ330" i="1"/>
  <c r="AI330" i="1"/>
  <c r="AG330" i="1"/>
  <c r="AF330" i="1"/>
  <c r="AF329" i="1" s="1"/>
  <c r="AD330" i="1"/>
  <c r="AC330" i="1"/>
  <c r="AB330" i="1"/>
  <c r="AA330" i="1"/>
  <c r="Z330" i="1"/>
  <c r="X330" i="1"/>
  <c r="W330" i="1"/>
  <c r="V330" i="1"/>
  <c r="U330" i="1"/>
  <c r="T330" i="1"/>
  <c r="S330" i="1"/>
  <c r="R330" i="1"/>
  <c r="Q330" i="1"/>
  <c r="P330" i="1"/>
  <c r="N330" i="1"/>
  <c r="M330" i="1"/>
  <c r="L330" i="1"/>
  <c r="K330" i="1"/>
  <c r="J330" i="1"/>
  <c r="H330" i="1"/>
  <c r="H329" i="1" s="1"/>
  <c r="F330" i="1"/>
  <c r="D330" i="1"/>
  <c r="BC329" i="1"/>
  <c r="BB329" i="1"/>
  <c r="BA329" i="1"/>
  <c r="AX329" i="1"/>
  <c r="AW329" i="1"/>
  <c r="AU329" i="1"/>
  <c r="AS329" i="1"/>
  <c r="AR329" i="1"/>
  <c r="AQ329" i="1"/>
  <c r="AP329" i="1"/>
  <c r="AN329" i="1"/>
  <c r="AM329" i="1"/>
  <c r="AL329" i="1"/>
  <c r="AK329" i="1"/>
  <c r="AJ329" i="1"/>
  <c r="AD329" i="1"/>
  <c r="AC329" i="1"/>
  <c r="AB329" i="1"/>
  <c r="AA329" i="1"/>
  <c r="Z329" i="1"/>
  <c r="X329" i="1"/>
  <c r="W329" i="1"/>
  <c r="S329" i="1"/>
  <c r="R329" i="1"/>
  <c r="Q329" i="1"/>
  <c r="P329" i="1"/>
  <c r="N329" i="1"/>
  <c r="M329" i="1"/>
  <c r="L329" i="1"/>
  <c r="K329" i="1"/>
  <c r="D329" i="1"/>
  <c r="AY327" i="1"/>
  <c r="AT327" i="1"/>
  <c r="AO327" i="1"/>
  <c r="AJ327" i="1"/>
  <c r="AI327" i="1"/>
  <c r="AH327" i="1"/>
  <c r="AG327" i="1"/>
  <c r="AF327" i="1"/>
  <c r="AE327" i="1" s="1"/>
  <c r="Y327" i="1"/>
  <c r="W327" i="1"/>
  <c r="V327" i="1"/>
  <c r="O327" i="1"/>
  <c r="J327" i="1"/>
  <c r="I327" i="1"/>
  <c r="H327" i="1"/>
  <c r="F327" i="1"/>
  <c r="AY326" i="1"/>
  <c r="AT326" i="1"/>
  <c r="AO326" i="1"/>
  <c r="AJ326" i="1"/>
  <c r="AI326" i="1"/>
  <c r="AH326" i="1"/>
  <c r="AG326" i="1"/>
  <c r="AF326" i="1"/>
  <c r="AE326" i="1" s="1"/>
  <c r="Y326" i="1"/>
  <c r="W326" i="1"/>
  <c r="V326" i="1"/>
  <c r="O326" i="1"/>
  <c r="J326" i="1"/>
  <c r="I326" i="1"/>
  <c r="H326" i="1"/>
  <c r="F326" i="1"/>
  <c r="AY325" i="1"/>
  <c r="AT325" i="1"/>
  <c r="AO325" i="1"/>
  <c r="AJ325" i="1"/>
  <c r="AI325" i="1"/>
  <c r="AH325" i="1"/>
  <c r="AG325" i="1"/>
  <c r="AF325" i="1"/>
  <c r="AE325" i="1" s="1"/>
  <c r="Y325" i="1"/>
  <c r="X325" i="1"/>
  <c r="V325" i="1"/>
  <c r="O325" i="1"/>
  <c r="J325" i="1"/>
  <c r="I325" i="1"/>
  <c r="H325" i="1"/>
  <c r="F325" i="1"/>
  <c r="AY324" i="1"/>
  <c r="AT324" i="1"/>
  <c r="AO324" i="1"/>
  <c r="AJ324" i="1"/>
  <c r="AI324" i="1"/>
  <c r="AH324" i="1"/>
  <c r="AG324" i="1"/>
  <c r="AF324" i="1"/>
  <c r="AE324" i="1" s="1"/>
  <c r="Y324" i="1"/>
  <c r="X324" i="1"/>
  <c r="V324" i="1"/>
  <c r="O324" i="1"/>
  <c r="J324" i="1"/>
  <c r="I324" i="1"/>
  <c r="H324" i="1"/>
  <c r="F324" i="1"/>
  <c r="AY323" i="1"/>
  <c r="AT323" i="1"/>
  <c r="AO323" i="1"/>
  <c r="AJ323" i="1"/>
  <c r="AI323" i="1"/>
  <c r="AH323" i="1"/>
  <c r="AG323" i="1"/>
  <c r="AF323" i="1"/>
  <c r="AE323" i="1" s="1"/>
  <c r="Y323" i="1"/>
  <c r="X323" i="1"/>
  <c r="V323" i="1"/>
  <c r="O323" i="1"/>
  <c r="J323" i="1"/>
  <c r="I323" i="1"/>
  <c r="H323" i="1"/>
  <c r="F323" i="1"/>
  <c r="AY322" i="1"/>
  <c r="AT322" i="1"/>
  <c r="AO322" i="1"/>
  <c r="AJ322" i="1"/>
  <c r="AI322" i="1"/>
  <c r="AH322" i="1"/>
  <c r="AG322" i="1"/>
  <c r="AF322" i="1"/>
  <c r="AE322" i="1" s="1"/>
  <c r="Y322" i="1"/>
  <c r="X322" i="1"/>
  <c r="V322" i="1"/>
  <c r="T322" i="1" s="1"/>
  <c r="O322" i="1"/>
  <c r="J322" i="1"/>
  <c r="I322" i="1"/>
  <c r="H322" i="1"/>
  <c r="G322" i="1"/>
  <c r="E322" i="1" s="1"/>
  <c r="F322" i="1"/>
  <c r="AY321" i="1"/>
  <c r="AT321" i="1"/>
  <c r="AO321" i="1"/>
  <c r="AJ321" i="1"/>
  <c r="AI321" i="1"/>
  <c r="AH321" i="1"/>
  <c r="AG321" i="1"/>
  <c r="AF321" i="1"/>
  <c r="Y321" i="1"/>
  <c r="X321" i="1"/>
  <c r="V321" i="1"/>
  <c r="O321" i="1"/>
  <c r="J321" i="1"/>
  <c r="I321" i="1"/>
  <c r="H321" i="1"/>
  <c r="F321" i="1"/>
  <c r="AY320" i="1"/>
  <c r="AT320" i="1"/>
  <c r="AO320" i="1"/>
  <c r="AJ320" i="1"/>
  <c r="AI320" i="1"/>
  <c r="AH320" i="1"/>
  <c r="AG320" i="1"/>
  <c r="AF320" i="1"/>
  <c r="AE320" i="1" s="1"/>
  <c r="Y320" i="1"/>
  <c r="X320" i="1"/>
  <c r="V320" i="1"/>
  <c r="T320" i="1" s="1"/>
  <c r="O320" i="1"/>
  <c r="J320" i="1"/>
  <c r="I320" i="1"/>
  <c r="H320" i="1"/>
  <c r="G320" i="1"/>
  <c r="E320" i="1" s="1"/>
  <c r="F320" i="1"/>
  <c r="AY319" i="1"/>
  <c r="AT319" i="1"/>
  <c r="AO319" i="1"/>
  <c r="AJ319" i="1"/>
  <c r="AI319" i="1"/>
  <c r="AH319" i="1"/>
  <c r="AG319" i="1"/>
  <c r="AF319" i="1"/>
  <c r="Y319" i="1"/>
  <c r="X319" i="1"/>
  <c r="V319" i="1"/>
  <c r="O319" i="1"/>
  <c r="J319" i="1"/>
  <c r="I319" i="1"/>
  <c r="H319" i="1"/>
  <c r="F319" i="1"/>
  <c r="AY318" i="1"/>
  <c r="AT318" i="1"/>
  <c r="AO318" i="1"/>
  <c r="AJ318" i="1"/>
  <c r="AI318" i="1"/>
  <c r="AH318" i="1"/>
  <c r="AG318" i="1"/>
  <c r="AF318" i="1"/>
  <c r="AE318" i="1" s="1"/>
  <c r="V318" i="1"/>
  <c r="O318" i="1"/>
  <c r="J318" i="1"/>
  <c r="I318" i="1"/>
  <c r="H318" i="1"/>
  <c r="F318" i="1"/>
  <c r="AY317" i="1"/>
  <c r="AT317" i="1"/>
  <c r="AO317" i="1"/>
  <c r="AJ317" i="1"/>
  <c r="AI317" i="1"/>
  <c r="AH317" i="1"/>
  <c r="AG317" i="1"/>
  <c r="AF317" i="1"/>
  <c r="AE317" i="1" s="1"/>
  <c r="Y317" i="1"/>
  <c r="Y308" i="1" s="1"/>
  <c r="Y301" i="1" s="1"/>
  <c r="Y294" i="1" s="1"/>
  <c r="T317" i="1"/>
  <c r="O317" i="1"/>
  <c r="J317" i="1"/>
  <c r="I317" i="1"/>
  <c r="H317" i="1"/>
  <c r="G317" i="1"/>
  <c r="F317" i="1"/>
  <c r="E317" i="1"/>
  <c r="AY316" i="1"/>
  <c r="AT316" i="1"/>
  <c r="AO316" i="1"/>
  <c r="AJ316" i="1"/>
  <c r="AI316" i="1"/>
  <c r="AH316" i="1"/>
  <c r="AG316" i="1"/>
  <c r="AF316" i="1"/>
  <c r="Y316" i="1"/>
  <c r="T316" i="1"/>
  <c r="O316" i="1"/>
  <c r="O308" i="1" s="1"/>
  <c r="J316" i="1"/>
  <c r="I316" i="1"/>
  <c r="H316" i="1"/>
  <c r="G316" i="1"/>
  <c r="E316" i="1" s="1"/>
  <c r="F316" i="1"/>
  <c r="AY315" i="1"/>
  <c r="AT315" i="1"/>
  <c r="AT308" i="1" s="1"/>
  <c r="AO315" i="1"/>
  <c r="AJ315" i="1"/>
  <c r="AI315" i="1"/>
  <c r="AH315" i="1"/>
  <c r="AG315" i="1"/>
  <c r="AF315" i="1"/>
  <c r="Y315" i="1"/>
  <c r="V315" i="1"/>
  <c r="G315" i="1" s="1"/>
  <c r="T315" i="1"/>
  <c r="O315" i="1"/>
  <c r="J315" i="1"/>
  <c r="I315" i="1"/>
  <c r="H315" i="1"/>
  <c r="H308" i="1" s="1"/>
  <c r="F315" i="1"/>
  <c r="AY314" i="1"/>
  <c r="AT314" i="1"/>
  <c r="AO314" i="1"/>
  <c r="AJ314" i="1"/>
  <c r="AI314" i="1"/>
  <c r="AH314" i="1"/>
  <c r="AG314" i="1"/>
  <c r="AF314" i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F313" i="1"/>
  <c r="AE313" i="1"/>
  <c r="Y313" i="1"/>
  <c r="T313" i="1"/>
  <c r="O313" i="1"/>
  <c r="J313" i="1"/>
  <c r="I313" i="1"/>
  <c r="H313" i="1"/>
  <c r="G313" i="1"/>
  <c r="F313" i="1"/>
  <c r="E313" i="1" s="1"/>
  <c r="AY312" i="1"/>
  <c r="AT312" i="1"/>
  <c r="AO312" i="1"/>
  <c r="AJ312" i="1"/>
  <c r="AI312" i="1"/>
  <c r="AH312" i="1"/>
  <c r="AG312" i="1"/>
  <c r="AF312" i="1"/>
  <c r="AE312" i="1"/>
  <c r="Y312" i="1"/>
  <c r="T312" i="1"/>
  <c r="O312" i="1"/>
  <c r="J312" i="1"/>
  <c r="J308" i="1" s="1"/>
  <c r="I312" i="1"/>
  <c r="H312" i="1"/>
  <c r="G312" i="1"/>
  <c r="F312" i="1"/>
  <c r="AY311" i="1"/>
  <c r="AT311" i="1"/>
  <c r="AO311" i="1"/>
  <c r="AJ311" i="1"/>
  <c r="AI311" i="1"/>
  <c r="AH311" i="1"/>
  <c r="AG311" i="1"/>
  <c r="AE311" i="1" s="1"/>
  <c r="AF311" i="1"/>
  <c r="Y311" i="1"/>
  <c r="T311" i="1"/>
  <c r="O311" i="1"/>
  <c r="J311" i="1"/>
  <c r="I311" i="1"/>
  <c r="H311" i="1"/>
  <c r="G311" i="1"/>
  <c r="F311" i="1"/>
  <c r="AY310" i="1"/>
  <c r="AT310" i="1"/>
  <c r="AO310" i="1"/>
  <c r="AJ310" i="1"/>
  <c r="AI310" i="1"/>
  <c r="AH310" i="1"/>
  <c r="AG310" i="1"/>
  <c r="AE310" i="1" s="1"/>
  <c r="AF310" i="1"/>
  <c r="Y310" i="1"/>
  <c r="T310" i="1"/>
  <c r="O310" i="1"/>
  <c r="J310" i="1"/>
  <c r="I310" i="1"/>
  <c r="H310" i="1"/>
  <c r="G310" i="1"/>
  <c r="F310" i="1"/>
  <c r="AY309" i="1"/>
  <c r="AT309" i="1"/>
  <c r="AO309" i="1"/>
  <c r="AJ309" i="1"/>
  <c r="AI309" i="1"/>
  <c r="AH309" i="1"/>
  <c r="AG309" i="1"/>
  <c r="AF309" i="1"/>
  <c r="AE309" i="1"/>
  <c r="Y309" i="1"/>
  <c r="X309" i="1"/>
  <c r="T309" i="1" s="1"/>
  <c r="O309" i="1"/>
  <c r="J309" i="1"/>
  <c r="I309" i="1"/>
  <c r="I308" i="1" s="1"/>
  <c r="H309" i="1"/>
  <c r="G309" i="1"/>
  <c r="F309" i="1"/>
  <c r="E309" i="1"/>
  <c r="BC308" i="1"/>
  <c r="BB308" i="1"/>
  <c r="BA308" i="1"/>
  <c r="AZ308" i="1"/>
  <c r="AZ301" i="1" s="1"/>
  <c r="AZ294" i="1" s="1"/>
  <c r="AX308" i="1"/>
  <c r="AW308" i="1"/>
  <c r="AV308" i="1"/>
  <c r="AV301" i="1" s="1"/>
  <c r="AV294" i="1" s="1"/>
  <c r="AV293" i="1" s="1"/>
  <c r="AU308" i="1"/>
  <c r="AS308" i="1"/>
  <c r="AR308" i="1"/>
  <c r="AR301" i="1" s="1"/>
  <c r="AR294" i="1" s="1"/>
  <c r="AQ308" i="1"/>
  <c r="AP308" i="1"/>
  <c r="AN308" i="1"/>
  <c r="AM308" i="1"/>
  <c r="AL308" i="1"/>
  <c r="AL301" i="1" s="1"/>
  <c r="AL294" i="1" s="1"/>
  <c r="AK308" i="1"/>
  <c r="AH308" i="1"/>
  <c r="AD308" i="1"/>
  <c r="AC308" i="1"/>
  <c r="AC301" i="1" s="1"/>
  <c r="AC294" i="1" s="1"/>
  <c r="AC293" i="1" s="1"/>
  <c r="AB308" i="1"/>
  <c r="AB301" i="1" s="1"/>
  <c r="AB294" i="1" s="1"/>
  <c r="AB293" i="1" s="1"/>
  <c r="AA308" i="1"/>
  <c r="Z308" i="1"/>
  <c r="X308" i="1"/>
  <c r="W308" i="1"/>
  <c r="U308" i="1"/>
  <c r="U301" i="1" s="1"/>
  <c r="U294" i="1" s="1"/>
  <c r="S308" i="1"/>
  <c r="R308" i="1"/>
  <c r="Q308" i="1"/>
  <c r="Q301" i="1" s="1"/>
  <c r="Q294" i="1" s="1"/>
  <c r="Q293" i="1" s="1"/>
  <c r="P308" i="1"/>
  <c r="P301" i="1" s="1"/>
  <c r="P294" i="1" s="1"/>
  <c r="P293" i="1" s="1"/>
  <c r="N308" i="1"/>
  <c r="M308" i="1"/>
  <c r="M301" i="1" s="1"/>
  <c r="M294" i="1" s="1"/>
  <c r="M293" i="1" s="1"/>
  <c r="L308" i="1"/>
  <c r="L301" i="1" s="1"/>
  <c r="L294" i="1" s="1"/>
  <c r="K308" i="1"/>
  <c r="D308" i="1"/>
  <c r="D301" i="1" s="1"/>
  <c r="D294" i="1" s="1"/>
  <c r="D293" i="1" s="1"/>
  <c r="AY305" i="1"/>
  <c r="AT305" i="1"/>
  <c r="AO305" i="1"/>
  <c r="AJ305" i="1"/>
  <c r="AI305" i="1"/>
  <c r="AH305" i="1"/>
  <c r="AG305" i="1"/>
  <c r="AF305" i="1"/>
  <c r="AE305" i="1" s="1"/>
  <c r="Y305" i="1"/>
  <c r="X305" i="1"/>
  <c r="X303" i="1" s="1"/>
  <c r="X301" i="1" s="1"/>
  <c r="X294" i="1" s="1"/>
  <c r="V305" i="1"/>
  <c r="V303" i="1" s="1"/>
  <c r="O305" i="1"/>
  <c r="J305" i="1"/>
  <c r="I305" i="1"/>
  <c r="I303" i="1" s="1"/>
  <c r="I301" i="1" s="1"/>
  <c r="I294" i="1" s="1"/>
  <c r="H305" i="1"/>
  <c r="F305" i="1"/>
  <c r="AY304" i="1"/>
  <c r="AT304" i="1"/>
  <c r="AO304" i="1"/>
  <c r="AO303" i="1" s="1"/>
  <c r="AJ304" i="1"/>
  <c r="AJ303" i="1" s="1"/>
  <c r="AI304" i="1"/>
  <c r="AH304" i="1"/>
  <c r="AG304" i="1"/>
  <c r="AG303" i="1" s="1"/>
  <c r="AF304" i="1"/>
  <c r="Y304" i="1"/>
  <c r="T304" i="1"/>
  <c r="O304" i="1"/>
  <c r="O303" i="1" s="1"/>
  <c r="J304" i="1"/>
  <c r="I304" i="1"/>
  <c r="H304" i="1"/>
  <c r="H303" i="1" s="1"/>
  <c r="G304" i="1"/>
  <c r="F304" i="1"/>
  <c r="BC303" i="1"/>
  <c r="BB303" i="1"/>
  <c r="BA303" i="1"/>
  <c r="AZ303" i="1"/>
  <c r="AY303" i="1"/>
  <c r="AX303" i="1"/>
  <c r="AX301" i="1" s="1"/>
  <c r="AX294" i="1" s="1"/>
  <c r="AX293" i="1" s="1"/>
  <c r="AW303" i="1"/>
  <c r="AV303" i="1"/>
  <c r="AU303" i="1"/>
  <c r="AT303" i="1"/>
  <c r="AT301" i="1" s="1"/>
  <c r="AS303" i="1"/>
  <c r="AR303" i="1"/>
  <c r="AQ303" i="1"/>
  <c r="AP303" i="1"/>
  <c r="AN303" i="1"/>
  <c r="AM303" i="1"/>
  <c r="AL303" i="1"/>
  <c r="AK303" i="1"/>
  <c r="AI303" i="1"/>
  <c r="AH303" i="1"/>
  <c r="AH301" i="1" s="1"/>
  <c r="AD303" i="1"/>
  <c r="AD301" i="1" s="1"/>
  <c r="AD294" i="1" s="1"/>
  <c r="AD293" i="1" s="1"/>
  <c r="AC303" i="1"/>
  <c r="AB303" i="1"/>
  <c r="AA303" i="1"/>
  <c r="Z303" i="1"/>
  <c r="Z301" i="1" s="1"/>
  <c r="Z294" i="1" s="1"/>
  <c r="Z293" i="1" s="1"/>
  <c r="Y303" i="1"/>
  <c r="W303" i="1"/>
  <c r="U303" i="1"/>
  <c r="S303" i="1"/>
  <c r="R303" i="1"/>
  <c r="Q303" i="1"/>
  <c r="P303" i="1"/>
  <c r="N303" i="1"/>
  <c r="N301" i="1" s="1"/>
  <c r="M303" i="1"/>
  <c r="L303" i="1"/>
  <c r="K303" i="1"/>
  <c r="J303" i="1"/>
  <c r="F303" i="1"/>
  <c r="D303" i="1"/>
  <c r="BC301" i="1"/>
  <c r="BB301" i="1"/>
  <c r="BB294" i="1" s="1"/>
  <c r="BA301" i="1"/>
  <c r="AW301" i="1"/>
  <c r="AU301" i="1"/>
  <c r="AS301" i="1"/>
  <c r="AQ301" i="1"/>
  <c r="AP301" i="1"/>
  <c r="AP294" i="1" s="1"/>
  <c r="AP293" i="1" s="1"/>
  <c r="AN301" i="1"/>
  <c r="AM301" i="1"/>
  <c r="AK301" i="1"/>
  <c r="AA301" i="1"/>
  <c r="W301" i="1"/>
  <c r="S301" i="1"/>
  <c r="R301" i="1"/>
  <c r="R294" i="1" s="1"/>
  <c r="R293" i="1" s="1"/>
  <c r="K301" i="1"/>
  <c r="J301" i="1"/>
  <c r="J294" i="1" s="1"/>
  <c r="BC294" i="1"/>
  <c r="BA294" i="1"/>
  <c r="AW294" i="1"/>
  <c r="AU294" i="1"/>
  <c r="AT294" i="1"/>
  <c r="AS294" i="1"/>
  <c r="AQ294" i="1"/>
  <c r="AN294" i="1"/>
  <c r="AM294" i="1"/>
  <c r="AK294" i="1"/>
  <c r="AH294" i="1"/>
  <c r="AA294" i="1"/>
  <c r="W294" i="1"/>
  <c r="S294" i="1"/>
  <c r="N294" i="1"/>
  <c r="N293" i="1" s="1"/>
  <c r="K294" i="1"/>
  <c r="BB293" i="1"/>
  <c r="AW293" i="1"/>
  <c r="AS293" i="1"/>
  <c r="AN293" i="1"/>
  <c r="AK293" i="1"/>
  <c r="AY292" i="1"/>
  <c r="AT292" i="1"/>
  <c r="AO292" i="1"/>
  <c r="AJ292" i="1"/>
  <c r="AI292" i="1"/>
  <c r="AH292" i="1"/>
  <c r="AE292" i="1" s="1"/>
  <c r="AG292" i="1"/>
  <c r="AF292" i="1"/>
  <c r="Y292" i="1"/>
  <c r="T292" i="1"/>
  <c r="O292" i="1"/>
  <c r="J292" i="1"/>
  <c r="I292" i="1"/>
  <c r="H292" i="1"/>
  <c r="G292" i="1"/>
  <c r="F292" i="1"/>
  <c r="E292" i="1"/>
  <c r="AY291" i="1"/>
  <c r="AT291" i="1"/>
  <c r="AO291" i="1"/>
  <c r="AJ291" i="1"/>
  <c r="AI291" i="1"/>
  <c r="AH291" i="1"/>
  <c r="AG291" i="1"/>
  <c r="AF291" i="1"/>
  <c r="AE291" i="1" s="1"/>
  <c r="Y291" i="1"/>
  <c r="T291" i="1"/>
  <c r="O291" i="1"/>
  <c r="J291" i="1"/>
  <c r="I291" i="1"/>
  <c r="H291" i="1"/>
  <c r="G291" i="1"/>
  <c r="E291" i="1" s="1"/>
  <c r="F291" i="1"/>
  <c r="AY290" i="1"/>
  <c r="AT290" i="1"/>
  <c r="AO290" i="1"/>
  <c r="AJ290" i="1"/>
  <c r="AI290" i="1"/>
  <c r="AH290" i="1"/>
  <c r="AE290" i="1" s="1"/>
  <c r="AG290" i="1"/>
  <c r="AF290" i="1"/>
  <c r="Y290" i="1"/>
  <c r="T290" i="1"/>
  <c r="O290" i="1"/>
  <c r="J290" i="1"/>
  <c r="I290" i="1"/>
  <c r="H290" i="1"/>
  <c r="G290" i="1"/>
  <c r="F290" i="1"/>
  <c r="E290" i="1"/>
  <c r="AY289" i="1"/>
  <c r="AT289" i="1"/>
  <c r="AO289" i="1"/>
  <c r="AJ289" i="1"/>
  <c r="AI289" i="1"/>
  <c r="AH289" i="1"/>
  <c r="AG289" i="1"/>
  <c r="AF289" i="1"/>
  <c r="AE289" i="1" s="1"/>
  <c r="Y289" i="1"/>
  <c r="T289" i="1"/>
  <c r="O289" i="1"/>
  <c r="J289" i="1"/>
  <c r="I289" i="1"/>
  <c r="H289" i="1"/>
  <c r="G289" i="1"/>
  <c r="E289" i="1" s="1"/>
  <c r="F289" i="1"/>
  <c r="AY288" i="1"/>
  <c r="AT288" i="1"/>
  <c r="AO288" i="1"/>
  <c r="AJ288" i="1"/>
  <c r="AI288" i="1"/>
  <c r="AH288" i="1"/>
  <c r="AE288" i="1" s="1"/>
  <c r="AG288" i="1"/>
  <c r="AF288" i="1"/>
  <c r="Y288" i="1"/>
  <c r="T288" i="1"/>
  <c r="O288" i="1"/>
  <c r="J288" i="1"/>
  <c r="I288" i="1"/>
  <c r="H288" i="1"/>
  <c r="G288" i="1"/>
  <c r="F288" i="1"/>
  <c r="E288" i="1"/>
  <c r="AY287" i="1"/>
  <c r="AT287" i="1"/>
  <c r="AO287" i="1"/>
  <c r="AJ287" i="1"/>
  <c r="AI287" i="1"/>
  <c r="AH287" i="1"/>
  <c r="AG287" i="1"/>
  <c r="AF287" i="1"/>
  <c r="AE287" i="1" s="1"/>
  <c r="Y287" i="1"/>
  <c r="T287" i="1"/>
  <c r="O287" i="1"/>
  <c r="J287" i="1"/>
  <c r="I287" i="1"/>
  <c r="H287" i="1"/>
  <c r="G287" i="1"/>
  <c r="E287" i="1" s="1"/>
  <c r="F287" i="1"/>
  <c r="AY286" i="1"/>
  <c r="AT286" i="1"/>
  <c r="AO286" i="1"/>
  <c r="AJ286" i="1"/>
  <c r="AI286" i="1"/>
  <c r="AH286" i="1"/>
  <c r="AE286" i="1" s="1"/>
  <c r="AG286" i="1"/>
  <c r="AF286" i="1"/>
  <c r="Y286" i="1"/>
  <c r="T286" i="1"/>
  <c r="O286" i="1"/>
  <c r="J286" i="1"/>
  <c r="I286" i="1"/>
  <c r="H286" i="1"/>
  <c r="G286" i="1"/>
  <c r="F286" i="1"/>
  <c r="E286" i="1"/>
  <c r="AY285" i="1"/>
  <c r="AT285" i="1"/>
  <c r="AO285" i="1"/>
  <c r="AJ285" i="1"/>
  <c r="AI285" i="1"/>
  <c r="AH285" i="1"/>
  <c r="AG285" i="1"/>
  <c r="AF285" i="1"/>
  <c r="AE285" i="1" s="1"/>
  <c r="Y285" i="1"/>
  <c r="T285" i="1"/>
  <c r="O285" i="1"/>
  <c r="J285" i="1"/>
  <c r="I285" i="1"/>
  <c r="H285" i="1"/>
  <c r="G285" i="1"/>
  <c r="E285" i="1" s="1"/>
  <c r="F285" i="1"/>
  <c r="AY284" i="1"/>
  <c r="AT284" i="1"/>
  <c r="AO284" i="1"/>
  <c r="AJ284" i="1"/>
  <c r="AI284" i="1"/>
  <c r="AH284" i="1"/>
  <c r="AE284" i="1" s="1"/>
  <c r="AG284" i="1"/>
  <c r="AF284" i="1"/>
  <c r="Y284" i="1"/>
  <c r="T284" i="1"/>
  <c r="O284" i="1"/>
  <c r="J284" i="1"/>
  <c r="I284" i="1"/>
  <c r="H284" i="1"/>
  <c r="G284" i="1"/>
  <c r="F284" i="1"/>
  <c r="E284" i="1"/>
  <c r="AY283" i="1"/>
  <c r="AT283" i="1"/>
  <c r="AO283" i="1"/>
  <c r="AJ283" i="1"/>
  <c r="AI283" i="1"/>
  <c r="AH283" i="1"/>
  <c r="AG283" i="1"/>
  <c r="AF283" i="1"/>
  <c r="AE283" i="1" s="1"/>
  <c r="Y283" i="1"/>
  <c r="T283" i="1"/>
  <c r="O283" i="1"/>
  <c r="J283" i="1"/>
  <c r="I283" i="1"/>
  <c r="H283" i="1"/>
  <c r="G283" i="1"/>
  <c r="E283" i="1" s="1"/>
  <c r="F283" i="1"/>
  <c r="AY282" i="1"/>
  <c r="AT282" i="1"/>
  <c r="AO282" i="1"/>
  <c r="AJ282" i="1"/>
  <c r="AI282" i="1"/>
  <c r="AH282" i="1"/>
  <c r="AE282" i="1" s="1"/>
  <c r="AG282" i="1"/>
  <c r="AF282" i="1"/>
  <c r="Y282" i="1"/>
  <c r="T282" i="1"/>
  <c r="O282" i="1"/>
  <c r="J282" i="1"/>
  <c r="I282" i="1"/>
  <c r="H282" i="1"/>
  <c r="G282" i="1"/>
  <c r="F282" i="1"/>
  <c r="E282" i="1"/>
  <c r="AY281" i="1"/>
  <c r="AT281" i="1"/>
  <c r="AO281" i="1"/>
  <c r="AJ281" i="1"/>
  <c r="AI281" i="1"/>
  <c r="AH281" i="1"/>
  <c r="AG281" i="1"/>
  <c r="AF281" i="1"/>
  <c r="AE281" i="1" s="1"/>
  <c r="Y281" i="1"/>
  <c r="T281" i="1"/>
  <c r="O281" i="1"/>
  <c r="J281" i="1"/>
  <c r="I281" i="1"/>
  <c r="H281" i="1"/>
  <c r="G281" i="1"/>
  <c r="E281" i="1" s="1"/>
  <c r="F281" i="1"/>
  <c r="AY280" i="1"/>
  <c r="AT280" i="1"/>
  <c r="AO280" i="1"/>
  <c r="AJ280" i="1"/>
  <c r="AI280" i="1"/>
  <c r="AH280" i="1"/>
  <c r="AE280" i="1" s="1"/>
  <c r="AG280" i="1"/>
  <c r="AF280" i="1"/>
  <c r="Y280" i="1"/>
  <c r="T280" i="1"/>
  <c r="O280" i="1"/>
  <c r="J280" i="1"/>
  <c r="I280" i="1"/>
  <c r="H280" i="1"/>
  <c r="G280" i="1"/>
  <c r="F280" i="1"/>
  <c r="E280" i="1"/>
  <c r="AY279" i="1"/>
  <c r="AT279" i="1"/>
  <c r="AO279" i="1"/>
  <c r="AJ279" i="1"/>
  <c r="AI279" i="1"/>
  <c r="AH279" i="1"/>
  <c r="AG279" i="1"/>
  <c r="AF279" i="1"/>
  <c r="AE279" i="1" s="1"/>
  <c r="Y279" i="1"/>
  <c r="T279" i="1"/>
  <c r="O279" i="1"/>
  <c r="J279" i="1"/>
  <c r="I279" i="1"/>
  <c r="H279" i="1"/>
  <c r="G279" i="1"/>
  <c r="E279" i="1" s="1"/>
  <c r="F279" i="1"/>
  <c r="AY278" i="1"/>
  <c r="AT278" i="1"/>
  <c r="AO278" i="1"/>
  <c r="AJ278" i="1"/>
  <c r="AI278" i="1"/>
  <c r="AH278" i="1"/>
  <c r="AE278" i="1" s="1"/>
  <c r="AG278" i="1"/>
  <c r="AF278" i="1"/>
  <c r="Y278" i="1"/>
  <c r="Y276" i="1" s="1"/>
  <c r="T278" i="1"/>
  <c r="O278" i="1"/>
  <c r="J278" i="1"/>
  <c r="I278" i="1"/>
  <c r="I276" i="1" s="1"/>
  <c r="H278" i="1"/>
  <c r="G278" i="1"/>
  <c r="F278" i="1"/>
  <c r="E278" i="1"/>
  <c r="AY277" i="1"/>
  <c r="AT277" i="1"/>
  <c r="AO277" i="1"/>
  <c r="AO276" i="1" s="1"/>
  <c r="AJ277" i="1"/>
  <c r="AJ276" i="1" s="1"/>
  <c r="AI277" i="1"/>
  <c r="AH277" i="1"/>
  <c r="AG277" i="1"/>
  <c r="AG276" i="1" s="1"/>
  <c r="AF277" i="1"/>
  <c r="Y277" i="1"/>
  <c r="T277" i="1"/>
  <c r="T276" i="1" s="1"/>
  <c r="O277" i="1"/>
  <c r="J277" i="1"/>
  <c r="I277" i="1"/>
  <c r="H277" i="1"/>
  <c r="H276" i="1" s="1"/>
  <c r="G277" i="1"/>
  <c r="F277" i="1"/>
  <c r="BC276" i="1"/>
  <c r="BB276" i="1"/>
  <c r="BA276" i="1"/>
  <c r="AZ276" i="1"/>
  <c r="AY276" i="1"/>
  <c r="AX276" i="1"/>
  <c r="AW276" i="1"/>
  <c r="AV276" i="1"/>
  <c r="AU276" i="1"/>
  <c r="AS276" i="1"/>
  <c r="AR276" i="1"/>
  <c r="AQ276" i="1"/>
  <c r="AP276" i="1"/>
  <c r="AN276" i="1"/>
  <c r="AM276" i="1"/>
  <c r="AL276" i="1"/>
  <c r="AK276" i="1"/>
  <c r="AI276" i="1"/>
  <c r="AD276" i="1"/>
  <c r="AC276" i="1"/>
  <c r="AB276" i="1"/>
  <c r="AA276" i="1"/>
  <c r="Z276" i="1"/>
  <c r="X276" i="1"/>
  <c r="W276" i="1"/>
  <c r="V276" i="1"/>
  <c r="U276" i="1"/>
  <c r="S276" i="1"/>
  <c r="R276" i="1"/>
  <c r="Q276" i="1"/>
  <c r="P276" i="1"/>
  <c r="N276" i="1"/>
  <c r="M276" i="1"/>
  <c r="L276" i="1"/>
  <c r="K276" i="1"/>
  <c r="J276" i="1"/>
  <c r="F276" i="1"/>
  <c r="D276" i="1"/>
  <c r="AY274" i="1"/>
  <c r="AY273" i="1" s="1"/>
  <c r="AY269" i="1" s="1"/>
  <c r="AT274" i="1"/>
  <c r="AT273" i="1" s="1"/>
  <c r="AT269" i="1" s="1"/>
  <c r="AO274" i="1"/>
  <c r="AJ274" i="1"/>
  <c r="AI274" i="1"/>
  <c r="AI273" i="1" s="1"/>
  <c r="AI269" i="1" s="1"/>
  <c r="AH274" i="1"/>
  <c r="AG274" i="1"/>
  <c r="AF274" i="1"/>
  <c r="Y274" i="1"/>
  <c r="Y273" i="1" s="1"/>
  <c r="Y269" i="1" s="1"/>
  <c r="T274" i="1"/>
  <c r="O274" i="1"/>
  <c r="J274" i="1"/>
  <c r="J273" i="1" s="1"/>
  <c r="J269" i="1" s="1"/>
  <c r="I274" i="1"/>
  <c r="I273" i="1" s="1"/>
  <c r="I269" i="1" s="1"/>
  <c r="H274" i="1"/>
  <c r="G274" i="1"/>
  <c r="F274" i="1"/>
  <c r="F273" i="1" s="1"/>
  <c r="F269" i="1" s="1"/>
  <c r="E274" i="1"/>
  <c r="E273" i="1" s="1"/>
  <c r="E269" i="1" s="1"/>
  <c r="BC273" i="1"/>
  <c r="BB273" i="1"/>
  <c r="BA273" i="1"/>
  <c r="AZ273" i="1"/>
  <c r="AZ269" i="1" s="1"/>
  <c r="AZ208" i="1" s="1"/>
  <c r="AX273" i="1"/>
  <c r="AW273" i="1"/>
  <c r="AV273" i="1"/>
  <c r="AV269" i="1" s="1"/>
  <c r="AU273" i="1"/>
  <c r="AS273" i="1"/>
  <c r="AR273" i="1"/>
  <c r="AQ273" i="1"/>
  <c r="AP273" i="1"/>
  <c r="AO273" i="1"/>
  <c r="AN273" i="1"/>
  <c r="AM273" i="1"/>
  <c r="AL273" i="1"/>
  <c r="AK273" i="1"/>
  <c r="AJ273" i="1"/>
  <c r="AG273" i="1"/>
  <c r="AF273" i="1"/>
  <c r="AF269" i="1" s="1"/>
  <c r="AD273" i="1"/>
  <c r="AC273" i="1"/>
  <c r="AB273" i="1"/>
  <c r="AB269" i="1" s="1"/>
  <c r="AA273" i="1"/>
  <c r="Z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H273" i="1"/>
  <c r="H269" i="1" s="1"/>
  <c r="G273" i="1"/>
  <c r="D273" i="1"/>
  <c r="BC269" i="1"/>
  <c r="BB269" i="1"/>
  <c r="BA269" i="1"/>
  <c r="AX269" i="1"/>
  <c r="AW269" i="1"/>
  <c r="AU269" i="1"/>
  <c r="AS269" i="1"/>
  <c r="AR269" i="1"/>
  <c r="AQ269" i="1"/>
  <c r="AP269" i="1"/>
  <c r="AO269" i="1"/>
  <c r="AN269" i="1"/>
  <c r="AM269" i="1"/>
  <c r="AL269" i="1"/>
  <c r="AK269" i="1"/>
  <c r="AJ269" i="1"/>
  <c r="AG269" i="1"/>
  <c r="AD269" i="1"/>
  <c r="AC269" i="1"/>
  <c r="AA269" i="1"/>
  <c r="Z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G269" i="1"/>
  <c r="D269" i="1"/>
  <c r="BC263" i="1"/>
  <c r="BB263" i="1"/>
  <c r="BA263" i="1"/>
  <c r="AZ263" i="1"/>
  <c r="AY263" i="1"/>
  <c r="AX263" i="1"/>
  <c r="AW263" i="1"/>
  <c r="AV263" i="1"/>
  <c r="AU263" i="1"/>
  <c r="AT263" i="1"/>
  <c r="AS263" i="1"/>
  <c r="AR263" i="1"/>
  <c r="AQ263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BC262" i="1"/>
  <c r="BB262" i="1"/>
  <c r="BA262" i="1"/>
  <c r="AZ262" i="1"/>
  <c r="AY262" i="1"/>
  <c r="AX262" i="1"/>
  <c r="AW262" i="1"/>
  <c r="AV262" i="1"/>
  <c r="AU262" i="1"/>
  <c r="AT262" i="1"/>
  <c r="AS262" i="1"/>
  <c r="AR262" i="1"/>
  <c r="AQ262" i="1"/>
  <c r="AP262" i="1"/>
  <c r="AO262" i="1"/>
  <c r="AN262" i="1"/>
  <c r="AM262" i="1"/>
  <c r="AL262" i="1"/>
  <c r="AK262" i="1"/>
  <c r="AJ262" i="1"/>
  <c r="AI262" i="1"/>
  <c r="AH262" i="1"/>
  <c r="AG262" i="1"/>
  <c r="AF262" i="1"/>
  <c r="AE262" i="1"/>
  <c r="AD262" i="1"/>
  <c r="AC262" i="1"/>
  <c r="AB262" i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AY261" i="1"/>
  <c r="AT261" i="1"/>
  <c r="AO261" i="1"/>
  <c r="AJ261" i="1"/>
  <c r="AI261" i="1"/>
  <c r="AH261" i="1"/>
  <c r="AG261" i="1"/>
  <c r="AF261" i="1"/>
  <c r="AE261" i="1" s="1"/>
  <c r="Y261" i="1"/>
  <c r="T261" i="1"/>
  <c r="O261" i="1"/>
  <c r="J261" i="1"/>
  <c r="I261" i="1"/>
  <c r="H261" i="1"/>
  <c r="G261" i="1"/>
  <c r="E261" i="1" s="1"/>
  <c r="F261" i="1"/>
  <c r="AY260" i="1"/>
  <c r="AT260" i="1"/>
  <c r="AO260" i="1"/>
  <c r="AJ260" i="1"/>
  <c r="AI260" i="1"/>
  <c r="AH260" i="1"/>
  <c r="AE260" i="1" s="1"/>
  <c r="AG260" i="1"/>
  <c r="AF260" i="1"/>
  <c r="Y260" i="1"/>
  <c r="T260" i="1"/>
  <c r="O260" i="1"/>
  <c r="J260" i="1"/>
  <c r="I260" i="1"/>
  <c r="H260" i="1"/>
  <c r="G260" i="1"/>
  <c r="F260" i="1"/>
  <c r="E260" i="1"/>
  <c r="AY259" i="1"/>
  <c r="AT259" i="1"/>
  <c r="AO259" i="1"/>
  <c r="AJ259" i="1"/>
  <c r="AI259" i="1"/>
  <c r="AH259" i="1"/>
  <c r="AG259" i="1"/>
  <c r="AF259" i="1"/>
  <c r="AE259" i="1" s="1"/>
  <c r="Y259" i="1"/>
  <c r="T259" i="1"/>
  <c r="O259" i="1"/>
  <c r="J259" i="1"/>
  <c r="I259" i="1"/>
  <c r="H259" i="1"/>
  <c r="G259" i="1"/>
  <c r="E259" i="1" s="1"/>
  <c r="F259" i="1"/>
  <c r="AY258" i="1"/>
  <c r="AT258" i="1"/>
  <c r="AO258" i="1"/>
  <c r="AJ258" i="1"/>
  <c r="AI258" i="1"/>
  <c r="AH258" i="1"/>
  <c r="AE258" i="1" s="1"/>
  <c r="AG258" i="1"/>
  <c r="AF258" i="1"/>
  <c r="Y258" i="1"/>
  <c r="T258" i="1"/>
  <c r="O258" i="1"/>
  <c r="J258" i="1"/>
  <c r="I258" i="1"/>
  <c r="H258" i="1"/>
  <c r="G258" i="1"/>
  <c r="F258" i="1"/>
  <c r="E258" i="1"/>
  <c r="AY257" i="1"/>
  <c r="AT257" i="1"/>
  <c r="AO257" i="1"/>
  <c r="AJ257" i="1"/>
  <c r="AI257" i="1"/>
  <c r="AH257" i="1"/>
  <c r="AG257" i="1"/>
  <c r="AF257" i="1"/>
  <c r="AE257" i="1" s="1"/>
  <c r="Y257" i="1"/>
  <c r="T257" i="1"/>
  <c r="O257" i="1"/>
  <c r="J257" i="1"/>
  <c r="I257" i="1"/>
  <c r="H257" i="1"/>
  <c r="G257" i="1"/>
  <c r="E257" i="1" s="1"/>
  <c r="F257" i="1"/>
  <c r="AY256" i="1"/>
  <c r="AT256" i="1"/>
  <c r="AO256" i="1"/>
  <c r="AJ256" i="1"/>
  <c r="AI256" i="1"/>
  <c r="AH256" i="1"/>
  <c r="AE256" i="1" s="1"/>
  <c r="AG256" i="1"/>
  <c r="AF256" i="1"/>
  <c r="Y256" i="1"/>
  <c r="T256" i="1"/>
  <c r="O256" i="1"/>
  <c r="J256" i="1"/>
  <c r="I256" i="1"/>
  <c r="H256" i="1"/>
  <c r="G256" i="1"/>
  <c r="F256" i="1"/>
  <c r="E256" i="1"/>
  <c r="AY255" i="1"/>
  <c r="AT255" i="1"/>
  <c r="AO255" i="1"/>
  <c r="AJ255" i="1"/>
  <c r="AI255" i="1"/>
  <c r="AH255" i="1"/>
  <c r="AG255" i="1"/>
  <c r="AF255" i="1"/>
  <c r="AE255" i="1" s="1"/>
  <c r="Y255" i="1"/>
  <c r="T255" i="1"/>
  <c r="O255" i="1"/>
  <c r="J255" i="1"/>
  <c r="I255" i="1"/>
  <c r="H255" i="1"/>
  <c r="G255" i="1"/>
  <c r="E255" i="1" s="1"/>
  <c r="F255" i="1"/>
  <c r="AY254" i="1"/>
  <c r="AT254" i="1"/>
  <c r="AO254" i="1"/>
  <c r="AJ254" i="1"/>
  <c r="AI254" i="1"/>
  <c r="AH254" i="1"/>
  <c r="AE254" i="1" s="1"/>
  <c r="AG254" i="1"/>
  <c r="AF254" i="1"/>
  <c r="Y254" i="1"/>
  <c r="T254" i="1"/>
  <c r="O254" i="1"/>
  <c r="J254" i="1"/>
  <c r="I254" i="1"/>
  <c r="H254" i="1"/>
  <c r="G254" i="1"/>
  <c r="F254" i="1"/>
  <c r="E254" i="1"/>
  <c r="AY253" i="1"/>
  <c r="AT253" i="1"/>
  <c r="AO253" i="1"/>
  <c r="AJ253" i="1"/>
  <c r="AI253" i="1"/>
  <c r="AH253" i="1"/>
  <c r="AG253" i="1"/>
  <c r="AF253" i="1"/>
  <c r="AE253" i="1" s="1"/>
  <c r="Y253" i="1"/>
  <c r="T253" i="1"/>
  <c r="O253" i="1"/>
  <c r="J253" i="1"/>
  <c r="I253" i="1"/>
  <c r="H253" i="1"/>
  <c r="G253" i="1"/>
  <c r="E253" i="1" s="1"/>
  <c r="F253" i="1"/>
  <c r="AY252" i="1"/>
  <c r="AT252" i="1"/>
  <c r="AO252" i="1"/>
  <c r="AJ252" i="1"/>
  <c r="AI252" i="1"/>
  <c r="AH252" i="1"/>
  <c r="AE252" i="1" s="1"/>
  <c r="AG252" i="1"/>
  <c r="AF252" i="1"/>
  <c r="Y252" i="1"/>
  <c r="T252" i="1"/>
  <c r="O252" i="1"/>
  <c r="J252" i="1"/>
  <c r="I252" i="1"/>
  <c r="H252" i="1"/>
  <c r="G252" i="1"/>
  <c r="F252" i="1"/>
  <c r="E252" i="1"/>
  <c r="AY251" i="1"/>
  <c r="AT251" i="1"/>
  <c r="AO251" i="1"/>
  <c r="AO250" i="1" s="1"/>
  <c r="AJ251" i="1"/>
  <c r="AI251" i="1"/>
  <c r="AH251" i="1"/>
  <c r="AG251" i="1"/>
  <c r="AG250" i="1" s="1"/>
  <c r="AF251" i="1"/>
  <c r="Y251" i="1"/>
  <c r="T251" i="1"/>
  <c r="T250" i="1" s="1"/>
  <c r="O251" i="1"/>
  <c r="J251" i="1"/>
  <c r="I251" i="1"/>
  <c r="H251" i="1"/>
  <c r="H250" i="1" s="1"/>
  <c r="G251" i="1"/>
  <c r="F251" i="1"/>
  <c r="BC250" i="1"/>
  <c r="BB250" i="1"/>
  <c r="BB242" i="1" s="1"/>
  <c r="BA250" i="1"/>
  <c r="AZ250" i="1"/>
  <c r="AY250" i="1"/>
  <c r="AX250" i="1"/>
  <c r="AX242" i="1" s="1"/>
  <c r="AW250" i="1"/>
  <c r="AV250" i="1"/>
  <c r="AU250" i="1"/>
  <c r="AT250" i="1"/>
  <c r="AS250" i="1"/>
  <c r="AR250" i="1"/>
  <c r="AQ250" i="1"/>
  <c r="AP250" i="1"/>
  <c r="AP242" i="1" s="1"/>
  <c r="AN250" i="1"/>
  <c r="AM250" i="1"/>
  <c r="AL250" i="1"/>
  <c r="AK250" i="1"/>
  <c r="AI250" i="1"/>
  <c r="AD250" i="1"/>
  <c r="AC250" i="1"/>
  <c r="AB250" i="1"/>
  <c r="AA250" i="1"/>
  <c r="Z250" i="1"/>
  <c r="X250" i="1"/>
  <c r="W250" i="1"/>
  <c r="V250" i="1"/>
  <c r="U250" i="1"/>
  <c r="S250" i="1"/>
  <c r="R250" i="1"/>
  <c r="R242" i="1" s="1"/>
  <c r="R208" i="1" s="1"/>
  <c r="Q250" i="1"/>
  <c r="P250" i="1"/>
  <c r="N250" i="1"/>
  <c r="N242" i="1" s="1"/>
  <c r="M250" i="1"/>
  <c r="L250" i="1"/>
  <c r="K250" i="1"/>
  <c r="J250" i="1"/>
  <c r="J242" i="1" s="1"/>
  <c r="F250" i="1"/>
  <c r="F242" i="1" s="1"/>
  <c r="D250" i="1"/>
  <c r="AY247" i="1"/>
  <c r="AT247" i="1"/>
  <c r="AO247" i="1"/>
  <c r="AJ247" i="1"/>
  <c r="AI247" i="1"/>
  <c r="AH247" i="1"/>
  <c r="AE247" i="1" s="1"/>
  <c r="AG247" i="1"/>
  <c r="AF247" i="1"/>
  <c r="Y247" i="1"/>
  <c r="T247" i="1"/>
  <c r="O247" i="1"/>
  <c r="J247" i="1"/>
  <c r="I247" i="1"/>
  <c r="H247" i="1"/>
  <c r="G247" i="1"/>
  <c r="F247" i="1"/>
  <c r="E247" i="1"/>
  <c r="AY246" i="1"/>
  <c r="AT246" i="1"/>
  <c r="AO246" i="1"/>
  <c r="AJ246" i="1"/>
  <c r="AI246" i="1"/>
  <c r="AH246" i="1"/>
  <c r="AG246" i="1"/>
  <c r="AF246" i="1"/>
  <c r="AE246" i="1" s="1"/>
  <c r="Y246" i="1"/>
  <c r="T246" i="1"/>
  <c r="O246" i="1"/>
  <c r="J246" i="1"/>
  <c r="I246" i="1"/>
  <c r="H246" i="1"/>
  <c r="G246" i="1"/>
  <c r="E246" i="1" s="1"/>
  <c r="F246" i="1"/>
  <c r="AY245" i="1"/>
  <c r="AT245" i="1"/>
  <c r="AT243" i="1" s="1"/>
  <c r="AT242" i="1" s="1"/>
  <c r="AO245" i="1"/>
  <c r="AJ245" i="1"/>
  <c r="AI245" i="1"/>
  <c r="AH245" i="1"/>
  <c r="AE245" i="1" s="1"/>
  <c r="AG245" i="1"/>
  <c r="AF245" i="1"/>
  <c r="Y245" i="1"/>
  <c r="Y243" i="1" s="1"/>
  <c r="T245" i="1"/>
  <c r="O245" i="1"/>
  <c r="J245" i="1"/>
  <c r="I245" i="1"/>
  <c r="I243" i="1" s="1"/>
  <c r="H245" i="1"/>
  <c r="G245" i="1"/>
  <c r="F245" i="1"/>
  <c r="E245" i="1"/>
  <c r="AY244" i="1"/>
  <c r="AT244" i="1"/>
  <c r="AO244" i="1"/>
  <c r="AO243" i="1" s="1"/>
  <c r="AJ244" i="1"/>
  <c r="AJ243" i="1" s="1"/>
  <c r="AI244" i="1"/>
  <c r="AH244" i="1"/>
  <c r="AG244" i="1"/>
  <c r="AG243" i="1" s="1"/>
  <c r="AF244" i="1"/>
  <c r="Y244" i="1"/>
  <c r="T244" i="1"/>
  <c r="T243" i="1" s="1"/>
  <c r="O244" i="1"/>
  <c r="O243" i="1" s="1"/>
  <c r="J244" i="1"/>
  <c r="I244" i="1"/>
  <c r="H244" i="1"/>
  <c r="H243" i="1" s="1"/>
  <c r="G244" i="1"/>
  <c r="F244" i="1"/>
  <c r="BC243" i="1"/>
  <c r="BB243" i="1"/>
  <c r="BA243" i="1"/>
  <c r="AZ243" i="1"/>
  <c r="AY243" i="1"/>
  <c r="AX243" i="1"/>
  <c r="AW243" i="1"/>
  <c r="AV243" i="1"/>
  <c r="AU243" i="1"/>
  <c r="AS243" i="1"/>
  <c r="AR243" i="1"/>
  <c r="AQ243" i="1"/>
  <c r="AP243" i="1"/>
  <c r="AN243" i="1"/>
  <c r="AM243" i="1"/>
  <c r="AL243" i="1"/>
  <c r="AK243" i="1"/>
  <c r="AI243" i="1"/>
  <c r="AH243" i="1"/>
  <c r="AD243" i="1"/>
  <c r="AC243" i="1"/>
  <c r="AB243" i="1"/>
  <c r="AA243" i="1"/>
  <c r="Z243" i="1"/>
  <c r="X243" i="1"/>
  <c r="W243" i="1"/>
  <c r="V243" i="1"/>
  <c r="U243" i="1"/>
  <c r="S243" i="1"/>
  <c r="R243" i="1"/>
  <c r="Q243" i="1"/>
  <c r="P243" i="1"/>
  <c r="N243" i="1"/>
  <c r="M243" i="1"/>
  <c r="L243" i="1"/>
  <c r="K243" i="1"/>
  <c r="J243" i="1"/>
  <c r="F243" i="1"/>
  <c r="D243" i="1"/>
  <c r="BC242" i="1"/>
  <c r="BA242" i="1"/>
  <c r="AZ242" i="1"/>
  <c r="AY242" i="1"/>
  <c r="AW242" i="1"/>
  <c r="AV242" i="1"/>
  <c r="AU242" i="1"/>
  <c r="AS242" i="1"/>
  <c r="AR242" i="1"/>
  <c r="AQ242" i="1"/>
  <c r="AN242" i="1"/>
  <c r="AM242" i="1"/>
  <c r="AL242" i="1"/>
  <c r="AK242" i="1"/>
  <c r="AI242" i="1"/>
  <c r="AD242" i="1"/>
  <c r="AC242" i="1"/>
  <c r="AB242" i="1"/>
  <c r="AA242" i="1"/>
  <c r="Z242" i="1"/>
  <c r="X242" i="1"/>
  <c r="W242" i="1"/>
  <c r="V242" i="1"/>
  <c r="U242" i="1"/>
  <c r="S242" i="1"/>
  <c r="Q242" i="1"/>
  <c r="P242" i="1"/>
  <c r="M242" i="1"/>
  <c r="L242" i="1"/>
  <c r="K242" i="1"/>
  <c r="D242" i="1"/>
  <c r="AY241" i="1"/>
  <c r="AT241" i="1"/>
  <c r="AO241" i="1"/>
  <c r="AJ241" i="1"/>
  <c r="AI241" i="1"/>
  <c r="AH241" i="1"/>
  <c r="AE241" i="1" s="1"/>
  <c r="AG241" i="1"/>
  <c r="AF241" i="1"/>
  <c r="Y241" i="1"/>
  <c r="T241" i="1"/>
  <c r="O241" i="1"/>
  <c r="J241" i="1"/>
  <c r="I241" i="1"/>
  <c r="H241" i="1"/>
  <c r="G241" i="1"/>
  <c r="F241" i="1"/>
  <c r="E241" i="1"/>
  <c r="AY240" i="1"/>
  <c r="AT240" i="1"/>
  <c r="AO240" i="1"/>
  <c r="AJ240" i="1"/>
  <c r="AI240" i="1"/>
  <c r="AH240" i="1"/>
  <c r="AG240" i="1"/>
  <c r="AF240" i="1"/>
  <c r="AE240" i="1" s="1"/>
  <c r="Y240" i="1"/>
  <c r="T240" i="1"/>
  <c r="O240" i="1"/>
  <c r="J240" i="1"/>
  <c r="I240" i="1"/>
  <c r="H240" i="1"/>
  <c r="G240" i="1"/>
  <c r="E240" i="1" s="1"/>
  <c r="F240" i="1"/>
  <c r="AY239" i="1"/>
  <c r="AT239" i="1"/>
  <c r="AO239" i="1"/>
  <c r="AJ239" i="1"/>
  <c r="AI239" i="1"/>
  <c r="AH239" i="1"/>
  <c r="AE239" i="1" s="1"/>
  <c r="AG239" i="1"/>
  <c r="AF239" i="1"/>
  <c r="Y239" i="1"/>
  <c r="T239" i="1"/>
  <c r="O239" i="1"/>
  <c r="J239" i="1"/>
  <c r="I239" i="1"/>
  <c r="H239" i="1"/>
  <c r="G239" i="1"/>
  <c r="F239" i="1"/>
  <c r="E239" i="1"/>
  <c r="AY238" i="1"/>
  <c r="AT238" i="1"/>
  <c r="AO238" i="1"/>
  <c r="AJ238" i="1"/>
  <c r="AI238" i="1"/>
  <c r="AH238" i="1"/>
  <c r="AG238" i="1"/>
  <c r="AF238" i="1"/>
  <c r="AE238" i="1" s="1"/>
  <c r="Y238" i="1"/>
  <c r="T238" i="1"/>
  <c r="O238" i="1"/>
  <c r="J238" i="1"/>
  <c r="I238" i="1"/>
  <c r="H238" i="1"/>
  <c r="G238" i="1"/>
  <c r="E238" i="1" s="1"/>
  <c r="F238" i="1"/>
  <c r="AY237" i="1"/>
  <c r="AT237" i="1"/>
  <c r="AO237" i="1"/>
  <c r="AJ237" i="1"/>
  <c r="AI237" i="1"/>
  <c r="AH237" i="1"/>
  <c r="AE237" i="1" s="1"/>
  <c r="AG237" i="1"/>
  <c r="AF237" i="1"/>
  <c r="Y237" i="1"/>
  <c r="T237" i="1"/>
  <c r="O237" i="1"/>
  <c r="J237" i="1"/>
  <c r="I237" i="1"/>
  <c r="H237" i="1"/>
  <c r="G237" i="1"/>
  <c r="F237" i="1"/>
  <c r="E237" i="1"/>
  <c r="AY236" i="1"/>
  <c r="AT236" i="1"/>
  <c r="AO236" i="1"/>
  <c r="AJ236" i="1"/>
  <c r="AI236" i="1"/>
  <c r="AH236" i="1"/>
  <c r="AG236" i="1"/>
  <c r="AF236" i="1"/>
  <c r="AE236" i="1" s="1"/>
  <c r="Y236" i="1"/>
  <c r="T236" i="1"/>
  <c r="O236" i="1"/>
  <c r="J236" i="1"/>
  <c r="I236" i="1"/>
  <c r="H236" i="1"/>
  <c r="G236" i="1"/>
  <c r="E236" i="1" s="1"/>
  <c r="F236" i="1"/>
  <c r="AY235" i="1"/>
  <c r="AT235" i="1"/>
  <c r="AO235" i="1"/>
  <c r="AJ235" i="1"/>
  <c r="AI235" i="1"/>
  <c r="AH235" i="1"/>
  <c r="AE235" i="1" s="1"/>
  <c r="AG235" i="1"/>
  <c r="AF235" i="1"/>
  <c r="Y235" i="1"/>
  <c r="Y233" i="1" s="1"/>
  <c r="T235" i="1"/>
  <c r="O235" i="1"/>
  <c r="J235" i="1"/>
  <c r="I235" i="1"/>
  <c r="I233" i="1" s="1"/>
  <c r="H235" i="1"/>
  <c r="G235" i="1"/>
  <c r="F235" i="1"/>
  <c r="E235" i="1"/>
  <c r="AY234" i="1"/>
  <c r="AT234" i="1"/>
  <c r="AO234" i="1"/>
  <c r="AO233" i="1" s="1"/>
  <c r="AJ234" i="1"/>
  <c r="AJ233" i="1" s="1"/>
  <c r="AI234" i="1"/>
  <c r="AH234" i="1"/>
  <c r="AG234" i="1"/>
  <c r="AG233" i="1" s="1"/>
  <c r="AF234" i="1"/>
  <c r="Y234" i="1"/>
  <c r="T234" i="1"/>
  <c r="T233" i="1" s="1"/>
  <c r="O234" i="1"/>
  <c r="J234" i="1"/>
  <c r="I234" i="1"/>
  <c r="H234" i="1"/>
  <c r="H233" i="1" s="1"/>
  <c r="G234" i="1"/>
  <c r="F234" i="1"/>
  <c r="BC233" i="1"/>
  <c r="BB233" i="1"/>
  <c r="BA233" i="1"/>
  <c r="AZ233" i="1"/>
  <c r="AY233" i="1"/>
  <c r="AX233" i="1"/>
  <c r="AW233" i="1"/>
  <c r="AV233" i="1"/>
  <c r="AU233" i="1"/>
  <c r="AS233" i="1"/>
  <c r="AR233" i="1"/>
  <c r="AQ233" i="1"/>
  <c r="AP233" i="1"/>
  <c r="AN233" i="1"/>
  <c r="AM233" i="1"/>
  <c r="AL233" i="1"/>
  <c r="AK233" i="1"/>
  <c r="AI233" i="1"/>
  <c r="AD233" i="1"/>
  <c r="AC233" i="1"/>
  <c r="AB233" i="1"/>
  <c r="AA233" i="1"/>
  <c r="Z233" i="1"/>
  <c r="X233" i="1"/>
  <c r="W233" i="1"/>
  <c r="V233" i="1"/>
  <c r="U233" i="1"/>
  <c r="S233" i="1"/>
  <c r="R233" i="1"/>
  <c r="Q233" i="1"/>
  <c r="P233" i="1"/>
  <c r="N233" i="1"/>
  <c r="M233" i="1"/>
  <c r="L233" i="1"/>
  <c r="K233" i="1"/>
  <c r="J233" i="1"/>
  <c r="F233" i="1"/>
  <c r="D233" i="1"/>
  <c r="AY232" i="1"/>
  <c r="AY231" i="1" s="1"/>
  <c r="AT232" i="1"/>
  <c r="AT231" i="1" s="1"/>
  <c r="AO232" i="1"/>
  <c r="AJ232" i="1"/>
  <c r="AI232" i="1"/>
  <c r="AI231" i="1" s="1"/>
  <c r="AH232" i="1"/>
  <c r="AG232" i="1"/>
  <c r="AF232" i="1"/>
  <c r="Y232" i="1"/>
  <c r="Y231" i="1" s="1"/>
  <c r="T232" i="1"/>
  <c r="O232" i="1"/>
  <c r="J232" i="1"/>
  <c r="J231" i="1" s="1"/>
  <c r="J227" i="1" s="1"/>
  <c r="I232" i="1"/>
  <c r="H232" i="1"/>
  <c r="G232" i="1"/>
  <c r="F232" i="1"/>
  <c r="F231" i="1" s="1"/>
  <c r="E232" i="1"/>
  <c r="BC231" i="1"/>
  <c r="BB231" i="1"/>
  <c r="BA231" i="1"/>
  <c r="BA227" i="1" s="1"/>
  <c r="AZ231" i="1"/>
  <c r="AZ227" i="1" s="1"/>
  <c r="AX231" i="1"/>
  <c r="AW231" i="1"/>
  <c r="AW227" i="1" s="1"/>
  <c r="AV231" i="1"/>
  <c r="AV227" i="1" s="1"/>
  <c r="AV208" i="1" s="1"/>
  <c r="AU231" i="1"/>
  <c r="AS231" i="1"/>
  <c r="AS227" i="1" s="1"/>
  <c r="AR231" i="1"/>
  <c r="AR227" i="1" s="1"/>
  <c r="AQ231" i="1"/>
  <c r="AP231" i="1"/>
  <c r="AO231" i="1"/>
  <c r="AN231" i="1"/>
  <c r="AN227" i="1" s="1"/>
  <c r="AM231" i="1"/>
  <c r="AL231" i="1"/>
  <c r="AK231" i="1"/>
  <c r="AK227" i="1" s="1"/>
  <c r="AJ231" i="1"/>
  <c r="AG231" i="1"/>
  <c r="AF231" i="1"/>
  <c r="AD231" i="1"/>
  <c r="AC231" i="1"/>
  <c r="AC227" i="1" s="1"/>
  <c r="AB231" i="1"/>
  <c r="AB227" i="1" s="1"/>
  <c r="AB208" i="1" s="1"/>
  <c r="AA231" i="1"/>
  <c r="Z231" i="1"/>
  <c r="X231" i="1"/>
  <c r="X227" i="1" s="1"/>
  <c r="W231" i="1"/>
  <c r="V231" i="1"/>
  <c r="U231" i="1"/>
  <c r="U227" i="1" s="1"/>
  <c r="T231" i="1"/>
  <c r="S231" i="1"/>
  <c r="R231" i="1"/>
  <c r="Q231" i="1"/>
  <c r="Q227" i="1" s="1"/>
  <c r="P231" i="1"/>
  <c r="P227" i="1" s="1"/>
  <c r="O231" i="1"/>
  <c r="N231" i="1"/>
  <c r="M231" i="1"/>
  <c r="M227" i="1" s="1"/>
  <c r="L231" i="1"/>
  <c r="L227" i="1" s="1"/>
  <c r="K231" i="1"/>
  <c r="I231" i="1"/>
  <c r="H231" i="1"/>
  <c r="G231" i="1"/>
  <c r="E231" i="1"/>
  <c r="D231" i="1"/>
  <c r="AY229" i="1"/>
  <c r="AT229" i="1"/>
  <c r="AO229" i="1"/>
  <c r="AO228" i="1" s="1"/>
  <c r="AO227" i="1" s="1"/>
  <c r="AJ229" i="1"/>
  <c r="AJ228" i="1" s="1"/>
  <c r="AI229" i="1"/>
  <c r="AH229" i="1"/>
  <c r="AG229" i="1"/>
  <c r="AG228" i="1" s="1"/>
  <c r="AG227" i="1" s="1"/>
  <c r="AF229" i="1"/>
  <c r="Y229" i="1"/>
  <c r="T229" i="1"/>
  <c r="T228" i="1" s="1"/>
  <c r="T227" i="1" s="1"/>
  <c r="O229" i="1"/>
  <c r="O228" i="1" s="1"/>
  <c r="J229" i="1"/>
  <c r="I229" i="1"/>
  <c r="H229" i="1"/>
  <c r="H228" i="1" s="1"/>
  <c r="H227" i="1" s="1"/>
  <c r="G229" i="1"/>
  <c r="E229" i="1" s="1"/>
  <c r="E228" i="1" s="1"/>
  <c r="F229" i="1"/>
  <c r="BC228" i="1"/>
  <c r="BB228" i="1"/>
  <c r="BA228" i="1"/>
  <c r="AZ228" i="1"/>
  <c r="AY228" i="1"/>
  <c r="AX228" i="1"/>
  <c r="AX227" i="1" s="1"/>
  <c r="AX208" i="1" s="1"/>
  <c r="AW228" i="1"/>
  <c r="AV228" i="1"/>
  <c r="AU228" i="1"/>
  <c r="AT228" i="1"/>
  <c r="AS228" i="1"/>
  <c r="AR228" i="1"/>
  <c r="AQ228" i="1"/>
  <c r="AP228" i="1"/>
  <c r="AP227" i="1" s="1"/>
  <c r="AP208" i="1" s="1"/>
  <c r="AN228" i="1"/>
  <c r="AM228" i="1"/>
  <c r="AM227" i="1" s="1"/>
  <c r="AM208" i="1" s="1"/>
  <c r="AL228" i="1"/>
  <c r="AK228" i="1"/>
  <c r="AI228" i="1"/>
  <c r="AI227" i="1" s="1"/>
  <c r="AH228" i="1"/>
  <c r="AD228" i="1"/>
  <c r="AC228" i="1"/>
  <c r="AB228" i="1"/>
  <c r="AA228" i="1"/>
  <c r="Z228" i="1"/>
  <c r="Z227" i="1" s="1"/>
  <c r="Z208" i="1" s="1"/>
  <c r="Y228" i="1"/>
  <c r="X228" i="1"/>
  <c r="W228" i="1"/>
  <c r="V228" i="1"/>
  <c r="U228" i="1"/>
  <c r="S228" i="1"/>
  <c r="R228" i="1"/>
  <c r="Q228" i="1"/>
  <c r="P228" i="1"/>
  <c r="N228" i="1"/>
  <c r="M228" i="1"/>
  <c r="L228" i="1"/>
  <c r="K228" i="1"/>
  <c r="J228" i="1"/>
  <c r="I228" i="1"/>
  <c r="F228" i="1"/>
  <c r="D228" i="1"/>
  <c r="BC227" i="1"/>
  <c r="BB227" i="1"/>
  <c r="BB208" i="1" s="1"/>
  <c r="AY227" i="1"/>
  <c r="AU227" i="1"/>
  <c r="AQ227" i="1"/>
  <c r="AQ208" i="1" s="1"/>
  <c r="AL227" i="1"/>
  <c r="AL208" i="1" s="1"/>
  <c r="AD227" i="1"/>
  <c r="AD208" i="1" s="1"/>
  <c r="AA227" i="1"/>
  <c r="AA208" i="1" s="1"/>
  <c r="W227" i="1"/>
  <c r="V227" i="1"/>
  <c r="S227" i="1"/>
  <c r="S208" i="1" s="1"/>
  <c r="R227" i="1"/>
  <c r="N227" i="1"/>
  <c r="N208" i="1" s="1"/>
  <c r="K227" i="1"/>
  <c r="K208" i="1" s="1"/>
  <c r="F227" i="1"/>
  <c r="D227" i="1"/>
  <c r="AY225" i="1"/>
  <c r="AT225" i="1"/>
  <c r="AO225" i="1"/>
  <c r="AJ225" i="1"/>
  <c r="AI225" i="1"/>
  <c r="AH225" i="1"/>
  <c r="AG225" i="1"/>
  <c r="AF225" i="1"/>
  <c r="AE225" i="1" s="1"/>
  <c r="Y225" i="1"/>
  <c r="T225" i="1"/>
  <c r="O225" i="1"/>
  <c r="J225" i="1"/>
  <c r="I225" i="1"/>
  <c r="H225" i="1"/>
  <c r="G225" i="1"/>
  <c r="F225" i="1"/>
  <c r="AY224" i="1"/>
  <c r="AT224" i="1"/>
  <c r="AO224" i="1"/>
  <c r="AJ224" i="1"/>
  <c r="AI224" i="1"/>
  <c r="AH224" i="1"/>
  <c r="AG224" i="1"/>
  <c r="AF224" i="1"/>
  <c r="AE224" i="1"/>
  <c r="Y224" i="1"/>
  <c r="T224" i="1"/>
  <c r="O224" i="1"/>
  <c r="J224" i="1"/>
  <c r="I224" i="1"/>
  <c r="H224" i="1"/>
  <c r="G224" i="1"/>
  <c r="F224" i="1"/>
  <c r="E224" i="1" s="1"/>
  <c r="AY223" i="1"/>
  <c r="AT223" i="1"/>
  <c r="AO223" i="1"/>
  <c r="AO221" i="1" s="1"/>
  <c r="AO216" i="1" s="1"/>
  <c r="AJ223" i="1"/>
  <c r="AI223" i="1"/>
  <c r="AH223" i="1"/>
  <c r="AG223" i="1"/>
  <c r="AG221" i="1" s="1"/>
  <c r="AG216" i="1" s="1"/>
  <c r="AG209" i="1" s="1"/>
  <c r="AF223" i="1"/>
  <c r="Y223" i="1"/>
  <c r="T223" i="1"/>
  <c r="O223" i="1"/>
  <c r="J223" i="1"/>
  <c r="I223" i="1"/>
  <c r="H223" i="1"/>
  <c r="G223" i="1"/>
  <c r="E223" i="1" s="1"/>
  <c r="F223" i="1"/>
  <c r="AY222" i="1"/>
  <c r="AY221" i="1" s="1"/>
  <c r="AY216" i="1" s="1"/>
  <c r="AY209" i="1" s="1"/>
  <c r="AY208" i="1" s="1"/>
  <c r="AT222" i="1"/>
  <c r="AT221" i="1" s="1"/>
  <c r="AT216" i="1" s="1"/>
  <c r="AT209" i="1" s="1"/>
  <c r="AO222" i="1"/>
  <c r="AJ222" i="1"/>
  <c r="AI222" i="1"/>
  <c r="AI221" i="1" s="1"/>
  <c r="AI216" i="1" s="1"/>
  <c r="AI209" i="1" s="1"/>
  <c r="AI208" i="1" s="1"/>
  <c r="AH222" i="1"/>
  <c r="AH221" i="1" s="1"/>
  <c r="AH216" i="1" s="1"/>
  <c r="AH209" i="1" s="1"/>
  <c r="AG222" i="1"/>
  <c r="AF222" i="1"/>
  <c r="AE222" i="1"/>
  <c r="Y222" i="1"/>
  <c r="T222" i="1"/>
  <c r="O222" i="1"/>
  <c r="O221" i="1" s="1"/>
  <c r="O216" i="1" s="1"/>
  <c r="O209" i="1" s="1"/>
  <c r="J222" i="1"/>
  <c r="J221" i="1" s="1"/>
  <c r="J216" i="1" s="1"/>
  <c r="J209" i="1" s="1"/>
  <c r="J208" i="1" s="1"/>
  <c r="I222" i="1"/>
  <c r="H222" i="1"/>
  <c r="G222" i="1"/>
  <c r="G221" i="1" s="1"/>
  <c r="G216" i="1" s="1"/>
  <c r="G209" i="1" s="1"/>
  <c r="F222" i="1"/>
  <c r="BC221" i="1"/>
  <c r="BB221" i="1"/>
  <c r="BA221" i="1"/>
  <c r="AZ221" i="1"/>
  <c r="AX221" i="1"/>
  <c r="AW221" i="1"/>
  <c r="AW216" i="1" s="1"/>
  <c r="AW209" i="1" s="1"/>
  <c r="AW208" i="1" s="1"/>
  <c r="AV221" i="1"/>
  <c r="AU221" i="1"/>
  <c r="AS221" i="1"/>
  <c r="AR221" i="1"/>
  <c r="AQ221" i="1"/>
  <c r="AP221" i="1"/>
  <c r="AN221" i="1"/>
  <c r="AM221" i="1"/>
  <c r="AL221" i="1"/>
  <c r="AK221" i="1"/>
  <c r="AJ221" i="1"/>
  <c r="AF221" i="1"/>
  <c r="AD221" i="1"/>
  <c r="AC221" i="1"/>
  <c r="AC216" i="1" s="1"/>
  <c r="AC209" i="1" s="1"/>
  <c r="AC208" i="1" s="1"/>
  <c r="AB221" i="1"/>
  <c r="AA221" i="1"/>
  <c r="Z221" i="1"/>
  <c r="Y221" i="1"/>
  <c r="Y216" i="1" s="1"/>
  <c r="Y209" i="1" s="1"/>
  <c r="X221" i="1"/>
  <c r="W221" i="1"/>
  <c r="V221" i="1"/>
  <c r="U221" i="1"/>
  <c r="U216" i="1" s="1"/>
  <c r="U209" i="1" s="1"/>
  <c r="U208" i="1" s="1"/>
  <c r="S221" i="1"/>
  <c r="R221" i="1"/>
  <c r="Q221" i="1"/>
  <c r="P221" i="1"/>
  <c r="N221" i="1"/>
  <c r="M221" i="1"/>
  <c r="M216" i="1" s="1"/>
  <c r="M209" i="1" s="1"/>
  <c r="M208" i="1" s="1"/>
  <c r="L221" i="1"/>
  <c r="K221" i="1"/>
  <c r="I221" i="1"/>
  <c r="D221" i="1"/>
  <c r="BC216" i="1"/>
  <c r="BB216" i="1"/>
  <c r="BA216" i="1"/>
  <c r="BA209" i="1" s="1"/>
  <c r="BA208" i="1" s="1"/>
  <c r="AZ216" i="1"/>
  <c r="AX216" i="1"/>
  <c r="AV216" i="1"/>
  <c r="AU216" i="1"/>
  <c r="AS216" i="1"/>
  <c r="AR216" i="1"/>
  <c r="AQ216" i="1"/>
  <c r="AP216" i="1"/>
  <c r="AN216" i="1"/>
  <c r="AM216" i="1"/>
  <c r="AL216" i="1"/>
  <c r="AK216" i="1"/>
  <c r="AJ216" i="1"/>
  <c r="AF216" i="1"/>
  <c r="AD216" i="1"/>
  <c r="AB216" i="1"/>
  <c r="AA216" i="1"/>
  <c r="Z216" i="1"/>
  <c r="X216" i="1"/>
  <c r="W216" i="1"/>
  <c r="V216" i="1"/>
  <c r="S216" i="1"/>
  <c r="R216" i="1"/>
  <c r="Q216" i="1"/>
  <c r="P216" i="1"/>
  <c r="N216" i="1"/>
  <c r="L216" i="1"/>
  <c r="K216" i="1"/>
  <c r="I216" i="1"/>
  <c r="I209" i="1" s="1"/>
  <c r="D216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BC210" i="1"/>
  <c r="BB210" i="1"/>
  <c r="BA210" i="1"/>
  <c r="AZ210" i="1"/>
  <c r="AY210" i="1"/>
  <c r="AX210" i="1"/>
  <c r="AW210" i="1"/>
  <c r="AV210" i="1"/>
  <c r="AU210" i="1"/>
  <c r="AT210" i="1"/>
  <c r="AS210" i="1"/>
  <c r="AS209" i="1" s="1"/>
  <c r="AS208" i="1" s="1"/>
  <c r="AR210" i="1"/>
  <c r="AQ210" i="1"/>
  <c r="AP210" i="1"/>
  <c r="AO210" i="1"/>
  <c r="AO209" i="1" s="1"/>
  <c r="AN210" i="1"/>
  <c r="AM210" i="1"/>
  <c r="AL210" i="1"/>
  <c r="AK210" i="1"/>
  <c r="AK209" i="1" s="1"/>
  <c r="AK208" i="1" s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Q209" i="1" s="1"/>
  <c r="Q208" i="1" s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BC209" i="1"/>
  <c r="BB209" i="1"/>
  <c r="AZ209" i="1"/>
  <c r="AX209" i="1"/>
  <c r="AV209" i="1"/>
  <c r="AU209" i="1"/>
  <c r="AR209" i="1"/>
  <c r="AQ209" i="1"/>
  <c r="AP209" i="1"/>
  <c r="AN209" i="1"/>
  <c r="AM209" i="1"/>
  <c r="AL209" i="1"/>
  <c r="AJ209" i="1"/>
  <c r="AF209" i="1"/>
  <c r="AD209" i="1"/>
  <c r="AB209" i="1"/>
  <c r="AA209" i="1"/>
  <c r="Z209" i="1"/>
  <c r="X209" i="1"/>
  <c r="W209" i="1"/>
  <c r="V209" i="1"/>
  <c r="S209" i="1"/>
  <c r="R209" i="1"/>
  <c r="P209" i="1"/>
  <c r="N209" i="1"/>
  <c r="L209" i="1"/>
  <c r="K209" i="1"/>
  <c r="D209" i="1"/>
  <c r="BC208" i="1"/>
  <c r="AU208" i="1"/>
  <c r="AR208" i="1"/>
  <c r="AN208" i="1"/>
  <c r="X208" i="1"/>
  <c r="W208" i="1"/>
  <c r="P208" i="1"/>
  <c r="L208" i="1"/>
  <c r="D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E207" i="1" s="1"/>
  <c r="AY206" i="1"/>
  <c r="AT206" i="1"/>
  <c r="AO206" i="1"/>
  <c r="AJ206" i="1"/>
  <c r="AI206" i="1"/>
  <c r="AH206" i="1"/>
  <c r="AG206" i="1"/>
  <c r="AF206" i="1"/>
  <c r="AE206" i="1"/>
  <c r="Y206" i="1"/>
  <c r="T206" i="1"/>
  <c r="O206" i="1"/>
  <c r="J206" i="1"/>
  <c r="I206" i="1"/>
  <c r="H206" i="1"/>
  <c r="G206" i="1"/>
  <c r="F206" i="1"/>
  <c r="E206" i="1" s="1"/>
  <c r="AY205" i="1"/>
  <c r="AT205" i="1"/>
  <c r="AO205" i="1"/>
  <c r="AJ205" i="1"/>
  <c r="AI205" i="1"/>
  <c r="AH205" i="1"/>
  <c r="AG205" i="1"/>
  <c r="AF205" i="1"/>
  <c r="AE205" i="1" s="1"/>
  <c r="Y205" i="1"/>
  <c r="T205" i="1"/>
  <c r="O205" i="1"/>
  <c r="J205" i="1"/>
  <c r="I205" i="1"/>
  <c r="H205" i="1"/>
  <c r="G205" i="1"/>
  <c r="F205" i="1"/>
  <c r="E205" i="1" s="1"/>
  <c r="AY204" i="1"/>
  <c r="AT204" i="1"/>
  <c r="AO204" i="1"/>
  <c r="AJ204" i="1"/>
  <c r="AI204" i="1"/>
  <c r="AH204" i="1"/>
  <c r="AG204" i="1"/>
  <c r="AF204" i="1"/>
  <c r="AE204" i="1"/>
  <c r="AB204" i="1"/>
  <c r="Y204" i="1" s="1"/>
  <c r="T204" i="1"/>
  <c r="O204" i="1"/>
  <c r="O159" i="1" s="1"/>
  <c r="J204" i="1"/>
  <c r="I204" i="1"/>
  <c r="G204" i="1"/>
  <c r="F204" i="1"/>
  <c r="AY203" i="1"/>
  <c r="AT203" i="1"/>
  <c r="AT159" i="1" s="1"/>
  <c r="AO203" i="1"/>
  <c r="AJ203" i="1"/>
  <c r="AI203" i="1"/>
  <c r="AH203" i="1"/>
  <c r="AH159" i="1" s="1"/>
  <c r="AG203" i="1"/>
  <c r="AF203" i="1"/>
  <c r="AE203" i="1" s="1"/>
  <c r="O203" i="1"/>
  <c r="I203" i="1"/>
  <c r="H203" i="1"/>
  <c r="G203" i="1"/>
  <c r="F203" i="1"/>
  <c r="E203" i="1" s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AE201" i="1"/>
  <c r="Y201" i="1"/>
  <c r="T201" i="1"/>
  <c r="O201" i="1"/>
  <c r="J201" i="1"/>
  <c r="I201" i="1"/>
  <c r="H201" i="1"/>
  <c r="G201" i="1"/>
  <c r="F201" i="1"/>
  <c r="E201" i="1" s="1"/>
  <c r="AY200" i="1"/>
  <c r="AT200" i="1"/>
  <c r="AO200" i="1"/>
  <c r="AJ200" i="1"/>
  <c r="AI200" i="1"/>
  <c r="AH200" i="1"/>
  <c r="AG200" i="1"/>
  <c r="AF200" i="1"/>
  <c r="AE200" i="1" s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AE199" i="1"/>
  <c r="Y199" i="1"/>
  <c r="T199" i="1"/>
  <c r="O199" i="1"/>
  <c r="J199" i="1"/>
  <c r="I199" i="1"/>
  <c r="H199" i="1"/>
  <c r="G199" i="1"/>
  <c r="F199" i="1"/>
  <c r="E199" i="1" s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E198" i="1" s="1"/>
  <c r="AY197" i="1"/>
  <c r="AT197" i="1"/>
  <c r="AO197" i="1"/>
  <c r="AJ197" i="1"/>
  <c r="AI197" i="1"/>
  <c r="AH197" i="1"/>
  <c r="AG197" i="1"/>
  <c r="AF197" i="1"/>
  <c r="AE197" i="1"/>
  <c r="Y197" i="1"/>
  <c r="T197" i="1"/>
  <c r="O197" i="1"/>
  <c r="J197" i="1"/>
  <c r="I197" i="1"/>
  <c r="H197" i="1"/>
  <c r="G197" i="1"/>
  <c r="F197" i="1"/>
  <c r="E197" i="1" s="1"/>
  <c r="AY196" i="1"/>
  <c r="AT196" i="1"/>
  <c r="AO196" i="1"/>
  <c r="AJ196" i="1"/>
  <c r="AI196" i="1"/>
  <c r="AH196" i="1"/>
  <c r="AG196" i="1"/>
  <c r="AF196" i="1"/>
  <c r="AE196" i="1" s="1"/>
  <c r="Y196" i="1"/>
  <c r="T196" i="1"/>
  <c r="O196" i="1"/>
  <c r="J196" i="1"/>
  <c r="I196" i="1"/>
  <c r="H196" i="1"/>
  <c r="G196" i="1"/>
  <c r="F196" i="1"/>
  <c r="E196" i="1" s="1"/>
  <c r="AY195" i="1"/>
  <c r="AT195" i="1"/>
  <c r="AO195" i="1"/>
  <c r="AJ195" i="1"/>
  <c r="AI195" i="1"/>
  <c r="AH195" i="1"/>
  <c r="AG195" i="1"/>
  <c r="AF195" i="1"/>
  <c r="AE195" i="1"/>
  <c r="Y195" i="1"/>
  <c r="T195" i="1"/>
  <c r="O195" i="1"/>
  <c r="J195" i="1"/>
  <c r="I195" i="1"/>
  <c r="H195" i="1"/>
  <c r="G195" i="1"/>
  <c r="F195" i="1"/>
  <c r="E195" i="1" s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AE193" i="1"/>
  <c r="Y193" i="1"/>
  <c r="T193" i="1"/>
  <c r="O193" i="1"/>
  <c r="J193" i="1"/>
  <c r="I193" i="1"/>
  <c r="H193" i="1"/>
  <c r="G193" i="1"/>
  <c r="F193" i="1"/>
  <c r="E193" i="1" s="1"/>
  <c r="AY192" i="1"/>
  <c r="AT192" i="1"/>
  <c r="AO192" i="1"/>
  <c r="AJ192" i="1"/>
  <c r="AI192" i="1"/>
  <c r="AH192" i="1"/>
  <c r="AG192" i="1"/>
  <c r="AF192" i="1"/>
  <c r="AE192" i="1" s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AE191" i="1"/>
  <c r="Y191" i="1"/>
  <c r="T191" i="1"/>
  <c r="O191" i="1"/>
  <c r="J191" i="1"/>
  <c r="I191" i="1"/>
  <c r="H191" i="1"/>
  <c r="G191" i="1"/>
  <c r="F191" i="1"/>
  <c r="E191" i="1" s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E190" i="1" s="1"/>
  <c r="AY189" i="1"/>
  <c r="AT189" i="1"/>
  <c r="AO189" i="1"/>
  <c r="AJ189" i="1"/>
  <c r="AI189" i="1"/>
  <c r="AH189" i="1"/>
  <c r="AG189" i="1"/>
  <c r="AF189" i="1"/>
  <c r="AE189" i="1"/>
  <c r="Y189" i="1"/>
  <c r="T189" i="1"/>
  <c r="O189" i="1"/>
  <c r="J189" i="1"/>
  <c r="I189" i="1"/>
  <c r="H189" i="1"/>
  <c r="G189" i="1"/>
  <c r="F189" i="1"/>
  <c r="E189" i="1" s="1"/>
  <c r="AY188" i="1"/>
  <c r="AT188" i="1"/>
  <c r="AO188" i="1"/>
  <c r="AJ188" i="1"/>
  <c r="AI188" i="1"/>
  <c r="AH188" i="1"/>
  <c r="AG188" i="1"/>
  <c r="AF188" i="1"/>
  <c r="AE188" i="1" s="1"/>
  <c r="Y188" i="1"/>
  <c r="T188" i="1"/>
  <c r="O188" i="1"/>
  <c r="J188" i="1"/>
  <c r="I188" i="1"/>
  <c r="H188" i="1"/>
  <c r="G188" i="1"/>
  <c r="F188" i="1"/>
  <c r="E188" i="1" s="1"/>
  <c r="AY187" i="1"/>
  <c r="AT187" i="1"/>
  <c r="AO187" i="1"/>
  <c r="AJ187" i="1"/>
  <c r="AI187" i="1"/>
  <c r="AH187" i="1"/>
  <c r="AG187" i="1"/>
  <c r="AF187" i="1"/>
  <c r="AE187" i="1"/>
  <c r="Y187" i="1"/>
  <c r="T187" i="1"/>
  <c r="O187" i="1"/>
  <c r="J187" i="1"/>
  <c r="I187" i="1"/>
  <c r="H187" i="1"/>
  <c r="G187" i="1"/>
  <c r="F187" i="1"/>
  <c r="E187" i="1" s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AE185" i="1"/>
  <c r="Y185" i="1"/>
  <c r="T185" i="1"/>
  <c r="O185" i="1"/>
  <c r="J185" i="1"/>
  <c r="I185" i="1"/>
  <c r="H185" i="1"/>
  <c r="G185" i="1"/>
  <c r="F185" i="1"/>
  <c r="E185" i="1" s="1"/>
  <c r="AY184" i="1"/>
  <c r="AT184" i="1"/>
  <c r="AO184" i="1"/>
  <c r="AJ184" i="1"/>
  <c r="AI184" i="1"/>
  <c r="AH184" i="1"/>
  <c r="AG184" i="1"/>
  <c r="AF184" i="1"/>
  <c r="AE184" i="1" s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AE183" i="1"/>
  <c r="Y183" i="1"/>
  <c r="T183" i="1"/>
  <c r="O183" i="1"/>
  <c r="J183" i="1"/>
  <c r="I183" i="1"/>
  <c r="H183" i="1"/>
  <c r="G183" i="1"/>
  <c r="F183" i="1"/>
  <c r="E183" i="1" s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E182" i="1" s="1"/>
  <c r="AY181" i="1"/>
  <c r="AT181" i="1"/>
  <c r="AO181" i="1"/>
  <c r="AJ181" i="1"/>
  <c r="AI181" i="1"/>
  <c r="AH181" i="1"/>
  <c r="AG181" i="1"/>
  <c r="AF181" i="1"/>
  <c r="AE181" i="1"/>
  <c r="Y181" i="1"/>
  <c r="T181" i="1"/>
  <c r="O181" i="1"/>
  <c r="J181" i="1"/>
  <c r="I181" i="1"/>
  <c r="H181" i="1"/>
  <c r="G181" i="1"/>
  <c r="F181" i="1"/>
  <c r="E181" i="1" s="1"/>
  <c r="AY180" i="1"/>
  <c r="AT180" i="1"/>
  <c r="AO180" i="1"/>
  <c r="AJ180" i="1"/>
  <c r="AI180" i="1"/>
  <c r="AH180" i="1"/>
  <c r="AG180" i="1"/>
  <c r="AF180" i="1"/>
  <c r="AE180" i="1" s="1"/>
  <c r="Y180" i="1"/>
  <c r="T180" i="1"/>
  <c r="O180" i="1"/>
  <c r="J180" i="1"/>
  <c r="I180" i="1"/>
  <c r="H180" i="1"/>
  <c r="G180" i="1"/>
  <c r="F180" i="1"/>
  <c r="E180" i="1" s="1"/>
  <c r="AY179" i="1"/>
  <c r="AT179" i="1"/>
  <c r="AO179" i="1"/>
  <c r="AJ179" i="1"/>
  <c r="AI179" i="1"/>
  <c r="AH179" i="1"/>
  <c r="AG179" i="1"/>
  <c r="AF179" i="1"/>
  <c r="AE179" i="1"/>
  <c r="Y179" i="1"/>
  <c r="T179" i="1"/>
  <c r="O179" i="1"/>
  <c r="J179" i="1"/>
  <c r="I179" i="1"/>
  <c r="H179" i="1"/>
  <c r="G179" i="1"/>
  <c r="F179" i="1"/>
  <c r="E179" i="1" s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AE177" i="1"/>
  <c r="Y177" i="1"/>
  <c r="T177" i="1"/>
  <c r="O177" i="1"/>
  <c r="J177" i="1"/>
  <c r="I177" i="1"/>
  <c r="H177" i="1"/>
  <c r="G177" i="1"/>
  <c r="F177" i="1"/>
  <c r="E177" i="1" s="1"/>
  <c r="AY176" i="1"/>
  <c r="AT176" i="1"/>
  <c r="AO176" i="1"/>
  <c r="AJ176" i="1"/>
  <c r="AI176" i="1"/>
  <c r="AH176" i="1"/>
  <c r="AG176" i="1"/>
  <c r="AF176" i="1"/>
  <c r="AE176" i="1" s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AE175" i="1"/>
  <c r="Y175" i="1"/>
  <c r="T175" i="1"/>
  <c r="O175" i="1"/>
  <c r="J175" i="1"/>
  <c r="I175" i="1"/>
  <c r="H175" i="1"/>
  <c r="G175" i="1"/>
  <c r="F175" i="1"/>
  <c r="E175" i="1" s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E174" i="1" s="1"/>
  <c r="AY173" i="1"/>
  <c r="AT173" i="1"/>
  <c r="AO173" i="1"/>
  <c r="AJ173" i="1"/>
  <c r="AI173" i="1"/>
  <c r="AH173" i="1"/>
  <c r="AG173" i="1"/>
  <c r="AF173" i="1"/>
  <c r="AE173" i="1"/>
  <c r="Y173" i="1"/>
  <c r="T173" i="1"/>
  <c r="O173" i="1"/>
  <c r="J173" i="1"/>
  <c r="I173" i="1"/>
  <c r="H173" i="1"/>
  <c r="G173" i="1"/>
  <c r="F173" i="1"/>
  <c r="E173" i="1" s="1"/>
  <c r="AY172" i="1"/>
  <c r="AT172" i="1"/>
  <c r="AO172" i="1"/>
  <c r="AJ172" i="1"/>
  <c r="AI172" i="1"/>
  <c r="AH172" i="1"/>
  <c r="AG172" i="1"/>
  <c r="AF172" i="1"/>
  <c r="AE172" i="1" s="1"/>
  <c r="Y172" i="1"/>
  <c r="T172" i="1"/>
  <c r="O172" i="1"/>
  <c r="J172" i="1"/>
  <c r="I172" i="1"/>
  <c r="H172" i="1"/>
  <c r="G172" i="1"/>
  <c r="F172" i="1"/>
  <c r="E172" i="1" s="1"/>
  <c r="AY171" i="1"/>
  <c r="AT171" i="1"/>
  <c r="AO171" i="1"/>
  <c r="AJ171" i="1"/>
  <c r="AI171" i="1"/>
  <c r="AH171" i="1"/>
  <c r="AG171" i="1"/>
  <c r="AF171" i="1"/>
  <c r="AE171" i="1"/>
  <c r="Y171" i="1"/>
  <c r="T171" i="1"/>
  <c r="O171" i="1"/>
  <c r="J171" i="1"/>
  <c r="I171" i="1"/>
  <c r="H171" i="1"/>
  <c r="G171" i="1"/>
  <c r="F171" i="1"/>
  <c r="E171" i="1" s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AE169" i="1"/>
  <c r="Y169" i="1"/>
  <c r="T169" i="1"/>
  <c r="O169" i="1"/>
  <c r="J169" i="1"/>
  <c r="I169" i="1"/>
  <c r="H169" i="1"/>
  <c r="G169" i="1"/>
  <c r="F169" i="1"/>
  <c r="E169" i="1" s="1"/>
  <c r="AY168" i="1"/>
  <c r="AT168" i="1"/>
  <c r="AO168" i="1"/>
  <c r="AJ168" i="1"/>
  <c r="AI168" i="1"/>
  <c r="AH168" i="1"/>
  <c r="AG168" i="1"/>
  <c r="AF168" i="1"/>
  <c r="AE168" i="1" s="1"/>
  <c r="Y168" i="1"/>
  <c r="T168" i="1"/>
  <c r="O168" i="1"/>
  <c r="J168" i="1"/>
  <c r="I168" i="1"/>
  <c r="H168" i="1"/>
  <c r="G168" i="1"/>
  <c r="F168" i="1"/>
  <c r="AY167" i="1"/>
  <c r="AT167" i="1"/>
  <c r="AO167" i="1"/>
  <c r="AJ167" i="1"/>
  <c r="AI167" i="1"/>
  <c r="AH167" i="1"/>
  <c r="AG167" i="1"/>
  <c r="AF167" i="1"/>
  <c r="AE167" i="1"/>
  <c r="Y167" i="1"/>
  <c r="T167" i="1"/>
  <c r="O167" i="1"/>
  <c r="J167" i="1"/>
  <c r="I167" i="1"/>
  <c r="H167" i="1"/>
  <c r="G167" i="1"/>
  <c r="F167" i="1"/>
  <c r="E167" i="1" s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E166" i="1" s="1"/>
  <c r="AY165" i="1"/>
  <c r="AT165" i="1"/>
  <c r="AO165" i="1"/>
  <c r="AJ165" i="1"/>
  <c r="AI165" i="1"/>
  <c r="AH165" i="1"/>
  <c r="AG165" i="1"/>
  <c r="AF165" i="1"/>
  <c r="AE165" i="1"/>
  <c r="Y165" i="1"/>
  <c r="T165" i="1"/>
  <c r="O165" i="1"/>
  <c r="J165" i="1"/>
  <c r="I165" i="1"/>
  <c r="H165" i="1"/>
  <c r="G165" i="1"/>
  <c r="F165" i="1"/>
  <c r="E165" i="1" s="1"/>
  <c r="AY164" i="1"/>
  <c r="AT164" i="1"/>
  <c r="AO164" i="1"/>
  <c r="AJ164" i="1"/>
  <c r="AI164" i="1"/>
  <c r="AH164" i="1"/>
  <c r="AG164" i="1"/>
  <c r="AF164" i="1"/>
  <c r="AE164" i="1" s="1"/>
  <c r="Y164" i="1"/>
  <c r="T164" i="1"/>
  <c r="O164" i="1"/>
  <c r="J164" i="1"/>
  <c r="I164" i="1"/>
  <c r="H164" i="1"/>
  <c r="G164" i="1"/>
  <c r="F164" i="1"/>
  <c r="E164" i="1" s="1"/>
  <c r="AY163" i="1"/>
  <c r="AT163" i="1"/>
  <c r="AO163" i="1"/>
  <c r="AJ163" i="1"/>
  <c r="AI163" i="1"/>
  <c r="AH163" i="1"/>
  <c r="AG163" i="1"/>
  <c r="AF163" i="1"/>
  <c r="AE163" i="1"/>
  <c r="Y163" i="1"/>
  <c r="T163" i="1"/>
  <c r="O163" i="1"/>
  <c r="J163" i="1"/>
  <c r="I163" i="1"/>
  <c r="H163" i="1"/>
  <c r="G163" i="1"/>
  <c r="F163" i="1"/>
  <c r="E163" i="1" s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Y159" i="1" s="1"/>
  <c r="AT161" i="1"/>
  <c r="AO161" i="1"/>
  <c r="AJ161" i="1"/>
  <c r="AI161" i="1"/>
  <c r="AH161" i="1"/>
  <c r="AG161" i="1"/>
  <c r="AF161" i="1"/>
  <c r="AE161" i="1"/>
  <c r="Y161" i="1"/>
  <c r="Y159" i="1" s="1"/>
  <c r="T161" i="1"/>
  <c r="O161" i="1"/>
  <c r="J161" i="1"/>
  <c r="I161" i="1"/>
  <c r="I159" i="1" s="1"/>
  <c r="H161" i="1"/>
  <c r="G161" i="1"/>
  <c r="F161" i="1"/>
  <c r="AY160" i="1"/>
  <c r="AT160" i="1"/>
  <c r="AO160" i="1"/>
  <c r="AJ160" i="1"/>
  <c r="AJ159" i="1" s="1"/>
  <c r="AI160" i="1"/>
  <c r="AH160" i="1"/>
  <c r="AG160" i="1"/>
  <c r="AF160" i="1"/>
  <c r="AE160" i="1" s="1"/>
  <c r="Y160" i="1"/>
  <c r="T160" i="1"/>
  <c r="T159" i="1" s="1"/>
  <c r="O160" i="1"/>
  <c r="J160" i="1"/>
  <c r="I160" i="1"/>
  <c r="H160" i="1"/>
  <c r="G160" i="1"/>
  <c r="F160" i="1"/>
  <c r="BC159" i="1"/>
  <c r="BB159" i="1"/>
  <c r="BA159" i="1"/>
  <c r="AZ159" i="1"/>
  <c r="AX159" i="1"/>
  <c r="AW159" i="1"/>
  <c r="AV159" i="1"/>
  <c r="AU159" i="1"/>
  <c r="AS159" i="1"/>
  <c r="AR159" i="1"/>
  <c r="AQ159" i="1"/>
  <c r="AP159" i="1"/>
  <c r="AN159" i="1"/>
  <c r="AM159" i="1"/>
  <c r="AL159" i="1"/>
  <c r="AK159" i="1"/>
  <c r="AI159" i="1"/>
  <c r="AD159" i="1"/>
  <c r="AC159" i="1"/>
  <c r="AB159" i="1"/>
  <c r="AA159" i="1"/>
  <c r="Z159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G159" i="1"/>
  <c r="D159" i="1"/>
  <c r="AY157" i="1"/>
  <c r="AT157" i="1"/>
  <c r="AO157" i="1"/>
  <c r="AJ157" i="1"/>
  <c r="AI157" i="1"/>
  <c r="AH157" i="1"/>
  <c r="AG157" i="1"/>
  <c r="AF157" i="1"/>
  <c r="AE157" i="1"/>
  <c r="Y157" i="1"/>
  <c r="T157" i="1"/>
  <c r="O157" i="1"/>
  <c r="J157" i="1"/>
  <c r="I157" i="1"/>
  <c r="H157" i="1"/>
  <c r="G157" i="1"/>
  <c r="F157" i="1"/>
  <c r="E157" i="1" s="1"/>
  <c r="AY156" i="1"/>
  <c r="AT156" i="1"/>
  <c r="AO156" i="1"/>
  <c r="AJ156" i="1"/>
  <c r="AI156" i="1"/>
  <c r="AH156" i="1"/>
  <c r="AG156" i="1"/>
  <c r="AF156" i="1"/>
  <c r="AE156" i="1" s="1"/>
  <c r="Y156" i="1"/>
  <c r="T156" i="1"/>
  <c r="O156" i="1"/>
  <c r="J156" i="1"/>
  <c r="I156" i="1"/>
  <c r="H156" i="1"/>
  <c r="G156" i="1"/>
  <c r="F156" i="1"/>
  <c r="AY155" i="1"/>
  <c r="AT155" i="1"/>
  <c r="AO155" i="1"/>
  <c r="AJ155" i="1"/>
  <c r="AI155" i="1"/>
  <c r="AH155" i="1"/>
  <c r="AG155" i="1"/>
  <c r="AF155" i="1"/>
  <c r="AE155" i="1"/>
  <c r="Y155" i="1"/>
  <c r="T155" i="1"/>
  <c r="O155" i="1"/>
  <c r="J155" i="1"/>
  <c r="I155" i="1"/>
  <c r="H155" i="1"/>
  <c r="G155" i="1"/>
  <c r="F155" i="1"/>
  <c r="E155" i="1" s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E154" i="1" s="1"/>
  <c r="F154" i="1"/>
  <c r="AY153" i="1"/>
  <c r="AY151" i="1" s="1"/>
  <c r="AT153" i="1"/>
  <c r="AO153" i="1"/>
  <c r="AJ153" i="1"/>
  <c r="AI153" i="1"/>
  <c r="AI151" i="1" s="1"/>
  <c r="AH153" i="1"/>
  <c r="AG153" i="1"/>
  <c r="AF153" i="1"/>
  <c r="AE153" i="1"/>
  <c r="Y153" i="1"/>
  <c r="Y151" i="1" s="1"/>
  <c r="T153" i="1"/>
  <c r="O153" i="1"/>
  <c r="J153" i="1"/>
  <c r="J151" i="1" s="1"/>
  <c r="I153" i="1"/>
  <c r="I151" i="1" s="1"/>
  <c r="H153" i="1"/>
  <c r="G153" i="1"/>
  <c r="F153" i="1"/>
  <c r="AY152" i="1"/>
  <c r="AT152" i="1"/>
  <c r="AO152" i="1"/>
  <c r="AJ152" i="1"/>
  <c r="AJ151" i="1" s="1"/>
  <c r="AJ144" i="1" s="1"/>
  <c r="AI152" i="1"/>
  <c r="AH152" i="1"/>
  <c r="AG152" i="1"/>
  <c r="AF152" i="1"/>
  <c r="AE152" i="1" s="1"/>
  <c r="Y152" i="1"/>
  <c r="T152" i="1"/>
  <c r="O152" i="1"/>
  <c r="J152" i="1"/>
  <c r="I152" i="1"/>
  <c r="H152" i="1"/>
  <c r="G152" i="1"/>
  <c r="F152" i="1"/>
  <c r="BC151" i="1"/>
  <c r="BB151" i="1"/>
  <c r="BA151" i="1"/>
  <c r="AZ151" i="1"/>
  <c r="AX151" i="1"/>
  <c r="AW151" i="1"/>
  <c r="AV151" i="1"/>
  <c r="AU151" i="1"/>
  <c r="AT151" i="1"/>
  <c r="AS151" i="1"/>
  <c r="AR151" i="1"/>
  <c r="AQ151" i="1"/>
  <c r="AP151" i="1"/>
  <c r="AN151" i="1"/>
  <c r="AM151" i="1"/>
  <c r="AM144" i="1" s="1"/>
  <c r="AM27" i="1" s="1"/>
  <c r="AL151" i="1"/>
  <c r="AK151" i="1"/>
  <c r="AH151" i="1"/>
  <c r="AD151" i="1"/>
  <c r="AC151" i="1"/>
  <c r="AB151" i="1"/>
  <c r="AA151" i="1"/>
  <c r="Z151" i="1"/>
  <c r="X151" i="1"/>
  <c r="W151" i="1"/>
  <c r="W144" i="1" s="1"/>
  <c r="W27" i="1" s="1"/>
  <c r="V151" i="1"/>
  <c r="U151" i="1"/>
  <c r="S151" i="1"/>
  <c r="R151" i="1"/>
  <c r="Q151" i="1"/>
  <c r="P151" i="1"/>
  <c r="O151" i="1"/>
  <c r="N151" i="1"/>
  <c r="M151" i="1"/>
  <c r="L151" i="1"/>
  <c r="K151" i="1"/>
  <c r="G151" i="1"/>
  <c r="D151" i="1"/>
  <c r="AY150" i="1"/>
  <c r="AT150" i="1"/>
  <c r="AO150" i="1"/>
  <c r="AJ150" i="1"/>
  <c r="AI150" i="1"/>
  <c r="AH150" i="1"/>
  <c r="AG150" i="1"/>
  <c r="AF150" i="1"/>
  <c r="AE150" i="1"/>
  <c r="AC150" i="1"/>
  <c r="Y150" i="1" s="1"/>
  <c r="AA150" i="1"/>
  <c r="T150" i="1"/>
  <c r="T148" i="1" s="1"/>
  <c r="S150" i="1"/>
  <c r="O150" i="1" s="1"/>
  <c r="O148" i="1" s="1"/>
  <c r="O144" i="1" s="1"/>
  <c r="O27" i="1" s="1"/>
  <c r="N150" i="1"/>
  <c r="M150" i="1"/>
  <c r="H150" i="1" s="1"/>
  <c r="H148" i="1" s="1"/>
  <c r="L150" i="1"/>
  <c r="G150" i="1"/>
  <c r="G148" i="1" s="1"/>
  <c r="F150" i="1"/>
  <c r="AY149" i="1"/>
  <c r="AT149" i="1"/>
  <c r="AT148" i="1" s="1"/>
  <c r="AT144" i="1" s="1"/>
  <c r="AO149" i="1"/>
  <c r="AJ149" i="1"/>
  <c r="AI149" i="1"/>
  <c r="AH149" i="1"/>
  <c r="AH148" i="1" s="1"/>
  <c r="AH144" i="1" s="1"/>
  <c r="AG149" i="1"/>
  <c r="AF149" i="1"/>
  <c r="AE149" i="1"/>
  <c r="Y149" i="1"/>
  <c r="T149" i="1"/>
  <c r="O149" i="1"/>
  <c r="J149" i="1"/>
  <c r="I149" i="1"/>
  <c r="H149" i="1"/>
  <c r="G149" i="1"/>
  <c r="F149" i="1"/>
  <c r="BC148" i="1"/>
  <c r="BB148" i="1"/>
  <c r="BA148" i="1"/>
  <c r="BA144" i="1" s="1"/>
  <c r="BA27" i="1" s="1"/>
  <c r="AZ148" i="1"/>
  <c r="AZ144" i="1" s="1"/>
  <c r="AX148" i="1"/>
  <c r="AW148" i="1"/>
  <c r="AW144" i="1" s="1"/>
  <c r="AV148" i="1"/>
  <c r="AV144" i="1" s="1"/>
  <c r="AU148" i="1"/>
  <c r="AS148" i="1"/>
  <c r="AS144" i="1" s="1"/>
  <c r="AR148" i="1"/>
  <c r="AR144" i="1" s="1"/>
  <c r="AQ148" i="1"/>
  <c r="AP148" i="1"/>
  <c r="AO148" i="1"/>
  <c r="AN148" i="1"/>
  <c r="AN144" i="1" s="1"/>
  <c r="AM148" i="1"/>
  <c r="AL148" i="1"/>
  <c r="AK148" i="1"/>
  <c r="AK144" i="1" s="1"/>
  <c r="AJ148" i="1"/>
  <c r="AG148" i="1"/>
  <c r="AF148" i="1"/>
  <c r="AD148" i="1"/>
  <c r="AC148" i="1"/>
  <c r="AC144" i="1" s="1"/>
  <c r="AB148" i="1"/>
  <c r="AB144" i="1" s="1"/>
  <c r="AA148" i="1"/>
  <c r="Z148" i="1"/>
  <c r="Y148" i="1"/>
  <c r="X148" i="1"/>
  <c r="X144" i="1" s="1"/>
  <c r="W148" i="1"/>
  <c r="V148" i="1"/>
  <c r="U148" i="1"/>
  <c r="U144" i="1" s="1"/>
  <c r="R148" i="1"/>
  <c r="Q148" i="1"/>
  <c r="Q144" i="1" s="1"/>
  <c r="P148" i="1"/>
  <c r="P144" i="1" s="1"/>
  <c r="N148" i="1"/>
  <c r="M148" i="1"/>
  <c r="M144" i="1" s="1"/>
  <c r="M27" i="1" s="1"/>
  <c r="L148" i="1"/>
  <c r="L144" i="1" s="1"/>
  <c r="K148" i="1"/>
  <c r="D148" i="1"/>
  <c r="D144" i="1" s="1"/>
  <c r="AY147" i="1"/>
  <c r="AT147" i="1"/>
  <c r="AO147" i="1"/>
  <c r="AO146" i="1" s="1"/>
  <c r="AJ147" i="1"/>
  <c r="AJ146" i="1" s="1"/>
  <c r="AI147" i="1"/>
  <c r="AH147" i="1"/>
  <c r="AG147" i="1"/>
  <c r="AG146" i="1" s="1"/>
  <c r="AF147" i="1"/>
  <c r="Y147" i="1"/>
  <c r="T147" i="1"/>
  <c r="T146" i="1" s="1"/>
  <c r="O147" i="1"/>
  <c r="J147" i="1"/>
  <c r="I147" i="1"/>
  <c r="H147" i="1"/>
  <c r="H146" i="1" s="1"/>
  <c r="G147" i="1"/>
  <c r="E147" i="1" s="1"/>
  <c r="E146" i="1" s="1"/>
  <c r="F147" i="1"/>
  <c r="BC146" i="1"/>
  <c r="BC144" i="1" s="1"/>
  <c r="BC27" i="1" s="1"/>
  <c r="BB146" i="1"/>
  <c r="BA146" i="1"/>
  <c r="AZ146" i="1"/>
  <c r="AY146" i="1"/>
  <c r="AX146" i="1"/>
  <c r="AW146" i="1"/>
  <c r="AV146" i="1"/>
  <c r="AU146" i="1"/>
  <c r="AU144" i="1" s="1"/>
  <c r="AU27" i="1" s="1"/>
  <c r="AT146" i="1"/>
  <c r="AS146" i="1"/>
  <c r="AR146" i="1"/>
  <c r="AQ146" i="1"/>
  <c r="AP146" i="1"/>
  <c r="AN146" i="1"/>
  <c r="AM146" i="1"/>
  <c r="AL146" i="1"/>
  <c r="AK146" i="1"/>
  <c r="AI146" i="1"/>
  <c r="AH146" i="1"/>
  <c r="AD146" i="1"/>
  <c r="AC146" i="1"/>
  <c r="AB146" i="1"/>
  <c r="AA146" i="1"/>
  <c r="AA144" i="1" s="1"/>
  <c r="AA27" i="1" s="1"/>
  <c r="Z146" i="1"/>
  <c r="Y146" i="1"/>
  <c r="X146" i="1"/>
  <c r="W146" i="1"/>
  <c r="V146" i="1"/>
  <c r="U146" i="1"/>
  <c r="S146" i="1"/>
  <c r="R146" i="1"/>
  <c r="Q146" i="1"/>
  <c r="P146" i="1"/>
  <c r="O146" i="1"/>
  <c r="N146" i="1"/>
  <c r="M146" i="1"/>
  <c r="L146" i="1"/>
  <c r="K146" i="1"/>
  <c r="J146" i="1"/>
  <c r="I146" i="1"/>
  <c r="G146" i="1"/>
  <c r="F146" i="1"/>
  <c r="D146" i="1"/>
  <c r="BB144" i="1"/>
  <c r="AX144" i="1"/>
  <c r="AQ144" i="1"/>
  <c r="AQ27" i="1" s="1"/>
  <c r="AP144" i="1"/>
  <c r="AL144" i="1"/>
  <c r="AD144" i="1"/>
  <c r="Z144" i="1"/>
  <c r="V144" i="1"/>
  <c r="R144" i="1"/>
  <c r="N144" i="1"/>
  <c r="K144" i="1"/>
  <c r="G144" i="1"/>
  <c r="G27" i="1" s="1"/>
  <c r="AY140" i="1"/>
  <c r="AY139" i="1" s="1"/>
  <c r="AY137" i="1" s="1"/>
  <c r="AY136" i="1" s="1"/>
  <c r="AT140" i="1"/>
  <c r="AO140" i="1"/>
  <c r="AJ140" i="1"/>
  <c r="AI140" i="1"/>
  <c r="AI139" i="1" s="1"/>
  <c r="AI137" i="1" s="1"/>
  <c r="AI136" i="1" s="1"/>
  <c r="AH140" i="1"/>
  <c r="AG140" i="1"/>
  <c r="AF140" i="1"/>
  <c r="AE140" i="1"/>
  <c r="AE139" i="1" s="1"/>
  <c r="AE137" i="1" s="1"/>
  <c r="AE136" i="1" s="1"/>
  <c r="Z140" i="1"/>
  <c r="Y140" i="1" s="1"/>
  <c r="Y139" i="1" s="1"/>
  <c r="Y137" i="1" s="1"/>
  <c r="Y136" i="1" s="1"/>
  <c r="T140" i="1"/>
  <c r="O140" i="1"/>
  <c r="O139" i="1" s="1"/>
  <c r="O137" i="1" s="1"/>
  <c r="O136" i="1" s="1"/>
  <c r="O26" i="1" s="1"/>
  <c r="J140" i="1"/>
  <c r="I140" i="1"/>
  <c r="H140" i="1"/>
  <c r="G140" i="1"/>
  <c r="G139" i="1" s="1"/>
  <c r="G137" i="1" s="1"/>
  <c r="G136" i="1" s="1"/>
  <c r="G26" i="1" s="1"/>
  <c r="F140" i="1"/>
  <c r="BC139" i="1"/>
  <c r="BB139" i="1"/>
  <c r="BA139" i="1"/>
  <c r="AZ139" i="1"/>
  <c r="AX139" i="1"/>
  <c r="AX137" i="1" s="1"/>
  <c r="AX136" i="1" s="1"/>
  <c r="AX26" i="1" s="1"/>
  <c r="AW139" i="1"/>
  <c r="AV139" i="1"/>
  <c r="AU139" i="1"/>
  <c r="AT139" i="1"/>
  <c r="AT137" i="1" s="1"/>
  <c r="AT136" i="1" s="1"/>
  <c r="AT26" i="1" s="1"/>
  <c r="AS139" i="1"/>
  <c r="AR139" i="1"/>
  <c r="AQ139" i="1"/>
  <c r="AP139" i="1"/>
  <c r="AP137" i="1" s="1"/>
  <c r="AP136" i="1" s="1"/>
  <c r="AP26" i="1" s="1"/>
  <c r="AO139" i="1"/>
  <c r="AN139" i="1"/>
  <c r="AM139" i="1"/>
  <c r="AL139" i="1"/>
  <c r="AL137" i="1" s="1"/>
  <c r="AL136" i="1" s="1"/>
  <c r="AL26" i="1" s="1"/>
  <c r="AK139" i="1"/>
  <c r="AJ139" i="1"/>
  <c r="AH139" i="1"/>
  <c r="AG139" i="1"/>
  <c r="AF139" i="1"/>
  <c r="AD139" i="1"/>
  <c r="AD137" i="1" s="1"/>
  <c r="AD136" i="1" s="1"/>
  <c r="AD26" i="1" s="1"/>
  <c r="AC139" i="1"/>
  <c r="AB139" i="1"/>
  <c r="AA139" i="1"/>
  <c r="Z139" i="1"/>
  <c r="Z137" i="1" s="1"/>
  <c r="Z136" i="1" s="1"/>
  <c r="Z26" i="1" s="1"/>
  <c r="X139" i="1"/>
  <c r="W139" i="1"/>
  <c r="V139" i="1"/>
  <c r="U139" i="1"/>
  <c r="T139" i="1"/>
  <c r="S139" i="1"/>
  <c r="R139" i="1"/>
  <c r="Q139" i="1"/>
  <c r="P139" i="1"/>
  <c r="N139" i="1"/>
  <c r="N137" i="1" s="1"/>
  <c r="N136" i="1" s="1"/>
  <c r="N26" i="1" s="1"/>
  <c r="M139" i="1"/>
  <c r="L139" i="1"/>
  <c r="K139" i="1"/>
  <c r="J139" i="1"/>
  <c r="J137" i="1" s="1"/>
  <c r="J136" i="1" s="1"/>
  <c r="J26" i="1" s="1"/>
  <c r="I139" i="1"/>
  <c r="H139" i="1"/>
  <c r="F139" i="1"/>
  <c r="D139" i="1"/>
  <c r="BC137" i="1"/>
  <c r="BB137" i="1"/>
  <c r="BB136" i="1" s="1"/>
  <c r="BB26" i="1" s="1"/>
  <c r="BA137" i="1"/>
  <c r="AZ137" i="1"/>
  <c r="AW137" i="1"/>
  <c r="AV137" i="1"/>
  <c r="AU137" i="1"/>
  <c r="AS137" i="1"/>
  <c r="AR137" i="1"/>
  <c r="AQ137" i="1"/>
  <c r="AO137" i="1"/>
  <c r="AN137" i="1"/>
  <c r="AM137" i="1"/>
  <c r="AK137" i="1"/>
  <c r="AJ137" i="1"/>
  <c r="AH137" i="1"/>
  <c r="AH136" i="1" s="1"/>
  <c r="AH26" i="1" s="1"/>
  <c r="AG137" i="1"/>
  <c r="AF137" i="1"/>
  <c r="AC137" i="1"/>
  <c r="AB137" i="1"/>
  <c r="AA137" i="1"/>
  <c r="X137" i="1"/>
  <c r="W137" i="1"/>
  <c r="V137" i="1"/>
  <c r="V136" i="1" s="1"/>
  <c r="V26" i="1" s="1"/>
  <c r="U137" i="1"/>
  <c r="T137" i="1"/>
  <c r="S137" i="1"/>
  <c r="R137" i="1"/>
  <c r="R136" i="1" s="1"/>
  <c r="R26" i="1" s="1"/>
  <c r="Q137" i="1"/>
  <c r="P137" i="1"/>
  <c r="M137" i="1"/>
  <c r="L137" i="1"/>
  <c r="K137" i="1"/>
  <c r="I137" i="1"/>
  <c r="H137" i="1"/>
  <c r="F137" i="1"/>
  <c r="F136" i="1" s="1"/>
  <c r="F26" i="1" s="1"/>
  <c r="D137" i="1"/>
  <c r="BC136" i="1"/>
  <c r="BA136" i="1"/>
  <c r="AZ136" i="1"/>
  <c r="AW136" i="1"/>
  <c r="AV136" i="1"/>
  <c r="AU136" i="1"/>
  <c r="AS136" i="1"/>
  <c r="AR136" i="1"/>
  <c r="AQ136" i="1"/>
  <c r="AO136" i="1"/>
  <c r="AN136" i="1"/>
  <c r="AM136" i="1"/>
  <c r="AK136" i="1"/>
  <c r="AJ136" i="1"/>
  <c r="AG136" i="1"/>
  <c r="AF136" i="1"/>
  <c r="AC136" i="1"/>
  <c r="AB136" i="1"/>
  <c r="AA136" i="1"/>
  <c r="X136" i="1"/>
  <c r="W136" i="1"/>
  <c r="U136" i="1"/>
  <c r="T136" i="1"/>
  <c r="S136" i="1"/>
  <c r="Q136" i="1"/>
  <c r="P136" i="1"/>
  <c r="M136" i="1"/>
  <c r="L136" i="1"/>
  <c r="K136" i="1"/>
  <c r="I136" i="1"/>
  <c r="H136" i="1"/>
  <c r="D136" i="1"/>
  <c r="AY135" i="1"/>
  <c r="AT135" i="1"/>
  <c r="AO135" i="1"/>
  <c r="AJ135" i="1"/>
  <c r="AI135" i="1"/>
  <c r="AH135" i="1"/>
  <c r="AG135" i="1"/>
  <c r="AF135" i="1"/>
  <c r="AC135" i="1"/>
  <c r="AC110" i="1" s="1"/>
  <c r="AA135" i="1"/>
  <c r="Y135" i="1" s="1"/>
  <c r="T135" i="1"/>
  <c r="S135" i="1"/>
  <c r="N135" i="1"/>
  <c r="L135" i="1"/>
  <c r="J135" i="1"/>
  <c r="H135" i="1"/>
  <c r="F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E134" i="1" s="1"/>
  <c r="F134" i="1"/>
  <c r="AY133" i="1"/>
  <c r="AT133" i="1"/>
  <c r="AO133" i="1"/>
  <c r="AJ133" i="1"/>
  <c r="AI133" i="1"/>
  <c r="AH133" i="1"/>
  <c r="AG133" i="1"/>
  <c r="AF133" i="1"/>
  <c r="AE133" i="1"/>
  <c r="Y133" i="1"/>
  <c r="T133" i="1"/>
  <c r="O133" i="1"/>
  <c r="J133" i="1"/>
  <c r="I133" i="1"/>
  <c r="H133" i="1"/>
  <c r="G133" i="1"/>
  <c r="F133" i="1"/>
  <c r="E133" i="1" s="1"/>
  <c r="AY132" i="1"/>
  <c r="AT132" i="1"/>
  <c r="AO132" i="1"/>
  <c r="AJ132" i="1"/>
  <c r="AI132" i="1"/>
  <c r="AH132" i="1"/>
  <c r="AG132" i="1"/>
  <c r="AF132" i="1"/>
  <c r="AE132" i="1" s="1"/>
  <c r="AB132" i="1"/>
  <c r="Z132" i="1"/>
  <c r="Y132" i="1" s="1"/>
  <c r="T132" i="1"/>
  <c r="O132" i="1"/>
  <c r="J132" i="1"/>
  <c r="I132" i="1"/>
  <c r="H132" i="1"/>
  <c r="G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E131" i="1" s="1"/>
  <c r="F131" i="1"/>
  <c r="AY130" i="1"/>
  <c r="AT130" i="1"/>
  <c r="AO130" i="1"/>
  <c r="AJ130" i="1"/>
  <c r="AI130" i="1"/>
  <c r="AH130" i="1"/>
  <c r="AG130" i="1"/>
  <c r="AF130" i="1"/>
  <c r="AE130" i="1"/>
  <c r="Y130" i="1"/>
  <c r="T130" i="1"/>
  <c r="O130" i="1"/>
  <c r="J130" i="1"/>
  <c r="I130" i="1"/>
  <c r="H130" i="1"/>
  <c r="G130" i="1"/>
  <c r="F130" i="1"/>
  <c r="E130" i="1" s="1"/>
  <c r="AY129" i="1"/>
  <c r="AT129" i="1"/>
  <c r="AO129" i="1"/>
  <c r="AJ129" i="1"/>
  <c r="AI129" i="1"/>
  <c r="AH129" i="1"/>
  <c r="AG129" i="1"/>
  <c r="AF129" i="1"/>
  <c r="AE129" i="1" s="1"/>
  <c r="Y129" i="1"/>
  <c r="T129" i="1"/>
  <c r="O129" i="1"/>
  <c r="J129" i="1"/>
  <c r="I129" i="1"/>
  <c r="H129" i="1"/>
  <c r="G129" i="1"/>
  <c r="F129" i="1"/>
  <c r="E129" i="1" s="1"/>
  <c r="AY128" i="1"/>
  <c r="AT128" i="1"/>
  <c r="AO128" i="1"/>
  <c r="AJ128" i="1"/>
  <c r="AI128" i="1"/>
  <c r="AH128" i="1"/>
  <c r="AG128" i="1"/>
  <c r="AF128" i="1"/>
  <c r="AE128" i="1"/>
  <c r="Y128" i="1"/>
  <c r="T128" i="1"/>
  <c r="O128" i="1"/>
  <c r="J128" i="1"/>
  <c r="I128" i="1"/>
  <c r="H128" i="1"/>
  <c r="G128" i="1"/>
  <c r="F128" i="1"/>
  <c r="E128" i="1" s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E127" i="1" s="1"/>
  <c r="AY126" i="1"/>
  <c r="AT126" i="1"/>
  <c r="AO126" i="1"/>
  <c r="AJ126" i="1"/>
  <c r="AI126" i="1"/>
  <c r="AH126" i="1"/>
  <c r="AG126" i="1"/>
  <c r="AF126" i="1"/>
  <c r="AE126" i="1"/>
  <c r="Y126" i="1"/>
  <c r="T126" i="1"/>
  <c r="O126" i="1"/>
  <c r="J126" i="1"/>
  <c r="I126" i="1"/>
  <c r="H126" i="1"/>
  <c r="G126" i="1"/>
  <c r="F126" i="1"/>
  <c r="E126" i="1" s="1"/>
  <c r="AY125" i="1"/>
  <c r="AT125" i="1"/>
  <c r="AO125" i="1"/>
  <c r="AJ125" i="1"/>
  <c r="AI125" i="1"/>
  <c r="AH125" i="1"/>
  <c r="AG125" i="1"/>
  <c r="AF125" i="1"/>
  <c r="AE125" i="1" s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AE124" i="1"/>
  <c r="Y124" i="1"/>
  <c r="T124" i="1"/>
  <c r="O124" i="1"/>
  <c r="J124" i="1"/>
  <c r="I124" i="1"/>
  <c r="H124" i="1"/>
  <c r="G124" i="1"/>
  <c r="F124" i="1"/>
  <c r="E124" i="1" s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E123" i="1" s="1"/>
  <c r="AY122" i="1"/>
  <c r="AT122" i="1"/>
  <c r="AO122" i="1"/>
  <c r="AJ122" i="1"/>
  <c r="AI122" i="1"/>
  <c r="AH122" i="1"/>
  <c r="AG122" i="1"/>
  <c r="AF122" i="1"/>
  <c r="AE122" i="1"/>
  <c r="Y122" i="1"/>
  <c r="T122" i="1"/>
  <c r="O122" i="1"/>
  <c r="J122" i="1"/>
  <c r="I122" i="1"/>
  <c r="H122" i="1"/>
  <c r="G122" i="1"/>
  <c r="F122" i="1"/>
  <c r="E122" i="1" s="1"/>
  <c r="AY121" i="1"/>
  <c r="AT121" i="1"/>
  <c r="AO121" i="1"/>
  <c r="AJ121" i="1"/>
  <c r="AI121" i="1"/>
  <c r="AH121" i="1"/>
  <c r="AG121" i="1"/>
  <c r="AF121" i="1"/>
  <c r="AE121" i="1" s="1"/>
  <c r="Y121" i="1"/>
  <c r="T121" i="1"/>
  <c r="O121" i="1"/>
  <c r="J121" i="1"/>
  <c r="I121" i="1"/>
  <c r="H121" i="1"/>
  <c r="G121" i="1"/>
  <c r="F121" i="1"/>
  <c r="E121" i="1" s="1"/>
  <c r="AY120" i="1"/>
  <c r="AT120" i="1"/>
  <c r="AO120" i="1"/>
  <c r="AJ120" i="1"/>
  <c r="AI120" i="1"/>
  <c r="AH120" i="1"/>
  <c r="AG120" i="1"/>
  <c r="AF120" i="1"/>
  <c r="AE120" i="1"/>
  <c r="Y120" i="1"/>
  <c r="T120" i="1"/>
  <c r="O120" i="1"/>
  <c r="J120" i="1"/>
  <c r="I120" i="1"/>
  <c r="H120" i="1"/>
  <c r="G120" i="1"/>
  <c r="F120" i="1"/>
  <c r="E120" i="1" s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E119" i="1" s="1"/>
  <c r="AY118" i="1"/>
  <c r="AT118" i="1"/>
  <c r="AO118" i="1"/>
  <c r="AJ118" i="1"/>
  <c r="AI118" i="1"/>
  <c r="AH118" i="1"/>
  <c r="AG118" i="1"/>
  <c r="AF118" i="1"/>
  <c r="AE118" i="1"/>
  <c r="Y118" i="1"/>
  <c r="T118" i="1"/>
  <c r="O118" i="1"/>
  <c r="J118" i="1"/>
  <c r="I118" i="1"/>
  <c r="H118" i="1"/>
  <c r="G118" i="1"/>
  <c r="F118" i="1"/>
  <c r="E118" i="1" s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AE116" i="1"/>
  <c r="Y116" i="1"/>
  <c r="T116" i="1"/>
  <c r="O116" i="1"/>
  <c r="J116" i="1"/>
  <c r="I116" i="1"/>
  <c r="H116" i="1"/>
  <c r="G116" i="1"/>
  <c r="F116" i="1"/>
  <c r="E116" i="1" s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AE114" i="1"/>
  <c r="Y114" i="1"/>
  <c r="T114" i="1"/>
  <c r="O114" i="1"/>
  <c r="J114" i="1"/>
  <c r="I114" i="1"/>
  <c r="H114" i="1"/>
  <c r="G114" i="1"/>
  <c r="F114" i="1"/>
  <c r="E114" i="1" s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Y110" i="1" s="1"/>
  <c r="AT112" i="1"/>
  <c r="AO112" i="1"/>
  <c r="AJ112" i="1"/>
  <c r="AI112" i="1"/>
  <c r="AH112" i="1"/>
  <c r="AG112" i="1"/>
  <c r="AF112" i="1"/>
  <c r="AE112" i="1"/>
  <c r="Y112" i="1"/>
  <c r="T112" i="1"/>
  <c r="O112" i="1"/>
  <c r="J112" i="1"/>
  <c r="I112" i="1"/>
  <c r="H112" i="1"/>
  <c r="G112" i="1"/>
  <c r="F112" i="1"/>
  <c r="E112" i="1" s="1"/>
  <c r="AY111" i="1"/>
  <c r="AT111" i="1"/>
  <c r="AO111" i="1"/>
  <c r="AO110" i="1" s="1"/>
  <c r="AJ111" i="1"/>
  <c r="AJ110" i="1" s="1"/>
  <c r="AI111" i="1"/>
  <c r="AH111" i="1"/>
  <c r="AG111" i="1"/>
  <c r="AG110" i="1" s="1"/>
  <c r="AF111" i="1"/>
  <c r="Y111" i="1"/>
  <c r="T111" i="1"/>
  <c r="O111" i="1"/>
  <c r="J111" i="1"/>
  <c r="I111" i="1"/>
  <c r="H111" i="1"/>
  <c r="G111" i="1"/>
  <c r="F111" i="1"/>
  <c r="BC110" i="1"/>
  <c r="BB110" i="1"/>
  <c r="BA110" i="1"/>
  <c r="AZ110" i="1"/>
  <c r="AX110" i="1"/>
  <c r="AW110" i="1"/>
  <c r="AV110" i="1"/>
  <c r="AU110" i="1"/>
  <c r="AT110" i="1"/>
  <c r="AS110" i="1"/>
  <c r="AR110" i="1"/>
  <c r="AQ110" i="1"/>
  <c r="AP110" i="1"/>
  <c r="AN110" i="1"/>
  <c r="AM110" i="1"/>
  <c r="AL110" i="1"/>
  <c r="AK110" i="1"/>
  <c r="AI110" i="1"/>
  <c r="AH110" i="1"/>
  <c r="AD110" i="1"/>
  <c r="AB110" i="1"/>
  <c r="AA110" i="1"/>
  <c r="X110" i="1"/>
  <c r="W110" i="1"/>
  <c r="V110" i="1"/>
  <c r="U110" i="1"/>
  <c r="R110" i="1"/>
  <c r="Q110" i="1"/>
  <c r="P110" i="1"/>
  <c r="N110" i="1"/>
  <c r="N76" i="1" s="1"/>
  <c r="N25" i="1" s="1"/>
  <c r="M110" i="1"/>
  <c r="L110" i="1"/>
  <c r="K110" i="1"/>
  <c r="J110" i="1"/>
  <c r="D110" i="1"/>
  <c r="AY109" i="1"/>
  <c r="AT109" i="1"/>
  <c r="AO109" i="1"/>
  <c r="AJ109" i="1"/>
  <c r="AI109" i="1"/>
  <c r="AH109" i="1"/>
  <c r="AG109" i="1"/>
  <c r="AF109" i="1"/>
  <c r="AE109" i="1"/>
  <c r="AC109" i="1"/>
  <c r="Y109" i="1" s="1"/>
  <c r="AA109" i="1"/>
  <c r="T109" i="1"/>
  <c r="S109" i="1"/>
  <c r="O109" i="1" s="1"/>
  <c r="M109" i="1"/>
  <c r="J109" i="1"/>
  <c r="H109" i="1"/>
  <c r="G109" i="1"/>
  <c r="F109" i="1"/>
  <c r="AY108" i="1"/>
  <c r="AT108" i="1"/>
  <c r="AO108" i="1"/>
  <c r="AJ108" i="1"/>
  <c r="AI108" i="1"/>
  <c r="AH108" i="1"/>
  <c r="AG108" i="1"/>
  <c r="AF108" i="1"/>
  <c r="AC108" i="1"/>
  <c r="AA108" i="1"/>
  <c r="Y108" i="1"/>
  <c r="T108" i="1"/>
  <c r="S108" i="1"/>
  <c r="O108" i="1"/>
  <c r="M108" i="1"/>
  <c r="J108" i="1" s="1"/>
  <c r="I108" i="1"/>
  <c r="H108" i="1"/>
  <c r="G108" i="1"/>
  <c r="F108" i="1"/>
  <c r="AY107" i="1"/>
  <c r="AT107" i="1"/>
  <c r="AO107" i="1"/>
  <c r="AJ107" i="1"/>
  <c r="AI107" i="1"/>
  <c r="AH107" i="1"/>
  <c r="AE107" i="1" s="1"/>
  <c r="AG107" i="1"/>
  <c r="AF107" i="1"/>
  <c r="AC107" i="1"/>
  <c r="I107" i="1" s="1"/>
  <c r="AA107" i="1"/>
  <c r="T107" i="1"/>
  <c r="S107" i="1"/>
  <c r="O107" i="1"/>
  <c r="L107" i="1"/>
  <c r="J107" i="1"/>
  <c r="H107" i="1"/>
  <c r="F107" i="1"/>
  <c r="AY106" i="1"/>
  <c r="AT106" i="1"/>
  <c r="AO106" i="1"/>
  <c r="AJ106" i="1"/>
  <c r="AI106" i="1"/>
  <c r="AH106" i="1"/>
  <c r="AG106" i="1"/>
  <c r="AF106" i="1"/>
  <c r="AE106" i="1" s="1"/>
  <c r="AC106" i="1"/>
  <c r="Y106" i="1" s="1"/>
  <c r="AA106" i="1"/>
  <c r="T106" i="1"/>
  <c r="S106" i="1"/>
  <c r="O106" i="1" s="1"/>
  <c r="M106" i="1"/>
  <c r="L106" i="1"/>
  <c r="J106" i="1"/>
  <c r="H106" i="1"/>
  <c r="G106" i="1"/>
  <c r="F106" i="1"/>
  <c r="AY105" i="1"/>
  <c r="AT105" i="1"/>
  <c r="AO105" i="1"/>
  <c r="AJ105" i="1"/>
  <c r="AI105" i="1"/>
  <c r="AH105" i="1"/>
  <c r="AG105" i="1"/>
  <c r="AE105" i="1" s="1"/>
  <c r="AF105" i="1"/>
  <c r="AA105" i="1"/>
  <c r="Y105" i="1"/>
  <c r="T105" i="1"/>
  <c r="S105" i="1"/>
  <c r="Q105" i="1"/>
  <c r="O105" i="1"/>
  <c r="J105" i="1"/>
  <c r="I105" i="1"/>
  <c r="H105" i="1"/>
  <c r="G105" i="1"/>
  <c r="E105" i="1" s="1"/>
  <c r="F105" i="1"/>
  <c r="AY104" i="1"/>
  <c r="AT104" i="1"/>
  <c r="AO104" i="1"/>
  <c r="AJ104" i="1"/>
  <c r="AI104" i="1"/>
  <c r="AH104" i="1"/>
  <c r="AG104" i="1"/>
  <c r="AF104" i="1"/>
  <c r="AE104" i="1" s="1"/>
  <c r="AB104" i="1"/>
  <c r="Y104" i="1" s="1"/>
  <c r="AA104" i="1"/>
  <c r="T104" i="1"/>
  <c r="S104" i="1"/>
  <c r="O104" i="1" s="1"/>
  <c r="M104" i="1"/>
  <c r="H104" i="1" s="1"/>
  <c r="E104" i="1" s="1"/>
  <c r="I104" i="1"/>
  <c r="G104" i="1"/>
  <c r="F104" i="1"/>
  <c r="AY103" i="1"/>
  <c r="AT103" i="1"/>
  <c r="AO103" i="1"/>
  <c r="AJ103" i="1"/>
  <c r="AI103" i="1"/>
  <c r="AH103" i="1"/>
  <c r="AG103" i="1"/>
  <c r="AF103" i="1"/>
  <c r="AE103" i="1" s="1"/>
  <c r="Y103" i="1"/>
  <c r="T103" i="1"/>
  <c r="O103" i="1"/>
  <c r="J103" i="1"/>
  <c r="I103" i="1"/>
  <c r="H103" i="1"/>
  <c r="G103" i="1"/>
  <c r="E103" i="1" s="1"/>
  <c r="F103" i="1"/>
  <c r="AY102" i="1"/>
  <c r="AT102" i="1"/>
  <c r="AO102" i="1"/>
  <c r="AJ102" i="1"/>
  <c r="AI102" i="1"/>
  <c r="AH102" i="1"/>
  <c r="AG102" i="1"/>
  <c r="AF102" i="1"/>
  <c r="AE102" i="1" s="1"/>
  <c r="AC102" i="1"/>
  <c r="Y102" i="1" s="1"/>
  <c r="AA102" i="1"/>
  <c r="T102" i="1"/>
  <c r="S102" i="1"/>
  <c r="O102" i="1" s="1"/>
  <c r="M102" i="1"/>
  <c r="H102" i="1" s="1"/>
  <c r="G102" i="1"/>
  <c r="F102" i="1"/>
  <c r="AY101" i="1"/>
  <c r="AT101" i="1"/>
  <c r="AO101" i="1"/>
  <c r="AJ101" i="1"/>
  <c r="AI101" i="1"/>
  <c r="AH101" i="1"/>
  <c r="AG101" i="1"/>
  <c r="AF101" i="1"/>
  <c r="AE101" i="1" s="1"/>
  <c r="AC101" i="1"/>
  <c r="I101" i="1" s="1"/>
  <c r="AA101" i="1"/>
  <c r="Y101" i="1"/>
  <c r="T101" i="1"/>
  <c r="O101" i="1"/>
  <c r="M101" i="1"/>
  <c r="J101" i="1"/>
  <c r="H101" i="1"/>
  <c r="G101" i="1"/>
  <c r="F101" i="1"/>
  <c r="AY100" i="1"/>
  <c r="AT100" i="1"/>
  <c r="AO100" i="1"/>
  <c r="AO92" i="1" s="1"/>
  <c r="AO76" i="1" s="1"/>
  <c r="AJ100" i="1"/>
  <c r="AI100" i="1"/>
  <c r="AH100" i="1"/>
  <c r="AG100" i="1"/>
  <c r="AE100" i="1" s="1"/>
  <c r="AF100" i="1"/>
  <c r="Y100" i="1"/>
  <c r="T100" i="1"/>
  <c r="O100" i="1"/>
  <c r="L100" i="1"/>
  <c r="J100" i="1" s="1"/>
  <c r="I100" i="1"/>
  <c r="H100" i="1"/>
  <c r="G100" i="1"/>
  <c r="F100" i="1"/>
  <c r="E100" i="1"/>
  <c r="AY99" i="1"/>
  <c r="AT99" i="1"/>
  <c r="AO99" i="1"/>
  <c r="AJ99" i="1"/>
  <c r="AI99" i="1"/>
  <c r="AH99" i="1"/>
  <c r="AG99" i="1"/>
  <c r="AF99" i="1"/>
  <c r="AE99" i="1" s="1"/>
  <c r="Y99" i="1"/>
  <c r="T99" i="1"/>
  <c r="O99" i="1"/>
  <c r="L99" i="1"/>
  <c r="J99" i="1"/>
  <c r="I99" i="1"/>
  <c r="H99" i="1"/>
  <c r="G99" i="1"/>
  <c r="F99" i="1"/>
  <c r="E99" i="1" s="1"/>
  <c r="AY98" i="1"/>
  <c r="AT98" i="1"/>
  <c r="AO98" i="1"/>
  <c r="AJ98" i="1"/>
  <c r="AI98" i="1"/>
  <c r="AH98" i="1"/>
  <c r="AG98" i="1"/>
  <c r="AF98" i="1"/>
  <c r="AE98" i="1"/>
  <c r="Y98" i="1"/>
  <c r="T98" i="1"/>
  <c r="O98" i="1"/>
  <c r="L98" i="1"/>
  <c r="J98" i="1" s="1"/>
  <c r="I98" i="1"/>
  <c r="H98" i="1"/>
  <c r="G98" i="1"/>
  <c r="E98" i="1" s="1"/>
  <c r="F98" i="1"/>
  <c r="AY97" i="1"/>
  <c r="AT97" i="1"/>
  <c r="AO97" i="1"/>
  <c r="AJ97" i="1"/>
  <c r="AI97" i="1"/>
  <c r="AH97" i="1"/>
  <c r="AG97" i="1"/>
  <c r="AF97" i="1"/>
  <c r="AE97" i="1" s="1"/>
  <c r="AA97" i="1"/>
  <c r="Y97" i="1" s="1"/>
  <c r="T97" i="1"/>
  <c r="S97" i="1"/>
  <c r="O97" i="1"/>
  <c r="N97" i="1"/>
  <c r="L97" i="1"/>
  <c r="J97" i="1" s="1"/>
  <c r="I97" i="1"/>
  <c r="H97" i="1"/>
  <c r="F97" i="1"/>
  <c r="AY96" i="1"/>
  <c r="AT96" i="1"/>
  <c r="AO96" i="1"/>
  <c r="AJ96" i="1"/>
  <c r="AI96" i="1"/>
  <c r="AH96" i="1"/>
  <c r="AG96" i="1"/>
  <c r="AF96" i="1"/>
  <c r="AE96" i="1" s="1"/>
  <c r="AC96" i="1"/>
  <c r="Y96" i="1" s="1"/>
  <c r="T96" i="1"/>
  <c r="T92" i="1" s="1"/>
  <c r="O96" i="1"/>
  <c r="M96" i="1"/>
  <c r="H96" i="1" s="1"/>
  <c r="E96" i="1" s="1"/>
  <c r="I96" i="1"/>
  <c r="G96" i="1"/>
  <c r="F96" i="1"/>
  <c r="AY95" i="1"/>
  <c r="AT95" i="1"/>
  <c r="AO95" i="1"/>
  <c r="AJ95" i="1"/>
  <c r="AI95" i="1"/>
  <c r="AH95" i="1"/>
  <c r="AG95" i="1"/>
  <c r="AF95" i="1"/>
  <c r="AE95" i="1" s="1"/>
  <c r="AC95" i="1"/>
  <c r="AA95" i="1"/>
  <c r="Y95" i="1"/>
  <c r="T95" i="1"/>
  <c r="S95" i="1"/>
  <c r="O95" i="1" s="1"/>
  <c r="M95" i="1"/>
  <c r="J95" i="1" s="1"/>
  <c r="I95" i="1"/>
  <c r="G95" i="1"/>
  <c r="F95" i="1"/>
  <c r="AY94" i="1"/>
  <c r="AT94" i="1"/>
  <c r="AO94" i="1"/>
  <c r="AJ94" i="1"/>
  <c r="AI94" i="1"/>
  <c r="AH94" i="1"/>
  <c r="AG94" i="1"/>
  <c r="AF94" i="1"/>
  <c r="AE94" i="1" s="1"/>
  <c r="AC94" i="1"/>
  <c r="Y94" i="1" s="1"/>
  <c r="AA94" i="1"/>
  <c r="T94" i="1"/>
  <c r="R94" i="1"/>
  <c r="O94" i="1" s="1"/>
  <c r="O92" i="1" s="1"/>
  <c r="M94" i="1"/>
  <c r="H94" i="1" s="1"/>
  <c r="E94" i="1" s="1"/>
  <c r="I94" i="1"/>
  <c r="G94" i="1"/>
  <c r="F94" i="1"/>
  <c r="AY93" i="1"/>
  <c r="AT93" i="1"/>
  <c r="AT92" i="1" s="1"/>
  <c r="AT76" i="1" s="1"/>
  <c r="AO93" i="1"/>
  <c r="AJ93" i="1"/>
  <c r="AJ92" i="1" s="1"/>
  <c r="AJ76" i="1" s="1"/>
  <c r="AI93" i="1"/>
  <c r="AH93" i="1"/>
  <c r="AH92" i="1" s="1"/>
  <c r="AH76" i="1" s="1"/>
  <c r="AG93" i="1"/>
  <c r="AF93" i="1"/>
  <c r="AE93" i="1" s="1"/>
  <c r="Y93" i="1"/>
  <c r="T93" i="1"/>
  <c r="O93" i="1"/>
  <c r="L93" i="1"/>
  <c r="J93" i="1"/>
  <c r="I93" i="1"/>
  <c r="H93" i="1"/>
  <c r="G93" i="1"/>
  <c r="F93" i="1"/>
  <c r="F92" i="1" s="1"/>
  <c r="BC92" i="1"/>
  <c r="BC76" i="1" s="1"/>
  <c r="BC25" i="1" s="1"/>
  <c r="BB92" i="1"/>
  <c r="BA92" i="1"/>
  <c r="AZ92" i="1"/>
  <c r="AY92" i="1"/>
  <c r="AX92" i="1"/>
  <c r="AW92" i="1"/>
  <c r="AV92" i="1"/>
  <c r="AU92" i="1"/>
  <c r="AU76" i="1" s="1"/>
  <c r="AU25" i="1" s="1"/>
  <c r="AS92" i="1"/>
  <c r="AR92" i="1"/>
  <c r="AQ92" i="1"/>
  <c r="AQ76" i="1" s="1"/>
  <c r="AQ25" i="1" s="1"/>
  <c r="AP92" i="1"/>
  <c r="AN92" i="1"/>
  <c r="AM92" i="1"/>
  <c r="AM76" i="1" s="1"/>
  <c r="AM25" i="1" s="1"/>
  <c r="AL92" i="1"/>
  <c r="AK92" i="1"/>
  <c r="AI92" i="1"/>
  <c r="AD92" i="1"/>
  <c r="AA92" i="1"/>
  <c r="AA76" i="1" s="1"/>
  <c r="AA25" i="1" s="1"/>
  <c r="Z92" i="1"/>
  <c r="X92" i="1"/>
  <c r="W92" i="1"/>
  <c r="W76" i="1" s="1"/>
  <c r="W25" i="1" s="1"/>
  <c r="V92" i="1"/>
  <c r="U92" i="1"/>
  <c r="S92" i="1"/>
  <c r="Q92" i="1"/>
  <c r="P92" i="1"/>
  <c r="N92" i="1"/>
  <c r="K92" i="1"/>
  <c r="K76" i="1" s="1"/>
  <c r="D92" i="1"/>
  <c r="AY90" i="1"/>
  <c r="AT90" i="1"/>
  <c r="AO90" i="1"/>
  <c r="AJ90" i="1"/>
  <c r="AI90" i="1"/>
  <c r="AH90" i="1"/>
  <c r="AG90" i="1"/>
  <c r="AF90" i="1"/>
  <c r="AE90" i="1"/>
  <c r="Y90" i="1"/>
  <c r="T90" i="1"/>
  <c r="O90" i="1"/>
  <c r="J90" i="1"/>
  <c r="I90" i="1"/>
  <c r="H90" i="1"/>
  <c r="G90" i="1"/>
  <c r="F90" i="1"/>
  <c r="E90" i="1" s="1"/>
  <c r="AY89" i="1"/>
  <c r="AT89" i="1"/>
  <c r="AO89" i="1"/>
  <c r="AJ89" i="1"/>
  <c r="AI89" i="1"/>
  <c r="AH89" i="1"/>
  <c r="AG89" i="1"/>
  <c r="AE89" i="1" s="1"/>
  <c r="AF89" i="1"/>
  <c r="Y89" i="1"/>
  <c r="T89" i="1"/>
  <c r="O89" i="1"/>
  <c r="J89" i="1"/>
  <c r="I89" i="1"/>
  <c r="H89" i="1"/>
  <c r="G89" i="1"/>
  <c r="F89" i="1"/>
  <c r="E89" i="1" s="1"/>
  <c r="AY88" i="1"/>
  <c r="AT88" i="1"/>
  <c r="AO88" i="1"/>
  <c r="AJ88" i="1"/>
  <c r="AI88" i="1"/>
  <c r="AH88" i="1"/>
  <c r="AG88" i="1"/>
  <c r="AF88" i="1"/>
  <c r="AE88" i="1"/>
  <c r="Y88" i="1"/>
  <c r="T88" i="1"/>
  <c r="O88" i="1"/>
  <c r="J88" i="1"/>
  <c r="I88" i="1"/>
  <c r="H88" i="1"/>
  <c r="G88" i="1"/>
  <c r="F88" i="1"/>
  <c r="E88" i="1" s="1"/>
  <c r="AY87" i="1"/>
  <c r="AT87" i="1"/>
  <c r="AO87" i="1"/>
  <c r="AJ87" i="1"/>
  <c r="AI87" i="1"/>
  <c r="AH87" i="1"/>
  <c r="AG87" i="1"/>
  <c r="AE87" i="1" s="1"/>
  <c r="AF87" i="1"/>
  <c r="Y87" i="1"/>
  <c r="T87" i="1"/>
  <c r="O87" i="1"/>
  <c r="J87" i="1"/>
  <c r="I87" i="1"/>
  <c r="H87" i="1"/>
  <c r="G87" i="1"/>
  <c r="F87" i="1"/>
  <c r="E87" i="1" s="1"/>
  <c r="AY86" i="1"/>
  <c r="AT86" i="1"/>
  <c r="AO86" i="1"/>
  <c r="AJ86" i="1"/>
  <c r="AI86" i="1"/>
  <c r="AH86" i="1"/>
  <c r="AG86" i="1"/>
  <c r="AF86" i="1"/>
  <c r="AE86" i="1"/>
  <c r="Y86" i="1"/>
  <c r="T86" i="1"/>
  <c r="O86" i="1"/>
  <c r="J86" i="1"/>
  <c r="I86" i="1"/>
  <c r="H86" i="1"/>
  <c r="G86" i="1"/>
  <c r="F86" i="1"/>
  <c r="E86" i="1" s="1"/>
  <c r="AY85" i="1"/>
  <c r="AT85" i="1"/>
  <c r="AO85" i="1"/>
  <c r="AJ85" i="1"/>
  <c r="AI85" i="1"/>
  <c r="AH85" i="1"/>
  <c r="AG85" i="1"/>
  <c r="AE85" i="1" s="1"/>
  <c r="AF85" i="1"/>
  <c r="Y85" i="1"/>
  <c r="T85" i="1"/>
  <c r="O85" i="1"/>
  <c r="J85" i="1"/>
  <c r="I85" i="1"/>
  <c r="H85" i="1"/>
  <c r="G85" i="1"/>
  <c r="F85" i="1"/>
  <c r="E85" i="1" s="1"/>
  <c r="AY84" i="1"/>
  <c r="AT84" i="1"/>
  <c r="AO84" i="1"/>
  <c r="AJ84" i="1"/>
  <c r="AI84" i="1"/>
  <c r="AH84" i="1"/>
  <c r="AG84" i="1"/>
  <c r="AF84" i="1"/>
  <c r="AE84" i="1"/>
  <c r="Y84" i="1"/>
  <c r="T84" i="1"/>
  <c r="O84" i="1"/>
  <c r="J84" i="1"/>
  <c r="I84" i="1"/>
  <c r="H84" i="1"/>
  <c r="G84" i="1"/>
  <c r="F84" i="1"/>
  <c r="E84" i="1" s="1"/>
  <c r="AY83" i="1"/>
  <c r="AT83" i="1"/>
  <c r="AO83" i="1"/>
  <c r="AJ83" i="1"/>
  <c r="AI83" i="1"/>
  <c r="AH83" i="1"/>
  <c r="AG83" i="1"/>
  <c r="AE83" i="1" s="1"/>
  <c r="AF83" i="1"/>
  <c r="Y83" i="1"/>
  <c r="T83" i="1"/>
  <c r="O83" i="1"/>
  <c r="J83" i="1"/>
  <c r="I83" i="1"/>
  <c r="H83" i="1"/>
  <c r="G83" i="1"/>
  <c r="F83" i="1"/>
  <c r="E83" i="1" s="1"/>
  <c r="AY82" i="1"/>
  <c r="AT82" i="1"/>
  <c r="AO82" i="1"/>
  <c r="AJ82" i="1"/>
  <c r="AI82" i="1"/>
  <c r="AH82" i="1"/>
  <c r="AG82" i="1"/>
  <c r="AF82" i="1"/>
  <c r="AE82" i="1"/>
  <c r="Y82" i="1"/>
  <c r="T82" i="1"/>
  <c r="O82" i="1"/>
  <c r="J82" i="1"/>
  <c r="I82" i="1"/>
  <c r="H82" i="1"/>
  <c r="G82" i="1"/>
  <c r="F82" i="1"/>
  <c r="E82" i="1" s="1"/>
  <c r="AY81" i="1"/>
  <c r="AT81" i="1"/>
  <c r="AO81" i="1"/>
  <c r="AJ81" i="1"/>
  <c r="AI81" i="1"/>
  <c r="AH81" i="1"/>
  <c r="AG81" i="1"/>
  <c r="AE81" i="1" s="1"/>
  <c r="AF81" i="1"/>
  <c r="Y81" i="1"/>
  <c r="T81" i="1"/>
  <c r="O81" i="1"/>
  <c r="J81" i="1"/>
  <c r="I81" i="1"/>
  <c r="H81" i="1"/>
  <c r="G81" i="1"/>
  <c r="F81" i="1"/>
  <c r="E81" i="1" s="1"/>
  <c r="AY80" i="1"/>
  <c r="AT80" i="1"/>
  <c r="AO80" i="1"/>
  <c r="AJ80" i="1"/>
  <c r="AI80" i="1"/>
  <c r="AH80" i="1"/>
  <c r="AG80" i="1"/>
  <c r="AF80" i="1"/>
  <c r="AE80" i="1"/>
  <c r="Y80" i="1"/>
  <c r="T80" i="1"/>
  <c r="O80" i="1"/>
  <c r="J80" i="1"/>
  <c r="I80" i="1"/>
  <c r="H80" i="1"/>
  <c r="G80" i="1"/>
  <c r="F80" i="1"/>
  <c r="E80" i="1" s="1"/>
  <c r="AY79" i="1"/>
  <c r="AT79" i="1"/>
  <c r="AO79" i="1"/>
  <c r="AJ79" i="1"/>
  <c r="AI79" i="1"/>
  <c r="AH79" i="1"/>
  <c r="AG79" i="1"/>
  <c r="AE79" i="1" s="1"/>
  <c r="AF79" i="1"/>
  <c r="Y79" i="1"/>
  <c r="T79" i="1"/>
  <c r="O79" i="1"/>
  <c r="J79" i="1"/>
  <c r="I79" i="1"/>
  <c r="H79" i="1"/>
  <c r="G79" i="1"/>
  <c r="F79" i="1"/>
  <c r="E79" i="1" s="1"/>
  <c r="AY78" i="1"/>
  <c r="AY77" i="1" s="1"/>
  <c r="AT78" i="1"/>
  <c r="AO78" i="1"/>
  <c r="AJ78" i="1"/>
  <c r="AI78" i="1"/>
  <c r="AI77" i="1" s="1"/>
  <c r="AI76" i="1" s="1"/>
  <c r="AH78" i="1"/>
  <c r="AG78" i="1"/>
  <c r="AF78" i="1"/>
  <c r="AE78" i="1"/>
  <c r="Y78" i="1"/>
  <c r="T78" i="1"/>
  <c r="T77" i="1" s="1"/>
  <c r="O78" i="1"/>
  <c r="J78" i="1"/>
  <c r="J77" i="1" s="1"/>
  <c r="I78" i="1"/>
  <c r="H78" i="1"/>
  <c r="H77" i="1" s="1"/>
  <c r="G78" i="1"/>
  <c r="F78" i="1"/>
  <c r="E78" i="1" s="1"/>
  <c r="BC77" i="1"/>
  <c r="BB77" i="1"/>
  <c r="BA77" i="1"/>
  <c r="AZ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H77" i="1"/>
  <c r="AG77" i="1"/>
  <c r="AF77" i="1"/>
  <c r="AD77" i="1"/>
  <c r="AC77" i="1"/>
  <c r="AB77" i="1"/>
  <c r="AA77" i="1"/>
  <c r="Z77" i="1"/>
  <c r="Y77" i="1"/>
  <c r="X77" i="1"/>
  <c r="W77" i="1"/>
  <c r="V77" i="1"/>
  <c r="U77" i="1"/>
  <c r="S77" i="1"/>
  <c r="R77" i="1"/>
  <c r="Q77" i="1"/>
  <c r="P77" i="1"/>
  <c r="O77" i="1"/>
  <c r="N77" i="1"/>
  <c r="M77" i="1"/>
  <c r="L77" i="1"/>
  <c r="K77" i="1"/>
  <c r="I77" i="1"/>
  <c r="G77" i="1"/>
  <c r="D77" i="1"/>
  <c r="BB76" i="1"/>
  <c r="BA76" i="1"/>
  <c r="BA25" i="1" s="1"/>
  <c r="AZ76" i="1"/>
  <c r="AX76" i="1"/>
  <c r="AW76" i="1"/>
  <c r="AW25" i="1" s="1"/>
  <c r="AV76" i="1"/>
  <c r="AS76" i="1"/>
  <c r="AS25" i="1" s="1"/>
  <c r="AR76" i="1"/>
  <c r="AP76" i="1"/>
  <c r="AN76" i="1"/>
  <c r="AL76" i="1"/>
  <c r="AK76" i="1"/>
  <c r="AK25" i="1" s="1"/>
  <c r="AD76" i="1"/>
  <c r="X76" i="1"/>
  <c r="V76" i="1"/>
  <c r="U76" i="1"/>
  <c r="Q76" i="1"/>
  <c r="Q25" i="1" s="1"/>
  <c r="P76" i="1"/>
  <c r="D76" i="1"/>
  <c r="AY75" i="1"/>
  <c r="AT75" i="1"/>
  <c r="AO75" i="1"/>
  <c r="AJ75" i="1"/>
  <c r="AI75" i="1"/>
  <c r="AH75" i="1"/>
  <c r="AG75" i="1"/>
  <c r="AE75" i="1" s="1"/>
  <c r="AF75" i="1"/>
  <c r="Y75" i="1"/>
  <c r="T75" i="1"/>
  <c r="O75" i="1"/>
  <c r="J75" i="1"/>
  <c r="I75" i="1"/>
  <c r="H75" i="1"/>
  <c r="G75" i="1"/>
  <c r="F75" i="1"/>
  <c r="E75" i="1" s="1"/>
  <c r="AY74" i="1"/>
  <c r="AT74" i="1"/>
  <c r="AO74" i="1"/>
  <c r="AJ74" i="1"/>
  <c r="AI74" i="1"/>
  <c r="AH74" i="1"/>
  <c r="AG74" i="1"/>
  <c r="AF74" i="1"/>
  <c r="AE74" i="1"/>
  <c r="Y74" i="1"/>
  <c r="T74" i="1"/>
  <c r="O74" i="1"/>
  <c r="J74" i="1"/>
  <c r="I74" i="1"/>
  <c r="H74" i="1"/>
  <c r="G74" i="1"/>
  <c r="F74" i="1"/>
  <c r="E74" i="1" s="1"/>
  <c r="AY73" i="1"/>
  <c r="AT73" i="1"/>
  <c r="AO73" i="1"/>
  <c r="AJ73" i="1"/>
  <c r="AI73" i="1"/>
  <c r="AH73" i="1"/>
  <c r="AG73" i="1"/>
  <c r="AE73" i="1" s="1"/>
  <c r="AF73" i="1"/>
  <c r="AA73" i="1"/>
  <c r="Y73" i="1"/>
  <c r="Y66" i="1" s="1"/>
  <c r="T73" i="1"/>
  <c r="S73" i="1"/>
  <c r="O73" i="1" s="1"/>
  <c r="O66" i="1" s="1"/>
  <c r="N73" i="1"/>
  <c r="N66" i="1" s="1"/>
  <c r="N55" i="1" s="1"/>
  <c r="N24" i="1" s="1"/>
  <c r="M73" i="1"/>
  <c r="H73" i="1"/>
  <c r="G73" i="1"/>
  <c r="F73" i="1"/>
  <c r="AY72" i="1"/>
  <c r="AT72" i="1"/>
  <c r="AO72" i="1"/>
  <c r="AJ72" i="1"/>
  <c r="AI72" i="1"/>
  <c r="AH72" i="1"/>
  <c r="AG72" i="1"/>
  <c r="AF72" i="1"/>
  <c r="AE72" i="1"/>
  <c r="Y72" i="1"/>
  <c r="T72" i="1"/>
  <c r="O72" i="1"/>
  <c r="J72" i="1"/>
  <c r="I72" i="1"/>
  <c r="H72" i="1"/>
  <c r="G72" i="1"/>
  <c r="F72" i="1"/>
  <c r="E72" i="1" s="1"/>
  <c r="AY71" i="1"/>
  <c r="AT71" i="1"/>
  <c r="AO71" i="1"/>
  <c r="AJ71" i="1"/>
  <c r="AI71" i="1"/>
  <c r="AH71" i="1"/>
  <c r="AG71" i="1"/>
  <c r="AE71" i="1" s="1"/>
  <c r="AF71" i="1"/>
  <c r="Y71" i="1"/>
  <c r="T71" i="1"/>
  <c r="O71" i="1"/>
  <c r="J71" i="1"/>
  <c r="I71" i="1"/>
  <c r="H71" i="1"/>
  <c r="G71" i="1"/>
  <c r="F71" i="1"/>
  <c r="E71" i="1" s="1"/>
  <c r="AY70" i="1"/>
  <c r="AT70" i="1"/>
  <c r="AO70" i="1"/>
  <c r="AJ70" i="1"/>
  <c r="AI70" i="1"/>
  <c r="AH70" i="1"/>
  <c r="AG70" i="1"/>
  <c r="AF70" i="1"/>
  <c r="AE70" i="1"/>
  <c r="Y70" i="1"/>
  <c r="T70" i="1"/>
  <c r="O70" i="1"/>
  <c r="J70" i="1"/>
  <c r="I70" i="1"/>
  <c r="H70" i="1"/>
  <c r="G70" i="1"/>
  <c r="F70" i="1"/>
  <c r="E70" i="1" s="1"/>
  <c r="AY69" i="1"/>
  <c r="AT69" i="1"/>
  <c r="AO69" i="1"/>
  <c r="AJ69" i="1"/>
  <c r="AI69" i="1"/>
  <c r="AH69" i="1"/>
  <c r="AG69" i="1"/>
  <c r="AE69" i="1" s="1"/>
  <c r="AF69" i="1"/>
  <c r="Y69" i="1"/>
  <c r="T69" i="1"/>
  <c r="O69" i="1"/>
  <c r="J69" i="1"/>
  <c r="I69" i="1"/>
  <c r="H69" i="1"/>
  <c r="G69" i="1"/>
  <c r="F69" i="1"/>
  <c r="E69" i="1" s="1"/>
  <c r="AY68" i="1"/>
  <c r="AT68" i="1"/>
  <c r="AO68" i="1"/>
  <c r="AJ68" i="1"/>
  <c r="AI68" i="1"/>
  <c r="AH68" i="1"/>
  <c r="AG68" i="1"/>
  <c r="AF68" i="1"/>
  <c r="AE68" i="1"/>
  <c r="Y68" i="1"/>
  <c r="T68" i="1"/>
  <c r="O68" i="1"/>
  <c r="J68" i="1"/>
  <c r="I68" i="1"/>
  <c r="H68" i="1"/>
  <c r="G68" i="1"/>
  <c r="F68" i="1"/>
  <c r="E68" i="1" s="1"/>
  <c r="AY67" i="1"/>
  <c r="AT67" i="1"/>
  <c r="AO67" i="1"/>
  <c r="AO66" i="1" s="1"/>
  <c r="AJ67" i="1"/>
  <c r="AI67" i="1"/>
  <c r="AH67" i="1"/>
  <c r="AG67" i="1"/>
  <c r="AE67" i="1" s="1"/>
  <c r="AF67" i="1"/>
  <c r="Y67" i="1"/>
  <c r="T67" i="1"/>
  <c r="T66" i="1" s="1"/>
  <c r="O67" i="1"/>
  <c r="J67" i="1"/>
  <c r="I67" i="1"/>
  <c r="H67" i="1"/>
  <c r="H66" i="1" s="1"/>
  <c r="G67" i="1"/>
  <c r="F67" i="1"/>
  <c r="F66" i="1" s="1"/>
  <c r="F55" i="1" s="1"/>
  <c r="BC66" i="1"/>
  <c r="BC55" i="1" s="1"/>
  <c r="BC24" i="1" s="1"/>
  <c r="BB66" i="1"/>
  <c r="BA66" i="1"/>
  <c r="AZ66" i="1"/>
  <c r="AY66" i="1"/>
  <c r="AX66" i="1"/>
  <c r="AW66" i="1"/>
  <c r="AV66" i="1"/>
  <c r="AU66" i="1"/>
  <c r="AU55" i="1" s="1"/>
  <c r="AU24" i="1" s="1"/>
  <c r="AT66" i="1"/>
  <c r="AS66" i="1"/>
  <c r="AR66" i="1"/>
  <c r="AQ66" i="1"/>
  <c r="AQ55" i="1" s="1"/>
  <c r="AQ24" i="1" s="1"/>
  <c r="AP66" i="1"/>
  <c r="AN66" i="1"/>
  <c r="AM66" i="1"/>
  <c r="AM55" i="1" s="1"/>
  <c r="AM24" i="1" s="1"/>
  <c r="AL66" i="1"/>
  <c r="AK66" i="1"/>
  <c r="AJ66" i="1"/>
  <c r="AI66" i="1"/>
  <c r="AH66" i="1"/>
  <c r="AF66" i="1"/>
  <c r="AD66" i="1"/>
  <c r="AC66" i="1"/>
  <c r="AB66" i="1"/>
  <c r="AA66" i="1"/>
  <c r="Z66" i="1"/>
  <c r="X66" i="1"/>
  <c r="W66" i="1"/>
  <c r="W55" i="1" s="1"/>
  <c r="W24" i="1" s="1"/>
  <c r="V66" i="1"/>
  <c r="U66" i="1"/>
  <c r="S66" i="1"/>
  <c r="R66" i="1"/>
  <c r="Q66" i="1"/>
  <c r="P66" i="1"/>
  <c r="M66" i="1"/>
  <c r="L66" i="1"/>
  <c r="K66" i="1"/>
  <c r="K55" i="1" s="1"/>
  <c r="K24" i="1" s="1"/>
  <c r="G66" i="1"/>
  <c r="D66" i="1"/>
  <c r="AY65" i="1"/>
  <c r="AY64" i="1" s="1"/>
  <c r="AY55" i="1" s="1"/>
  <c r="AT65" i="1"/>
  <c r="AO65" i="1"/>
  <c r="AO64" i="1" s="1"/>
  <c r="AO55" i="1" s="1"/>
  <c r="AO24" i="1" s="1"/>
  <c r="AJ65" i="1"/>
  <c r="AI65" i="1"/>
  <c r="AI64" i="1" s="1"/>
  <c r="AI55" i="1" s="1"/>
  <c r="AH65" i="1"/>
  <c r="AG65" i="1"/>
  <c r="AG64" i="1" s="1"/>
  <c r="AF65" i="1"/>
  <c r="AE65" i="1"/>
  <c r="AE64" i="1" s="1"/>
  <c r="AC65" i="1"/>
  <c r="AA65" i="1"/>
  <c r="Y65" i="1" s="1"/>
  <c r="Y64" i="1" s="1"/>
  <c r="X65" i="1"/>
  <c r="T65" i="1" s="1"/>
  <c r="T64" i="1" s="1"/>
  <c r="S65" i="1"/>
  <c r="O65" i="1" s="1"/>
  <c r="O64" i="1" s="1"/>
  <c r="N65" i="1"/>
  <c r="J65" i="1" s="1"/>
  <c r="J64" i="1" s="1"/>
  <c r="H65" i="1"/>
  <c r="G65" i="1"/>
  <c r="F65" i="1"/>
  <c r="BC64" i="1"/>
  <c r="BB64" i="1"/>
  <c r="BA64" i="1"/>
  <c r="AZ64" i="1"/>
  <c r="AX64" i="1"/>
  <c r="AW64" i="1"/>
  <c r="AV64" i="1"/>
  <c r="AU64" i="1"/>
  <c r="AT64" i="1"/>
  <c r="AS64" i="1"/>
  <c r="AR64" i="1"/>
  <c r="AQ64" i="1"/>
  <c r="AP64" i="1"/>
  <c r="AN64" i="1"/>
  <c r="AM64" i="1"/>
  <c r="AL64" i="1"/>
  <c r="AK64" i="1"/>
  <c r="AJ64" i="1"/>
  <c r="AH64" i="1"/>
  <c r="AF64" i="1"/>
  <c r="AD64" i="1"/>
  <c r="AC64" i="1"/>
  <c r="AB64" i="1"/>
  <c r="Z64" i="1"/>
  <c r="W64" i="1"/>
  <c r="V64" i="1"/>
  <c r="U64" i="1"/>
  <c r="R64" i="1"/>
  <c r="Q64" i="1"/>
  <c r="P64" i="1"/>
  <c r="N64" i="1"/>
  <c r="M64" i="1"/>
  <c r="L64" i="1"/>
  <c r="K64" i="1"/>
  <c r="H64" i="1"/>
  <c r="F64" i="1"/>
  <c r="D64" i="1"/>
  <c r="AY63" i="1"/>
  <c r="AT63" i="1"/>
  <c r="AO63" i="1"/>
  <c r="AJ63" i="1"/>
  <c r="AI63" i="1"/>
  <c r="AH63" i="1"/>
  <c r="AG63" i="1"/>
  <c r="AF63" i="1"/>
  <c r="AE63" i="1" s="1"/>
  <c r="Y63" i="1"/>
  <c r="T63" i="1"/>
  <c r="O63" i="1"/>
  <c r="J63" i="1"/>
  <c r="I63" i="1"/>
  <c r="H63" i="1"/>
  <c r="G63" i="1"/>
  <c r="F63" i="1"/>
  <c r="E63" i="1"/>
  <c r="AY62" i="1"/>
  <c r="AT62" i="1"/>
  <c r="AO62" i="1"/>
  <c r="AJ62" i="1"/>
  <c r="AI62" i="1"/>
  <c r="AH62" i="1"/>
  <c r="AG62" i="1"/>
  <c r="AF62" i="1"/>
  <c r="AE62" i="1" s="1"/>
  <c r="Y62" i="1"/>
  <c r="T62" i="1"/>
  <c r="O62" i="1"/>
  <c r="J62" i="1"/>
  <c r="I62" i="1"/>
  <c r="H62" i="1"/>
  <c r="G62" i="1"/>
  <c r="E62" i="1" s="1"/>
  <c r="F62" i="1"/>
  <c r="AY61" i="1"/>
  <c r="AT61" i="1"/>
  <c r="AT60" i="1" s="1"/>
  <c r="AT55" i="1" s="1"/>
  <c r="AO61" i="1"/>
  <c r="AJ61" i="1"/>
  <c r="AI61" i="1"/>
  <c r="AH61" i="1"/>
  <c r="AH60" i="1" s="1"/>
  <c r="AH55" i="1" s="1"/>
  <c r="AG61" i="1"/>
  <c r="AF61" i="1"/>
  <c r="AE61" i="1" s="1"/>
  <c r="Y61" i="1"/>
  <c r="Y60" i="1" s="1"/>
  <c r="T61" i="1"/>
  <c r="O61" i="1"/>
  <c r="O60" i="1" s="1"/>
  <c r="J61" i="1"/>
  <c r="I61" i="1"/>
  <c r="I60" i="1" s="1"/>
  <c r="H61" i="1"/>
  <c r="G61" i="1"/>
  <c r="G60" i="1" s="1"/>
  <c r="F61" i="1"/>
  <c r="E61" i="1"/>
  <c r="BC60" i="1"/>
  <c r="BB60" i="1"/>
  <c r="BA60" i="1"/>
  <c r="AZ60" i="1"/>
  <c r="AZ55" i="1" s="1"/>
  <c r="AY60" i="1"/>
  <c r="AX60" i="1"/>
  <c r="AW60" i="1"/>
  <c r="AV60" i="1"/>
  <c r="AV55" i="1" s="1"/>
  <c r="AU60" i="1"/>
  <c r="AS60" i="1"/>
  <c r="AR60" i="1"/>
  <c r="AR55" i="1" s="1"/>
  <c r="AQ60" i="1"/>
  <c r="AP60" i="1"/>
  <c r="AO60" i="1"/>
  <c r="AN60" i="1"/>
  <c r="AN55" i="1" s="1"/>
  <c r="AM60" i="1"/>
  <c r="AL60" i="1"/>
  <c r="AK60" i="1"/>
  <c r="AJ60" i="1"/>
  <c r="AI60" i="1"/>
  <c r="AG60" i="1"/>
  <c r="AF60" i="1"/>
  <c r="AD60" i="1"/>
  <c r="AC60" i="1"/>
  <c r="AB60" i="1"/>
  <c r="AB55" i="1" s="1"/>
  <c r="AB24" i="1" s="1"/>
  <c r="AA60" i="1"/>
  <c r="Z60" i="1"/>
  <c r="X60" i="1"/>
  <c r="W60" i="1"/>
  <c r="V60" i="1"/>
  <c r="U60" i="1"/>
  <c r="T60" i="1"/>
  <c r="S60" i="1"/>
  <c r="R60" i="1"/>
  <c r="Q60" i="1"/>
  <c r="P60" i="1"/>
  <c r="P55" i="1" s="1"/>
  <c r="N60" i="1"/>
  <c r="M60" i="1"/>
  <c r="L60" i="1"/>
  <c r="L55" i="1" s="1"/>
  <c r="L24" i="1" s="1"/>
  <c r="K60" i="1"/>
  <c r="J60" i="1"/>
  <c r="H60" i="1"/>
  <c r="H55" i="1" s="1"/>
  <c r="H24" i="1" s="1"/>
  <c r="F60" i="1"/>
  <c r="D60" i="1"/>
  <c r="D55" i="1" s="1"/>
  <c r="AY59" i="1"/>
  <c r="AT59" i="1"/>
  <c r="AO59" i="1"/>
  <c r="AJ59" i="1"/>
  <c r="AI59" i="1"/>
  <c r="AH59" i="1"/>
  <c r="AG59" i="1"/>
  <c r="AF59" i="1"/>
  <c r="AE59" i="1" s="1"/>
  <c r="Y59" i="1"/>
  <c r="T59" i="1"/>
  <c r="O59" i="1"/>
  <c r="J59" i="1"/>
  <c r="I59" i="1"/>
  <c r="H59" i="1"/>
  <c r="G59" i="1"/>
  <c r="E59" i="1" s="1"/>
  <c r="F59" i="1"/>
  <c r="AY58" i="1"/>
  <c r="AT58" i="1"/>
  <c r="AO58" i="1"/>
  <c r="AJ58" i="1"/>
  <c r="AI58" i="1"/>
  <c r="AH58" i="1"/>
  <c r="AG58" i="1"/>
  <c r="AF58" i="1"/>
  <c r="AE58" i="1" s="1"/>
  <c r="Y58" i="1"/>
  <c r="T58" i="1"/>
  <c r="O58" i="1"/>
  <c r="J58" i="1"/>
  <c r="I58" i="1"/>
  <c r="H58" i="1"/>
  <c r="G58" i="1"/>
  <c r="F58" i="1"/>
  <c r="E58" i="1"/>
  <c r="AY57" i="1"/>
  <c r="AT57" i="1"/>
  <c r="AO57" i="1"/>
  <c r="AJ57" i="1"/>
  <c r="AJ56" i="1" s="1"/>
  <c r="AJ55" i="1" s="1"/>
  <c r="AI57" i="1"/>
  <c r="AH57" i="1"/>
  <c r="AG57" i="1"/>
  <c r="AF57" i="1"/>
  <c r="AE57" i="1" s="1"/>
  <c r="Y57" i="1"/>
  <c r="Y56" i="1" s="1"/>
  <c r="Y55" i="1" s="1"/>
  <c r="T57" i="1"/>
  <c r="O57" i="1"/>
  <c r="O56" i="1" s="1"/>
  <c r="J57" i="1"/>
  <c r="I57" i="1"/>
  <c r="I56" i="1" s="1"/>
  <c r="H57" i="1"/>
  <c r="G57" i="1"/>
  <c r="E57" i="1" s="1"/>
  <c r="E56" i="1" s="1"/>
  <c r="F57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I56" i="1"/>
  <c r="AH56" i="1"/>
  <c r="AG56" i="1"/>
  <c r="AD56" i="1"/>
  <c r="AC56" i="1"/>
  <c r="AB56" i="1"/>
  <c r="AA56" i="1"/>
  <c r="Z56" i="1"/>
  <c r="X56" i="1"/>
  <c r="W56" i="1"/>
  <c r="V56" i="1"/>
  <c r="U56" i="1"/>
  <c r="T56" i="1"/>
  <c r="S56" i="1"/>
  <c r="R56" i="1"/>
  <c r="Q56" i="1"/>
  <c r="P56" i="1"/>
  <c r="N56" i="1"/>
  <c r="M56" i="1"/>
  <c r="L56" i="1"/>
  <c r="K56" i="1"/>
  <c r="J56" i="1"/>
  <c r="H56" i="1"/>
  <c r="F56" i="1"/>
  <c r="D56" i="1"/>
  <c r="BB55" i="1"/>
  <c r="BB30" i="1" s="1"/>
  <c r="BA55" i="1"/>
  <c r="AX55" i="1"/>
  <c r="AX30" i="1" s="1"/>
  <c r="AW55" i="1"/>
  <c r="AS55" i="1"/>
  <c r="AP55" i="1"/>
  <c r="AP30" i="1" s="1"/>
  <c r="AL55" i="1"/>
  <c r="AL30" i="1" s="1"/>
  <c r="AK55" i="1"/>
  <c r="AD55" i="1"/>
  <c r="AD30" i="1" s="1"/>
  <c r="AC55" i="1"/>
  <c r="Z55" i="1"/>
  <c r="Z24" i="1" s="1"/>
  <c r="V55" i="1"/>
  <c r="U55" i="1"/>
  <c r="R55" i="1"/>
  <c r="Q55" i="1"/>
  <c r="M55" i="1"/>
  <c r="AY53" i="1"/>
  <c r="AT53" i="1"/>
  <c r="AO53" i="1"/>
  <c r="AJ53" i="1"/>
  <c r="AI53" i="1"/>
  <c r="AH53" i="1"/>
  <c r="AG53" i="1"/>
  <c r="AF53" i="1"/>
  <c r="AE53" i="1" s="1"/>
  <c r="Y53" i="1"/>
  <c r="T53" i="1"/>
  <c r="S53" i="1"/>
  <c r="O53" i="1" s="1"/>
  <c r="N53" i="1"/>
  <c r="J53" i="1" s="1"/>
  <c r="H53" i="1"/>
  <c r="G53" i="1"/>
  <c r="F53" i="1"/>
  <c r="AY52" i="1"/>
  <c r="AT52" i="1"/>
  <c r="AO52" i="1"/>
  <c r="AJ52" i="1"/>
  <c r="AI52" i="1"/>
  <c r="AH52" i="1"/>
  <c r="AG52" i="1"/>
  <c r="AF52" i="1"/>
  <c r="AE52" i="1" s="1"/>
  <c r="Z52" i="1"/>
  <c r="Y52" i="1" s="1"/>
  <c r="T52" i="1"/>
  <c r="O52" i="1"/>
  <c r="J52" i="1"/>
  <c r="I52" i="1"/>
  <c r="H52" i="1"/>
  <c r="G52" i="1"/>
  <c r="F52" i="1"/>
  <c r="E52" i="1" s="1"/>
  <c r="AY51" i="1"/>
  <c r="AT51" i="1"/>
  <c r="AO51" i="1"/>
  <c r="AJ51" i="1"/>
  <c r="AI51" i="1"/>
  <c r="AH51" i="1"/>
  <c r="AG51" i="1"/>
  <c r="AE51" i="1" s="1"/>
  <c r="AF51" i="1"/>
  <c r="AB51" i="1"/>
  <c r="Y51" i="1"/>
  <c r="T51" i="1"/>
  <c r="O51" i="1"/>
  <c r="J51" i="1"/>
  <c r="I51" i="1"/>
  <c r="H51" i="1"/>
  <c r="G51" i="1"/>
  <c r="F51" i="1"/>
  <c r="E51" i="1"/>
  <c r="AY50" i="1"/>
  <c r="AT50" i="1"/>
  <c r="AO50" i="1"/>
  <c r="AJ50" i="1"/>
  <c r="AI50" i="1"/>
  <c r="AH50" i="1"/>
  <c r="AG50" i="1"/>
  <c r="AF50" i="1"/>
  <c r="AE50" i="1" s="1"/>
  <c r="Y50" i="1"/>
  <c r="T50" i="1"/>
  <c r="O50" i="1"/>
  <c r="L50" i="1"/>
  <c r="J50" i="1"/>
  <c r="I50" i="1"/>
  <c r="H50" i="1"/>
  <c r="G50" i="1"/>
  <c r="F50" i="1"/>
  <c r="E50" i="1" s="1"/>
  <c r="AY49" i="1"/>
  <c r="AY46" i="1" s="1"/>
  <c r="AT49" i="1"/>
  <c r="AO49" i="1"/>
  <c r="AJ49" i="1"/>
  <c r="AI49" i="1"/>
  <c r="AI46" i="1" s="1"/>
  <c r="AH49" i="1"/>
  <c r="AG49" i="1"/>
  <c r="AF49" i="1"/>
  <c r="AE49" i="1"/>
  <c r="AC49" i="1"/>
  <c r="AB49" i="1"/>
  <c r="H49" i="1" s="1"/>
  <c r="AA49" i="1"/>
  <c r="Y49" i="1"/>
  <c r="T49" i="1"/>
  <c r="S49" i="1"/>
  <c r="Q49" i="1"/>
  <c r="O49" i="1"/>
  <c r="J49" i="1"/>
  <c r="I49" i="1"/>
  <c r="G49" i="1"/>
  <c r="F49" i="1"/>
  <c r="AY48" i="1"/>
  <c r="AT48" i="1"/>
  <c r="AO48" i="1"/>
  <c r="AJ48" i="1"/>
  <c r="AI48" i="1"/>
  <c r="AH48" i="1"/>
  <c r="AG48" i="1"/>
  <c r="AF48" i="1"/>
  <c r="AE48" i="1" s="1"/>
  <c r="AB48" i="1"/>
  <c r="AB46" i="1" s="1"/>
  <c r="AB38" i="1" s="1"/>
  <c r="AB31" i="1" s="1"/>
  <c r="AA48" i="1"/>
  <c r="T48" i="1"/>
  <c r="S48" i="1"/>
  <c r="O48" i="1" s="1"/>
  <c r="Q48" i="1"/>
  <c r="M48" i="1"/>
  <c r="L48" i="1"/>
  <c r="J48" i="1" s="1"/>
  <c r="G48" i="1"/>
  <c r="F48" i="1"/>
  <c r="AY47" i="1"/>
  <c r="AT47" i="1"/>
  <c r="AT46" i="1" s="1"/>
  <c r="AT38" i="1" s="1"/>
  <c r="AT31" i="1" s="1"/>
  <c r="AO47" i="1"/>
  <c r="AJ47" i="1"/>
  <c r="AJ46" i="1" s="1"/>
  <c r="AJ38" i="1" s="1"/>
  <c r="AJ31" i="1" s="1"/>
  <c r="AI47" i="1"/>
  <c r="AH47" i="1"/>
  <c r="AH46" i="1" s="1"/>
  <c r="AH38" i="1" s="1"/>
  <c r="AH31" i="1" s="1"/>
  <c r="AG47" i="1"/>
  <c r="AF47" i="1"/>
  <c r="AF46" i="1" s="1"/>
  <c r="AF38" i="1" s="1"/>
  <c r="AF31" i="1" s="1"/>
  <c r="AA47" i="1"/>
  <c r="Y47" i="1" s="1"/>
  <c r="T47" i="1"/>
  <c r="T46" i="1" s="1"/>
  <c r="S47" i="1"/>
  <c r="O47" i="1"/>
  <c r="N47" i="1"/>
  <c r="M47" i="1"/>
  <c r="L47" i="1"/>
  <c r="J47" i="1"/>
  <c r="J46" i="1" s="1"/>
  <c r="I47" i="1"/>
  <c r="H47" i="1"/>
  <c r="F47" i="1"/>
  <c r="BC46" i="1"/>
  <c r="BB46" i="1"/>
  <c r="BA46" i="1"/>
  <c r="AZ46" i="1"/>
  <c r="AX46" i="1"/>
  <c r="AW46" i="1"/>
  <c r="AV46" i="1"/>
  <c r="AU46" i="1"/>
  <c r="AS46" i="1"/>
  <c r="AR46" i="1"/>
  <c r="AQ46" i="1"/>
  <c r="AP46" i="1"/>
  <c r="AO46" i="1"/>
  <c r="AN46" i="1"/>
  <c r="AM46" i="1"/>
  <c r="AL46" i="1"/>
  <c r="AK46" i="1"/>
  <c r="AG46" i="1"/>
  <c r="AD46" i="1"/>
  <c r="AC46" i="1"/>
  <c r="X46" i="1"/>
  <c r="W46" i="1"/>
  <c r="V46" i="1"/>
  <c r="U46" i="1"/>
  <c r="R46" i="1"/>
  <c r="Q46" i="1"/>
  <c r="P46" i="1"/>
  <c r="M46" i="1"/>
  <c r="K46" i="1"/>
  <c r="D46" i="1"/>
  <c r="AY45" i="1"/>
  <c r="AT45" i="1"/>
  <c r="AO45" i="1"/>
  <c r="AO44" i="1" s="1"/>
  <c r="AJ45" i="1"/>
  <c r="AI45" i="1"/>
  <c r="AH45" i="1"/>
  <c r="AG45" i="1"/>
  <c r="AE45" i="1" s="1"/>
  <c r="AE44" i="1" s="1"/>
  <c r="AF45" i="1"/>
  <c r="Y45" i="1"/>
  <c r="T45" i="1"/>
  <c r="T44" i="1" s="1"/>
  <c r="T38" i="1" s="1"/>
  <c r="T31" i="1" s="1"/>
  <c r="O45" i="1"/>
  <c r="J45" i="1"/>
  <c r="J44" i="1" s="1"/>
  <c r="I45" i="1"/>
  <c r="H45" i="1"/>
  <c r="H44" i="1" s="1"/>
  <c r="G45" i="1"/>
  <c r="F45" i="1"/>
  <c r="F44" i="1" s="1"/>
  <c r="BC44" i="1"/>
  <c r="BC38" i="1" s="1"/>
  <c r="BC31" i="1" s="1"/>
  <c r="BB44" i="1"/>
  <c r="BA44" i="1"/>
  <c r="BA38" i="1" s="1"/>
  <c r="BA31" i="1" s="1"/>
  <c r="AZ44" i="1"/>
  <c r="AY44" i="1"/>
  <c r="AX44" i="1"/>
  <c r="AW44" i="1"/>
  <c r="AW38" i="1" s="1"/>
  <c r="AW31" i="1" s="1"/>
  <c r="AV44" i="1"/>
  <c r="AU44" i="1"/>
  <c r="AU38" i="1" s="1"/>
  <c r="AU31" i="1" s="1"/>
  <c r="AT44" i="1"/>
  <c r="AS44" i="1"/>
  <c r="AS38" i="1" s="1"/>
  <c r="AS31" i="1" s="1"/>
  <c r="AR44" i="1"/>
  <c r="AQ44" i="1"/>
  <c r="AQ38" i="1" s="1"/>
  <c r="AQ31" i="1" s="1"/>
  <c r="AP44" i="1"/>
  <c r="AN44" i="1"/>
  <c r="AM44" i="1"/>
  <c r="AM38" i="1" s="1"/>
  <c r="AM31" i="1" s="1"/>
  <c r="AL44" i="1"/>
  <c r="AK44" i="1"/>
  <c r="AK38" i="1" s="1"/>
  <c r="AK31" i="1" s="1"/>
  <c r="AJ44" i="1"/>
  <c r="AI44" i="1"/>
  <c r="AH44" i="1"/>
  <c r="AF44" i="1"/>
  <c r="AD44" i="1"/>
  <c r="AC44" i="1"/>
  <c r="AC38" i="1" s="1"/>
  <c r="AC31" i="1" s="1"/>
  <c r="AB44" i="1"/>
  <c r="AA44" i="1"/>
  <c r="Z44" i="1"/>
  <c r="Y44" i="1"/>
  <c r="X44" i="1"/>
  <c r="W44" i="1"/>
  <c r="W38" i="1" s="1"/>
  <c r="W31" i="1" s="1"/>
  <c r="V44" i="1"/>
  <c r="U44" i="1"/>
  <c r="U38" i="1" s="1"/>
  <c r="U31" i="1" s="1"/>
  <c r="S44" i="1"/>
  <c r="R44" i="1"/>
  <c r="Q44" i="1"/>
  <c r="Q38" i="1" s="1"/>
  <c r="Q31" i="1" s="1"/>
  <c r="P44" i="1"/>
  <c r="O44" i="1"/>
  <c r="N44" i="1"/>
  <c r="M44" i="1"/>
  <c r="L44" i="1"/>
  <c r="K44" i="1"/>
  <c r="K38" i="1" s="1"/>
  <c r="K31" i="1" s="1"/>
  <c r="I44" i="1"/>
  <c r="G44" i="1"/>
  <c r="D44" i="1"/>
  <c r="AY43" i="1"/>
  <c r="AY41" i="1" s="1"/>
  <c r="AT43" i="1"/>
  <c r="AO43" i="1"/>
  <c r="AO41" i="1" s="1"/>
  <c r="AO38" i="1" s="1"/>
  <c r="AO31" i="1" s="1"/>
  <c r="AJ43" i="1"/>
  <c r="AI43" i="1"/>
  <c r="AI41" i="1" s="1"/>
  <c r="AH43" i="1"/>
  <c r="AG43" i="1"/>
  <c r="AG41" i="1" s="1"/>
  <c r="AF43" i="1"/>
  <c r="AE43" i="1"/>
  <c r="Y43" i="1"/>
  <c r="T43" i="1"/>
  <c r="S43" i="1"/>
  <c r="O43" i="1"/>
  <c r="N43" i="1"/>
  <c r="M43" i="1"/>
  <c r="H43" i="1" s="1"/>
  <c r="I43" i="1"/>
  <c r="G43" i="1"/>
  <c r="F43" i="1"/>
  <c r="AY42" i="1"/>
  <c r="AT42" i="1"/>
  <c r="AO42" i="1"/>
  <c r="AJ42" i="1"/>
  <c r="AI42" i="1"/>
  <c r="AH42" i="1"/>
  <c r="AG42" i="1"/>
  <c r="AF42" i="1"/>
  <c r="AE42" i="1" s="1"/>
  <c r="AE41" i="1" s="1"/>
  <c r="Y42" i="1"/>
  <c r="Y41" i="1" s="1"/>
  <c r="T42" i="1"/>
  <c r="O42" i="1"/>
  <c r="O41" i="1" s="1"/>
  <c r="N42" i="1"/>
  <c r="L42" i="1"/>
  <c r="J42" i="1" s="1"/>
  <c r="I42" i="1"/>
  <c r="E42" i="1" s="1"/>
  <c r="H42" i="1"/>
  <c r="G42" i="1"/>
  <c r="G41" i="1" s="1"/>
  <c r="F42" i="1"/>
  <c r="BC41" i="1"/>
  <c r="BB41" i="1"/>
  <c r="BA41" i="1"/>
  <c r="AZ41" i="1"/>
  <c r="AX41" i="1"/>
  <c r="AW41" i="1"/>
  <c r="AV41" i="1"/>
  <c r="AU41" i="1"/>
  <c r="AT41" i="1"/>
  <c r="AS41" i="1"/>
  <c r="AR41" i="1"/>
  <c r="AQ41" i="1"/>
  <c r="AP41" i="1"/>
  <c r="AN41" i="1"/>
  <c r="AM41" i="1"/>
  <c r="AL41" i="1"/>
  <c r="AK41" i="1"/>
  <c r="AJ41" i="1"/>
  <c r="AH41" i="1"/>
  <c r="AF41" i="1"/>
  <c r="AD41" i="1"/>
  <c r="AC41" i="1"/>
  <c r="AB41" i="1"/>
  <c r="AA41" i="1"/>
  <c r="Z41" i="1"/>
  <c r="X41" i="1"/>
  <c r="W41" i="1"/>
  <c r="V41" i="1"/>
  <c r="U41" i="1"/>
  <c r="T41" i="1"/>
  <c r="S41" i="1"/>
  <c r="R41" i="1"/>
  <c r="Q41" i="1"/>
  <c r="P41" i="1"/>
  <c r="N41" i="1"/>
  <c r="L41" i="1"/>
  <c r="K41" i="1"/>
  <c r="F41" i="1"/>
  <c r="D41" i="1"/>
  <c r="BB38" i="1"/>
  <c r="AZ38" i="1"/>
  <c r="AX38" i="1"/>
  <c r="AV38" i="1"/>
  <c r="AR38" i="1"/>
  <c r="AP38" i="1"/>
  <c r="AN38" i="1"/>
  <c r="AL38" i="1"/>
  <c r="AD38" i="1"/>
  <c r="X38" i="1"/>
  <c r="V38" i="1"/>
  <c r="R38" i="1"/>
  <c r="P38" i="1"/>
  <c r="D38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B31" i="1"/>
  <c r="AZ31" i="1"/>
  <c r="AX31" i="1"/>
  <c r="AV31" i="1"/>
  <c r="AR31" i="1"/>
  <c r="AP31" i="1"/>
  <c r="AN31" i="1"/>
  <c r="AL31" i="1"/>
  <c r="AD31" i="1"/>
  <c r="X31" i="1"/>
  <c r="V31" i="1"/>
  <c r="R31" i="1"/>
  <c r="P31" i="1"/>
  <c r="D31" i="1"/>
  <c r="BC29" i="1"/>
  <c r="BB29" i="1"/>
  <c r="BA29" i="1"/>
  <c r="AZ29" i="1"/>
  <c r="AX29" i="1"/>
  <c r="AW29" i="1"/>
  <c r="AV29" i="1"/>
  <c r="AU29" i="1"/>
  <c r="AS29" i="1"/>
  <c r="AR29" i="1"/>
  <c r="AQ29" i="1"/>
  <c r="AP29" i="1"/>
  <c r="AN29" i="1"/>
  <c r="AM29" i="1"/>
  <c r="AL29" i="1"/>
  <c r="AK29" i="1"/>
  <c r="AC29" i="1"/>
  <c r="AB29" i="1"/>
  <c r="AA29" i="1"/>
  <c r="X29" i="1"/>
  <c r="V29" i="1"/>
  <c r="S29" i="1"/>
  <c r="R29" i="1"/>
  <c r="Q29" i="1"/>
  <c r="P29" i="1"/>
  <c r="N29" i="1"/>
  <c r="M29" i="1"/>
  <c r="L29" i="1"/>
  <c r="K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B27" i="1"/>
  <c r="AZ27" i="1"/>
  <c r="AX27" i="1"/>
  <c r="AW27" i="1"/>
  <c r="AV27" i="1"/>
  <c r="AS27" i="1"/>
  <c r="AR27" i="1"/>
  <c r="AP27" i="1"/>
  <c r="AN27" i="1"/>
  <c r="AL27" i="1"/>
  <c r="AK27" i="1"/>
  <c r="AJ27" i="1"/>
  <c r="AD27" i="1"/>
  <c r="AC27" i="1"/>
  <c r="AB27" i="1"/>
  <c r="Z27" i="1"/>
  <c r="X27" i="1"/>
  <c r="U27" i="1"/>
  <c r="R27" i="1"/>
  <c r="Q27" i="1"/>
  <c r="P27" i="1"/>
  <c r="N27" i="1"/>
  <c r="L27" i="1"/>
  <c r="K27" i="1"/>
  <c r="D27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A26" i="1"/>
  <c r="Y26" i="1"/>
  <c r="X26" i="1"/>
  <c r="W26" i="1"/>
  <c r="U26" i="1"/>
  <c r="T26" i="1"/>
  <c r="S26" i="1"/>
  <c r="Q26" i="1"/>
  <c r="P26" i="1"/>
  <c r="M26" i="1"/>
  <c r="L26" i="1"/>
  <c r="K26" i="1"/>
  <c r="I26" i="1"/>
  <c r="H26" i="1"/>
  <c r="D26" i="1"/>
  <c r="BB25" i="1"/>
  <c r="AZ25" i="1"/>
  <c r="AX25" i="1"/>
  <c r="AV25" i="1"/>
  <c r="AR25" i="1"/>
  <c r="AP25" i="1"/>
  <c r="AN25" i="1"/>
  <c r="AL25" i="1"/>
  <c r="AD25" i="1"/>
  <c r="P25" i="1"/>
  <c r="D25" i="1"/>
  <c r="BA24" i="1"/>
  <c r="AW24" i="1"/>
  <c r="AS24" i="1"/>
  <c r="AK24" i="1"/>
  <c r="AC24" i="1"/>
  <c r="Q24" i="1"/>
  <c r="M24" i="1"/>
  <c r="BB23" i="1"/>
  <c r="AZ23" i="1"/>
  <c r="AX23" i="1"/>
  <c r="AV23" i="1"/>
  <c r="AR23" i="1"/>
  <c r="AP23" i="1"/>
  <c r="AN23" i="1"/>
  <c r="AD23" i="1"/>
  <c r="R23" i="1"/>
  <c r="P23" i="1"/>
  <c r="D23" i="1"/>
  <c r="C21" i="1"/>
  <c r="A12" i="1"/>
  <c r="A10" i="1"/>
  <c r="A7" i="1"/>
  <c r="A5" i="1"/>
  <c r="AM30" i="1" l="1"/>
  <c r="AM23" i="1"/>
  <c r="AM22" i="1" s="1"/>
  <c r="T76" i="1"/>
  <c r="H41" i="1"/>
  <c r="E43" i="1"/>
  <c r="E41" i="1" s="1"/>
  <c r="Q30" i="1"/>
  <c r="Q23" i="1"/>
  <c r="Q22" i="1" s="1"/>
  <c r="AS30" i="1"/>
  <c r="AS23" i="1"/>
  <c r="AS22" i="1" s="1"/>
  <c r="AW30" i="1"/>
  <c r="AW23" i="1"/>
  <c r="AW22" i="1" s="1"/>
  <c r="BA30" i="1"/>
  <c r="BA23" i="1"/>
  <c r="BA22" i="1" s="1"/>
  <c r="O46" i="1"/>
  <c r="AJ30" i="1"/>
  <c r="AB23" i="1"/>
  <c r="V24" i="1"/>
  <c r="AE56" i="1"/>
  <c r="AT24" i="1"/>
  <c r="AE92" i="1"/>
  <c r="E101" i="1"/>
  <c r="E102" i="1"/>
  <c r="W29" i="1"/>
  <c r="AL293" i="1"/>
  <c r="AL23" i="1"/>
  <c r="U30" i="1"/>
  <c r="U23" i="1"/>
  <c r="AK30" i="1"/>
  <c r="AK23" i="1"/>
  <c r="AK22" i="1" s="1"/>
  <c r="O55" i="1"/>
  <c r="D24" i="1"/>
  <c r="D22" i="1" s="1"/>
  <c r="D30" i="1"/>
  <c r="P24" i="1"/>
  <c r="P22" i="1" s="1"/>
  <c r="P30" i="1"/>
  <c r="T55" i="1"/>
  <c r="AV24" i="1"/>
  <c r="AV22" i="1" s="1"/>
  <c r="AV30" i="1"/>
  <c r="AZ30" i="1"/>
  <c r="AZ24" i="1"/>
  <c r="AZ22" i="1" s="1"/>
  <c r="E60" i="1"/>
  <c r="E77" i="1"/>
  <c r="AE77" i="1"/>
  <c r="AY76" i="1"/>
  <c r="E95" i="1"/>
  <c r="AY144" i="1"/>
  <c r="AY27" i="1" s="1"/>
  <c r="AG208" i="1"/>
  <c r="AC23" i="1"/>
  <c r="W30" i="1"/>
  <c r="W23" i="1"/>
  <c r="O38" i="1"/>
  <c r="O31" i="1" s="1"/>
  <c r="AI38" i="1"/>
  <c r="AI31" i="1" s="1"/>
  <c r="AY38" i="1"/>
  <c r="AY31" i="1" s="1"/>
  <c r="K30" i="1"/>
  <c r="K23" i="1"/>
  <c r="AQ30" i="1"/>
  <c r="AQ23" i="1"/>
  <c r="AQ22" i="1" s="1"/>
  <c r="AU30" i="1"/>
  <c r="AU23" i="1"/>
  <c r="AU22" i="1" s="1"/>
  <c r="BC30" i="1"/>
  <c r="BC23" i="1"/>
  <c r="BC22" i="1" s="1"/>
  <c r="AH30" i="1"/>
  <c r="AH23" i="1"/>
  <c r="AT30" i="1"/>
  <c r="AT23" i="1"/>
  <c r="E49" i="1"/>
  <c r="E53" i="1"/>
  <c r="AN30" i="1"/>
  <c r="AN24" i="1"/>
  <c r="AN22" i="1" s="1"/>
  <c r="AR30" i="1"/>
  <c r="AR24" i="1"/>
  <c r="AR22" i="1" s="1"/>
  <c r="AE60" i="1"/>
  <c r="AE66" i="1"/>
  <c r="E109" i="1"/>
  <c r="I102" i="1"/>
  <c r="I92" i="1" s="1"/>
  <c r="I76" i="1" s="1"/>
  <c r="O135" i="1"/>
  <c r="O110" i="1" s="1"/>
  <c r="O76" i="1" s="1"/>
  <c r="I135" i="1"/>
  <c r="AH293" i="1"/>
  <c r="T321" i="1"/>
  <c r="G321" i="1"/>
  <c r="E321" i="1" s="1"/>
  <c r="AE362" i="1"/>
  <c r="AF360" i="1"/>
  <c r="I41" i="1"/>
  <c r="M41" i="1"/>
  <c r="M38" i="1" s="1"/>
  <c r="M31" i="1" s="1"/>
  <c r="J43" i="1"/>
  <c r="J41" i="1" s="1"/>
  <c r="J38" i="1" s="1"/>
  <c r="J31" i="1" s="1"/>
  <c r="E45" i="1"/>
  <c r="E44" i="1" s="1"/>
  <c r="F46" i="1"/>
  <c r="F38" i="1" s="1"/>
  <c r="F31" i="1" s="1"/>
  <c r="N46" i="1"/>
  <c r="N38" i="1" s="1"/>
  <c r="N31" i="1" s="1"/>
  <c r="Z46" i="1"/>
  <c r="Z38" i="1" s="1"/>
  <c r="Z31" i="1" s="1"/>
  <c r="G47" i="1"/>
  <c r="G46" i="1" s="1"/>
  <c r="G38" i="1" s="1"/>
  <c r="G31" i="1" s="1"/>
  <c r="AE47" i="1"/>
  <c r="AE46" i="1" s="1"/>
  <c r="AE38" i="1" s="1"/>
  <c r="AE31" i="1" s="1"/>
  <c r="H48" i="1"/>
  <c r="E48" i="1" s="1"/>
  <c r="G56" i="1"/>
  <c r="G64" i="1"/>
  <c r="S64" i="1"/>
  <c r="S55" i="1" s="1"/>
  <c r="S24" i="1" s="1"/>
  <c r="AA64" i="1"/>
  <c r="AA55" i="1" s="1"/>
  <c r="AA24" i="1" s="1"/>
  <c r="E67" i="1"/>
  <c r="I73" i="1"/>
  <c r="I66" i="1" s="1"/>
  <c r="F77" i="1"/>
  <c r="L92" i="1"/>
  <c r="L76" i="1" s="1"/>
  <c r="L25" i="1" s="1"/>
  <c r="AB92" i="1"/>
  <c r="AB76" i="1" s="1"/>
  <c r="AB25" i="1" s="1"/>
  <c r="AF92" i="1"/>
  <c r="E93" i="1"/>
  <c r="J94" i="1"/>
  <c r="J92" i="1" s="1"/>
  <c r="J76" i="1" s="1"/>
  <c r="H95" i="1"/>
  <c r="H92" i="1" s="1"/>
  <c r="H76" i="1" s="1"/>
  <c r="H25" i="1" s="1"/>
  <c r="J96" i="1"/>
  <c r="J102" i="1"/>
  <c r="J104" i="1"/>
  <c r="AE108" i="1"/>
  <c r="I109" i="1"/>
  <c r="S110" i="1"/>
  <c r="S76" i="1" s="1"/>
  <c r="S25" i="1" s="1"/>
  <c r="H110" i="1"/>
  <c r="T110" i="1"/>
  <c r="E113" i="1"/>
  <c r="AE113" i="1"/>
  <c r="E117" i="1"/>
  <c r="AE117" i="1"/>
  <c r="AE123" i="1"/>
  <c r="AE131" i="1"/>
  <c r="F132" i="1"/>
  <c r="E132" i="1" s="1"/>
  <c r="AE135" i="1"/>
  <c r="E152" i="1"/>
  <c r="AG151" i="1"/>
  <c r="AG144" i="1" s="1"/>
  <c r="AG27" i="1" s="1"/>
  <c r="AO151" i="1"/>
  <c r="AO144" i="1" s="1"/>
  <c r="AO27" i="1" s="1"/>
  <c r="AE154" i="1"/>
  <c r="AE151" i="1" s="1"/>
  <c r="AE144" i="1" s="1"/>
  <c r="AE166" i="1"/>
  <c r="AE174" i="1"/>
  <c r="AE182" i="1"/>
  <c r="AE190" i="1"/>
  <c r="AE198" i="1"/>
  <c r="AE207" i="1"/>
  <c r="H221" i="1"/>
  <c r="H216" i="1" s="1"/>
  <c r="H209" i="1" s="1"/>
  <c r="T221" i="1"/>
  <c r="T216" i="1" s="1"/>
  <c r="T209" i="1" s="1"/>
  <c r="E225" i="1"/>
  <c r="AH233" i="1"/>
  <c r="AH276" i="1"/>
  <c r="E153" i="1"/>
  <c r="F151" i="1"/>
  <c r="E204" i="1"/>
  <c r="AE314" i="1"/>
  <c r="AG308" i="1"/>
  <c r="E363" i="1"/>
  <c r="AH611" i="1"/>
  <c r="AH607" i="1" s="1"/>
  <c r="AE612" i="1"/>
  <c r="AE611" i="1" s="1"/>
  <c r="AE607" i="1" s="1"/>
  <c r="E629" i="1"/>
  <c r="E628" i="1" s="1"/>
  <c r="G628" i="1"/>
  <c r="R24" i="1"/>
  <c r="AD24" i="1"/>
  <c r="AD22" i="1" s="1"/>
  <c r="AL24" i="1"/>
  <c r="AP24" i="1"/>
  <c r="AP22" i="1" s="1"/>
  <c r="AX24" i="1"/>
  <c r="AX22" i="1" s="1"/>
  <c r="BB24" i="1"/>
  <c r="BB22" i="1" s="1"/>
  <c r="V30" i="1"/>
  <c r="AG44" i="1"/>
  <c r="AG38" i="1" s="1"/>
  <c r="AG31" i="1" s="1"/>
  <c r="S46" i="1"/>
  <c r="S38" i="1" s="1"/>
  <c r="S31" i="1" s="1"/>
  <c r="AA46" i="1"/>
  <c r="AA38" i="1" s="1"/>
  <c r="AA31" i="1" s="1"/>
  <c r="I48" i="1"/>
  <c r="I46" i="1" s="1"/>
  <c r="Y48" i="1"/>
  <c r="Y46" i="1" s="1"/>
  <c r="Y38" i="1" s="1"/>
  <c r="Y31" i="1" s="1"/>
  <c r="I53" i="1"/>
  <c r="AF56" i="1"/>
  <c r="AF55" i="1" s="1"/>
  <c r="X64" i="1"/>
  <c r="X55" i="1" s="1"/>
  <c r="I65" i="1"/>
  <c r="I64" i="1" s="1"/>
  <c r="I55" i="1" s="1"/>
  <c r="AG66" i="1"/>
  <c r="AG55" i="1" s="1"/>
  <c r="J73" i="1"/>
  <c r="J66" i="1" s="1"/>
  <c r="J55" i="1" s="1"/>
  <c r="J24" i="1" s="1"/>
  <c r="M92" i="1"/>
  <c r="M76" i="1" s="1"/>
  <c r="M25" i="1" s="1"/>
  <c r="AC92" i="1"/>
  <c r="AC76" i="1" s="1"/>
  <c r="AC25" i="1" s="1"/>
  <c r="AG92" i="1"/>
  <c r="AG76" i="1" s="1"/>
  <c r="G97" i="1"/>
  <c r="E108" i="1"/>
  <c r="F110" i="1"/>
  <c r="Z110" i="1"/>
  <c r="Z76" i="1" s="1"/>
  <c r="Z25" i="1" s="1"/>
  <c r="E125" i="1"/>
  <c r="H151" i="1"/>
  <c r="H144" i="1" s="1"/>
  <c r="H27" i="1" s="1"/>
  <c r="T151" i="1"/>
  <c r="T144" i="1" s="1"/>
  <c r="T27" i="1" s="1"/>
  <c r="E160" i="1"/>
  <c r="E161" i="1"/>
  <c r="F159" i="1"/>
  <c r="J159" i="1"/>
  <c r="J29" i="1" s="1"/>
  <c r="E168" i="1"/>
  <c r="E176" i="1"/>
  <c r="E184" i="1"/>
  <c r="E192" i="1"/>
  <c r="E200" i="1"/>
  <c r="E222" i="1"/>
  <c r="F221" i="1"/>
  <c r="F216" i="1" s="1"/>
  <c r="F209" i="1" s="1"/>
  <c r="F208" i="1" s="1"/>
  <c r="V208" i="1"/>
  <c r="AE234" i="1"/>
  <c r="AE233" i="1" s="1"/>
  <c r="AF233" i="1"/>
  <c r="AE277" i="1"/>
  <c r="AE276" i="1" s="1"/>
  <c r="AF276" i="1"/>
  <c r="L46" i="1"/>
  <c r="L38" i="1" s="1"/>
  <c r="L31" i="1" s="1"/>
  <c r="R92" i="1"/>
  <c r="R76" i="1" s="1"/>
  <c r="R25" i="1" s="1"/>
  <c r="I106" i="1"/>
  <c r="E106" i="1" s="1"/>
  <c r="Y107" i="1"/>
  <c r="Y92" i="1" s="1"/>
  <c r="Y76" i="1" s="1"/>
  <c r="G107" i="1"/>
  <c r="E107" i="1" s="1"/>
  <c r="E111" i="1"/>
  <c r="AE111" i="1"/>
  <c r="AF110" i="1"/>
  <c r="I110" i="1"/>
  <c r="Y110" i="1"/>
  <c r="E115" i="1"/>
  <c r="AE115" i="1"/>
  <c r="AE119" i="1"/>
  <c r="AE127" i="1"/>
  <c r="AE134" i="1"/>
  <c r="E140" i="1"/>
  <c r="E139" i="1" s="1"/>
  <c r="E137" i="1" s="1"/>
  <c r="E136" i="1" s="1"/>
  <c r="E26" i="1" s="1"/>
  <c r="AE147" i="1"/>
  <c r="AE146" i="1" s="1"/>
  <c r="E149" i="1"/>
  <c r="F148" i="1"/>
  <c r="AE148" i="1"/>
  <c r="AI148" i="1"/>
  <c r="AI144" i="1" s="1"/>
  <c r="AI27" i="1" s="1"/>
  <c r="AY148" i="1"/>
  <c r="J150" i="1"/>
  <c r="J148" i="1" s="1"/>
  <c r="J144" i="1" s="1"/>
  <c r="J27" i="1" s="1"/>
  <c r="Y144" i="1"/>
  <c r="Y27" i="1" s="1"/>
  <c r="E156" i="1"/>
  <c r="AG159" i="1"/>
  <c r="AG29" i="1" s="1"/>
  <c r="AO159" i="1"/>
  <c r="E162" i="1"/>
  <c r="AE162" i="1"/>
  <c r="AE159" i="1" s="1"/>
  <c r="E170" i="1"/>
  <c r="AE170" i="1"/>
  <c r="E178" i="1"/>
  <c r="AE178" i="1"/>
  <c r="E186" i="1"/>
  <c r="AE186" i="1"/>
  <c r="E194" i="1"/>
  <c r="AE194" i="1"/>
  <c r="E202" i="1"/>
  <c r="AE202" i="1"/>
  <c r="AE223" i="1"/>
  <c r="AE221" i="1" s="1"/>
  <c r="AE216" i="1" s="1"/>
  <c r="AE209" i="1" s="1"/>
  <c r="G228" i="1"/>
  <c r="AT233" i="1"/>
  <c r="AT227" i="1" s="1"/>
  <c r="AT208" i="1" s="1"/>
  <c r="AE244" i="1"/>
  <c r="AE243" i="1" s="1"/>
  <c r="AF243" i="1"/>
  <c r="AF242" i="1" s="1"/>
  <c r="AT276" i="1"/>
  <c r="AE384" i="1"/>
  <c r="AF381" i="1"/>
  <c r="G135" i="1"/>
  <c r="G110" i="1" s="1"/>
  <c r="AF146" i="1"/>
  <c r="I150" i="1"/>
  <c r="I148" i="1" s="1"/>
  <c r="I144" i="1" s="1"/>
  <c r="I27" i="1" s="1"/>
  <c r="AF151" i="1"/>
  <c r="AF159" i="1"/>
  <c r="H204" i="1"/>
  <c r="H159" i="1" s="1"/>
  <c r="E234" i="1"/>
  <c r="E233" i="1" s="1"/>
  <c r="E227" i="1" s="1"/>
  <c r="G233" i="1"/>
  <c r="O233" i="1"/>
  <c r="O227" i="1" s="1"/>
  <c r="E244" i="1"/>
  <c r="E243" i="1" s="1"/>
  <c r="G243" i="1"/>
  <c r="G242" i="1" s="1"/>
  <c r="AG242" i="1"/>
  <c r="AO242" i="1"/>
  <c r="AO25" i="1" s="1"/>
  <c r="E277" i="1"/>
  <c r="E276" i="1" s="1"/>
  <c r="G276" i="1"/>
  <c r="G29" i="1" s="1"/>
  <c r="O276" i="1"/>
  <c r="O29" i="1" s="1"/>
  <c r="AE304" i="1"/>
  <c r="AE303" i="1" s="1"/>
  <c r="AF303" i="1"/>
  <c r="AF301" i="1" s="1"/>
  <c r="AF294" i="1" s="1"/>
  <c r="AF23" i="1" s="1"/>
  <c r="L293" i="1"/>
  <c r="AR293" i="1"/>
  <c r="E312" i="1"/>
  <c r="F308" i="1"/>
  <c r="F301" i="1" s="1"/>
  <c r="F294" i="1" s="1"/>
  <c r="T318" i="1"/>
  <c r="T308" i="1" s="1"/>
  <c r="G318" i="1"/>
  <c r="E318" i="1" s="1"/>
  <c r="V308" i="1"/>
  <c r="V301" i="1" s="1"/>
  <c r="V294" i="1" s="1"/>
  <c r="T324" i="1"/>
  <c r="G324" i="1"/>
  <c r="E324" i="1" s="1"/>
  <c r="AQ293" i="1"/>
  <c r="AE387" i="1"/>
  <c r="AG381" i="1"/>
  <c r="AO381" i="1"/>
  <c r="S148" i="1"/>
  <c r="S144" i="1" s="1"/>
  <c r="S27" i="1" s="1"/>
  <c r="AH231" i="1"/>
  <c r="AH227" i="1" s="1"/>
  <c r="AE232" i="1"/>
  <c r="AE231" i="1" s="1"/>
  <c r="H242" i="1"/>
  <c r="T242" i="1"/>
  <c r="AH250" i="1"/>
  <c r="AH242" i="1" s="1"/>
  <c r="AH25" i="1" s="1"/>
  <c r="AE251" i="1"/>
  <c r="AE250" i="1" s="1"/>
  <c r="AF250" i="1"/>
  <c r="AJ250" i="1"/>
  <c r="AJ242" i="1" s="1"/>
  <c r="AJ25" i="1" s="1"/>
  <c r="I250" i="1"/>
  <c r="I242" i="1" s="1"/>
  <c r="Y250" i="1"/>
  <c r="Y242" i="1" s="1"/>
  <c r="AH273" i="1"/>
  <c r="AH269" i="1" s="1"/>
  <c r="AE274" i="1"/>
  <c r="AE273" i="1" s="1"/>
  <c r="AE269" i="1" s="1"/>
  <c r="E304" i="1"/>
  <c r="E303" i="1" s="1"/>
  <c r="O301" i="1"/>
  <c r="O294" i="1" s="1"/>
  <c r="AG301" i="1"/>
  <c r="AG294" i="1" s="1"/>
  <c r="AO301" i="1"/>
  <c r="AO294" i="1" s="1"/>
  <c r="AO293" i="1" s="1"/>
  <c r="T339" i="1"/>
  <c r="G339" i="1"/>
  <c r="AA293" i="1"/>
  <c r="BC293" i="1"/>
  <c r="K342" i="1"/>
  <c r="K293" i="1" s="1"/>
  <c r="S342" i="1"/>
  <c r="S293" i="1" s="1"/>
  <c r="AE229" i="1"/>
  <c r="AE228" i="1" s="1"/>
  <c r="AE227" i="1" s="1"/>
  <c r="AF228" i="1"/>
  <c r="AF227" i="1" s="1"/>
  <c r="AJ227" i="1"/>
  <c r="I227" i="1"/>
  <c r="I208" i="1" s="1"/>
  <c r="Y227" i="1"/>
  <c r="E251" i="1"/>
  <c r="E250" i="1" s="1"/>
  <c r="G250" i="1"/>
  <c r="O250" i="1"/>
  <c r="O242" i="1" s="1"/>
  <c r="H301" i="1"/>
  <c r="H294" i="1" s="1"/>
  <c r="T305" i="1"/>
  <c r="T303" i="1" s="1"/>
  <c r="T301" i="1" s="1"/>
  <c r="T294" i="1" s="1"/>
  <c r="G305" i="1"/>
  <c r="E305" i="1" s="1"/>
  <c r="AZ293" i="1"/>
  <c r="AE316" i="1"/>
  <c r="AF308" i="1"/>
  <c r="AJ308" i="1"/>
  <c r="AJ301" i="1" s="1"/>
  <c r="AJ294" i="1" s="1"/>
  <c r="T319" i="1"/>
  <c r="G319" i="1"/>
  <c r="E319" i="1" s="1"/>
  <c r="AU293" i="1"/>
  <c r="AY342" i="1"/>
  <c r="E430" i="1"/>
  <c r="F424" i="1"/>
  <c r="AI308" i="1"/>
  <c r="AI301" i="1" s="1"/>
  <c r="AI294" i="1" s="1"/>
  <c r="AY308" i="1"/>
  <c r="AY301" i="1" s="1"/>
  <c r="AY294" i="1" s="1"/>
  <c r="T325" i="1"/>
  <c r="G325" i="1"/>
  <c r="E325" i="1" s="1"/>
  <c r="E337" i="1"/>
  <c r="F335" i="1"/>
  <c r="F329" i="1" s="1"/>
  <c r="F24" i="1" s="1"/>
  <c r="T340" i="1"/>
  <c r="F340" i="1"/>
  <c r="E340" i="1" s="1"/>
  <c r="U335" i="1"/>
  <c r="U329" i="1" s="1"/>
  <c r="U293" i="1" s="1"/>
  <c r="H360" i="1"/>
  <c r="H342" i="1" s="1"/>
  <c r="E373" i="1"/>
  <c r="AH381" i="1"/>
  <c r="AT381" i="1"/>
  <c r="AE421" i="1"/>
  <c r="AF420" i="1"/>
  <c r="AF416" i="1" s="1"/>
  <c r="AI424" i="1"/>
  <c r="AI29" i="1" s="1"/>
  <c r="AY424" i="1"/>
  <c r="AY29" i="1" s="1"/>
  <c r="E463" i="1"/>
  <c r="E310" i="1"/>
  <c r="E308" i="1" s="1"/>
  <c r="E314" i="1"/>
  <c r="T326" i="1"/>
  <c r="G326" i="1"/>
  <c r="E326" i="1" s="1"/>
  <c r="E330" i="1"/>
  <c r="I329" i="1"/>
  <c r="AE336" i="1"/>
  <c r="AE335" i="1" s="1"/>
  <c r="AG335" i="1"/>
  <c r="AG329" i="1" s="1"/>
  <c r="E338" i="1"/>
  <c r="E339" i="1"/>
  <c r="E341" i="1"/>
  <c r="F343" i="1"/>
  <c r="J343" i="1"/>
  <c r="E352" i="1"/>
  <c r="AH360" i="1"/>
  <c r="AH342" i="1" s="1"/>
  <c r="AT360" i="1"/>
  <c r="O360" i="1"/>
  <c r="O342" i="1" s="1"/>
  <c r="AE365" i="1"/>
  <c r="E377" i="1"/>
  <c r="T380" i="1"/>
  <c r="G380" i="1"/>
  <c r="E380" i="1" s="1"/>
  <c r="V360" i="1"/>
  <c r="X381" i="1"/>
  <c r="X342" i="1" s="1"/>
  <c r="I381" i="1"/>
  <c r="Y381" i="1"/>
  <c r="Y342" i="1" s="1"/>
  <c r="Y293" i="1" s="1"/>
  <c r="T385" i="1"/>
  <c r="T381" i="1" s="1"/>
  <c r="G385" i="1"/>
  <c r="E385" i="1" s="1"/>
  <c r="E381" i="1" s="1"/>
  <c r="V381" i="1"/>
  <c r="I387" i="1"/>
  <c r="E387" i="1" s="1"/>
  <c r="AI381" i="1"/>
  <c r="AY381" i="1"/>
  <c r="AE391" i="1"/>
  <c r="E396" i="1"/>
  <c r="I398" i="1"/>
  <c r="E398" i="1" s="1"/>
  <c r="E403" i="1"/>
  <c r="AE422" i="1"/>
  <c r="G424" i="1"/>
  <c r="O424" i="1"/>
  <c r="E426" i="1"/>
  <c r="Y424" i="1"/>
  <c r="Y29" i="1" s="1"/>
  <c r="E433" i="1"/>
  <c r="T436" i="1"/>
  <c r="H436" i="1"/>
  <c r="E436" i="1" s="1"/>
  <c r="E440" i="1"/>
  <c r="E449" i="1"/>
  <c r="T466" i="1"/>
  <c r="H466" i="1"/>
  <c r="E466" i="1" s="1"/>
  <c r="M495" i="1"/>
  <c r="AO308" i="1"/>
  <c r="E311" i="1"/>
  <c r="E315" i="1"/>
  <c r="AE315" i="1"/>
  <c r="AE308" i="1" s="1"/>
  <c r="AE319" i="1"/>
  <c r="AE321" i="1"/>
  <c r="T323" i="1"/>
  <c r="G323" i="1"/>
  <c r="E323" i="1" s="1"/>
  <c r="T327" i="1"/>
  <c r="G327" i="1"/>
  <c r="E327" i="1" s="1"/>
  <c r="AE331" i="1"/>
  <c r="AE330" i="1" s="1"/>
  <c r="AE329" i="1" s="1"/>
  <c r="T336" i="1"/>
  <c r="T335" i="1" s="1"/>
  <c r="T329" i="1" s="1"/>
  <c r="G336" i="1"/>
  <c r="V335" i="1"/>
  <c r="V329" i="1" s="1"/>
  <c r="AE344" i="1"/>
  <c r="AE343" i="1" s="1"/>
  <c r="AG343" i="1"/>
  <c r="AG342" i="1" s="1"/>
  <c r="AO343" i="1"/>
  <c r="AO342" i="1" s="1"/>
  <c r="E346" i="1"/>
  <c r="E354" i="1"/>
  <c r="AE359" i="1"/>
  <c r="AE358" i="1" s="1"/>
  <c r="AG358" i="1"/>
  <c r="E361" i="1"/>
  <c r="F360" i="1"/>
  <c r="J360" i="1"/>
  <c r="AI360" i="1"/>
  <c r="AI342" i="1" s="1"/>
  <c r="AI25" i="1" s="1"/>
  <c r="AY360" i="1"/>
  <c r="AE367" i="1"/>
  <c r="AE360" i="1" s="1"/>
  <c r="I371" i="1"/>
  <c r="I360" i="1" s="1"/>
  <c r="I342" i="1" s="1"/>
  <c r="T371" i="1"/>
  <c r="I372" i="1"/>
  <c r="E372" i="1" s="1"/>
  <c r="T372" i="1"/>
  <c r="T360" i="1" s="1"/>
  <c r="T342" i="1" s="1"/>
  <c r="I373" i="1"/>
  <c r="T373" i="1"/>
  <c r="I374" i="1"/>
  <c r="E374" i="1" s="1"/>
  <c r="T374" i="1"/>
  <c r="I375" i="1"/>
  <c r="E375" i="1" s="1"/>
  <c r="T375" i="1"/>
  <c r="AE382" i="1"/>
  <c r="T386" i="1"/>
  <c r="G386" i="1"/>
  <c r="E386" i="1" s="1"/>
  <c r="E388" i="1"/>
  <c r="F381" i="1"/>
  <c r="J381" i="1"/>
  <c r="AE392" i="1"/>
  <c r="E405" i="1"/>
  <c r="AH420" i="1"/>
  <c r="AH416" i="1" s="1"/>
  <c r="AT420" i="1"/>
  <c r="AT416" i="1" s="1"/>
  <c r="AT27" i="1" s="1"/>
  <c r="AG424" i="1"/>
  <c r="AO424" i="1"/>
  <c r="AE426" i="1"/>
  <c r="AE424" i="1" s="1"/>
  <c r="AF424" i="1"/>
  <c r="AJ424" i="1"/>
  <c r="AE441" i="1"/>
  <c r="E451" i="1"/>
  <c r="E344" i="1"/>
  <c r="E359" i="1"/>
  <c r="E358" i="1" s="1"/>
  <c r="T368" i="1"/>
  <c r="T396" i="1"/>
  <c r="E421" i="1"/>
  <c r="E420" i="1" s="1"/>
  <c r="E416" i="1" s="1"/>
  <c r="W424" i="1"/>
  <c r="W293" i="1" s="1"/>
  <c r="T425" i="1"/>
  <c r="H428" i="1"/>
  <c r="H424" i="1" s="1"/>
  <c r="H444" i="1"/>
  <c r="E444" i="1" s="1"/>
  <c r="T455" i="1"/>
  <c r="H455" i="1"/>
  <c r="E455" i="1" s="1"/>
  <c r="T463" i="1"/>
  <c r="H463" i="1"/>
  <c r="AO508" i="1"/>
  <c r="AO503" i="1" s="1"/>
  <c r="AO496" i="1" s="1"/>
  <c r="AO495" i="1" s="1"/>
  <c r="F524" i="1"/>
  <c r="E525" i="1"/>
  <c r="E524" i="1" s="1"/>
  <c r="AE453" i="1"/>
  <c r="AE457" i="1"/>
  <c r="AE461" i="1"/>
  <c r="AE465" i="1"/>
  <c r="AE470" i="1"/>
  <c r="AE478" i="1"/>
  <c r="AE486" i="1"/>
  <c r="AE494" i="1"/>
  <c r="AV495" i="1"/>
  <c r="AJ495" i="1"/>
  <c r="F513" i="1"/>
  <c r="AE518" i="1"/>
  <c r="AF514" i="1"/>
  <c r="AF513" i="1" s="1"/>
  <c r="V420" i="1"/>
  <c r="V416" i="1" s="1"/>
  <c r="V27" i="1" s="1"/>
  <c r="U424" i="1"/>
  <c r="U29" i="1" s="1"/>
  <c r="AE454" i="1"/>
  <c r="AE458" i="1"/>
  <c r="AE462" i="1"/>
  <c r="E467" i="1"/>
  <c r="AE472" i="1"/>
  <c r="AE480" i="1"/>
  <c r="AE488" i="1"/>
  <c r="F508" i="1"/>
  <c r="F503" i="1" s="1"/>
  <c r="F496" i="1" s="1"/>
  <c r="E509" i="1"/>
  <c r="E508" i="1" s="1"/>
  <c r="E503" i="1" s="1"/>
  <c r="E496" i="1" s="1"/>
  <c r="T529" i="1"/>
  <c r="T526" i="1" s="1"/>
  <c r="T513" i="1" s="1"/>
  <c r="T495" i="1" s="1"/>
  <c r="I529" i="1"/>
  <c r="E529" i="1" s="1"/>
  <c r="E526" i="1" s="1"/>
  <c r="H468" i="1"/>
  <c r="E468" i="1" s="1"/>
  <c r="X508" i="1"/>
  <c r="X503" i="1" s="1"/>
  <c r="X496" i="1" s="1"/>
  <c r="AF508" i="1"/>
  <c r="AF503" i="1" s="1"/>
  <c r="AF496" i="1" s="1"/>
  <c r="G514" i="1"/>
  <c r="G513" i="1" s="1"/>
  <c r="O514" i="1"/>
  <c r="O513" i="1" s="1"/>
  <c r="F585" i="1"/>
  <c r="F584" i="1" s="1"/>
  <c r="AH585" i="1"/>
  <c r="E598" i="1"/>
  <c r="E597" i="1" s="1"/>
  <c r="E592" i="1" s="1"/>
  <c r="E585" i="1" s="1"/>
  <c r="G597" i="1"/>
  <c r="G592" i="1" s="1"/>
  <c r="G585" i="1" s="1"/>
  <c r="O584" i="1"/>
  <c r="G509" i="1"/>
  <c r="G508" i="1" s="1"/>
  <c r="G503" i="1" s="1"/>
  <c r="G496" i="1" s="1"/>
  <c r="V508" i="1"/>
  <c r="V503" i="1" s="1"/>
  <c r="V496" i="1" s="1"/>
  <c r="V495" i="1" s="1"/>
  <c r="AH514" i="1"/>
  <c r="AE515" i="1"/>
  <c r="AE514" i="1" s="1"/>
  <c r="AT514" i="1"/>
  <c r="AT513" i="1" s="1"/>
  <c r="AT495" i="1" s="1"/>
  <c r="E523" i="1"/>
  <c r="E522" i="1" s="1"/>
  <c r="E513" i="1" s="1"/>
  <c r="G522" i="1"/>
  <c r="AE525" i="1"/>
  <c r="AE524" i="1" s="1"/>
  <c r="AF524" i="1"/>
  <c r="E566" i="1"/>
  <c r="H565" i="1"/>
  <c r="AE568" i="1"/>
  <c r="AF565" i="1"/>
  <c r="Z584" i="1"/>
  <c r="AD584" i="1"/>
  <c r="AT584" i="1"/>
  <c r="J508" i="1"/>
  <c r="J503" i="1" s="1"/>
  <c r="J496" i="1" s="1"/>
  <c r="J495" i="1" s="1"/>
  <c r="AE511" i="1"/>
  <c r="AE508" i="1" s="1"/>
  <c r="AE503" i="1" s="1"/>
  <c r="AE496" i="1" s="1"/>
  <c r="AI513" i="1"/>
  <c r="AI24" i="1" s="1"/>
  <c r="AY513" i="1"/>
  <c r="AY495" i="1" s="1"/>
  <c r="AH526" i="1"/>
  <c r="AE527" i="1"/>
  <c r="AE526" i="1" s="1"/>
  <c r="AE529" i="1"/>
  <c r="AG526" i="1"/>
  <c r="AG513" i="1" s="1"/>
  <c r="AG495" i="1" s="1"/>
  <c r="T540" i="1"/>
  <c r="G540" i="1"/>
  <c r="E540" i="1" s="1"/>
  <c r="V536" i="1"/>
  <c r="V530" i="1" s="1"/>
  <c r="O565" i="1"/>
  <c r="AB584" i="1"/>
  <c r="H536" i="1"/>
  <c r="H530" i="1" s="1"/>
  <c r="H495" i="1" s="1"/>
  <c r="E545" i="1"/>
  <c r="T548" i="1"/>
  <c r="F548" i="1"/>
  <c r="E548" i="1" s="1"/>
  <c r="E563" i="1"/>
  <c r="E562" i="1" s="1"/>
  <c r="E558" i="1" s="1"/>
  <c r="F562" i="1"/>
  <c r="F558" i="1" s="1"/>
  <c r="AH602" i="1"/>
  <c r="AH600" i="1" s="1"/>
  <c r="AE603" i="1"/>
  <c r="AE602" i="1" s="1"/>
  <c r="AE600" i="1" s="1"/>
  <c r="AE606" i="1"/>
  <c r="AE605" i="1" s="1"/>
  <c r="AF605" i="1"/>
  <c r="AF600" i="1" s="1"/>
  <c r="U524" i="1"/>
  <c r="U513" i="1" s="1"/>
  <c r="AE538" i="1"/>
  <c r="AE536" i="1" s="1"/>
  <c r="AE530" i="1" s="1"/>
  <c r="AE539" i="1"/>
  <c r="AF536" i="1"/>
  <c r="AF530" i="1" s="1"/>
  <c r="AJ536" i="1"/>
  <c r="AJ530" i="1" s="1"/>
  <c r="AI536" i="1"/>
  <c r="AI530" i="1" s="1"/>
  <c r="AY536" i="1"/>
  <c r="AY530" i="1" s="1"/>
  <c r="E547" i="1"/>
  <c r="I550" i="1"/>
  <c r="E550" i="1" s="1"/>
  <c r="AT565" i="1"/>
  <c r="Y584" i="1"/>
  <c r="E606" i="1"/>
  <c r="E605" i="1" s="1"/>
  <c r="E600" i="1" s="1"/>
  <c r="G605" i="1"/>
  <c r="G600" i="1" s="1"/>
  <c r="X531" i="1"/>
  <c r="E532" i="1"/>
  <c r="I533" i="1"/>
  <c r="U536" i="1"/>
  <c r="U530" i="1" s="1"/>
  <c r="U25" i="1" s="1"/>
  <c r="AG536" i="1"/>
  <c r="AG530" i="1" s="1"/>
  <c r="I537" i="1"/>
  <c r="I536" i="1" s="1"/>
  <c r="X536" i="1"/>
  <c r="T537" i="1"/>
  <c r="T536" i="1" s="1"/>
  <c r="T530" i="1" s="1"/>
  <c r="G536" i="1"/>
  <c r="G530" i="1" s="1"/>
  <c r="O536" i="1"/>
  <c r="O530" i="1" s="1"/>
  <c r="AE545" i="1"/>
  <c r="AH565" i="1"/>
  <c r="AE566" i="1"/>
  <c r="AE565" i="1" s="1"/>
  <c r="I565" i="1"/>
  <c r="I29" i="1" s="1"/>
  <c r="E574" i="1"/>
  <c r="E582" i="1"/>
  <c r="AE598" i="1"/>
  <c r="AE597" i="1" s="1"/>
  <c r="AE592" i="1" s="1"/>
  <c r="AE585" i="1" s="1"/>
  <c r="AF597" i="1"/>
  <c r="AF592" i="1" s="1"/>
  <c r="AF585" i="1" s="1"/>
  <c r="AF611" i="1"/>
  <c r="AF607" i="1" s="1"/>
  <c r="G611" i="1"/>
  <c r="G607" i="1" s="1"/>
  <c r="E613" i="1"/>
  <c r="E611" i="1" s="1"/>
  <c r="E607" i="1" s="1"/>
  <c r="AE629" i="1"/>
  <c r="AE628" i="1" s="1"/>
  <c r="AF628" i="1"/>
  <c r="AJ628" i="1"/>
  <c r="AJ584" i="1" s="1"/>
  <c r="T23" i="1" l="1"/>
  <c r="X24" i="1"/>
  <c r="X30" i="1"/>
  <c r="I293" i="1"/>
  <c r="Y208" i="1"/>
  <c r="AA30" i="1"/>
  <c r="AA23" i="1"/>
  <c r="AA22" i="1" s="1"/>
  <c r="O25" i="1"/>
  <c r="H29" i="1"/>
  <c r="AE29" i="1"/>
  <c r="AG24" i="1"/>
  <c r="S30" i="1"/>
  <c r="S23" i="1"/>
  <c r="S22" i="1" s="1"/>
  <c r="AE23" i="1"/>
  <c r="F23" i="1"/>
  <c r="X25" i="1"/>
  <c r="X293" i="1"/>
  <c r="J30" i="1"/>
  <c r="J23" i="1"/>
  <c r="AJ293" i="1"/>
  <c r="AJ23" i="1"/>
  <c r="AH208" i="1"/>
  <c r="V23" i="1"/>
  <c r="V22" i="1" s="1"/>
  <c r="O208" i="1"/>
  <c r="Y25" i="1"/>
  <c r="Y30" i="1"/>
  <c r="Y23" i="1"/>
  <c r="AG30" i="1"/>
  <c r="AG23" i="1"/>
  <c r="E584" i="1"/>
  <c r="E301" i="1"/>
  <c r="E294" i="1" s="1"/>
  <c r="N23" i="1"/>
  <c r="N22" i="1" s="1"/>
  <c r="N30" i="1"/>
  <c r="Y24" i="1"/>
  <c r="AY25" i="1"/>
  <c r="E65" i="1"/>
  <c r="E64" i="1" s="1"/>
  <c r="E55" i="1" s="1"/>
  <c r="E24" i="1" s="1"/>
  <c r="O24" i="1"/>
  <c r="T25" i="1"/>
  <c r="E533" i="1"/>
  <c r="I531" i="1"/>
  <c r="I530" i="1" s="1"/>
  <c r="I25" i="1" s="1"/>
  <c r="G495" i="1"/>
  <c r="AH584" i="1"/>
  <c r="AF495" i="1"/>
  <c r="T424" i="1"/>
  <c r="T29" i="1" s="1"/>
  <c r="AE381" i="1"/>
  <c r="AE342" i="1"/>
  <c r="AI495" i="1"/>
  <c r="AT342" i="1"/>
  <c r="J342" i="1"/>
  <c r="J293" i="1" s="1"/>
  <c r="AY293" i="1"/>
  <c r="AG293" i="1"/>
  <c r="G308" i="1"/>
  <c r="AE301" i="1"/>
  <c r="AE294" i="1" s="1"/>
  <c r="E242" i="1"/>
  <c r="E150" i="1"/>
  <c r="E148" i="1" s="1"/>
  <c r="AE242" i="1"/>
  <c r="AE208" i="1" s="1"/>
  <c r="E135" i="1"/>
  <c r="F29" i="1"/>
  <c r="F144" i="1"/>
  <c r="F27" i="1" s="1"/>
  <c r="T208" i="1"/>
  <c r="F76" i="1"/>
  <c r="I38" i="1"/>
  <c r="I31" i="1" s="1"/>
  <c r="AI30" i="1"/>
  <c r="AI23" i="1"/>
  <c r="AI22" i="1" s="1"/>
  <c r="T30" i="1"/>
  <c r="E73" i="1"/>
  <c r="E66" i="1" s="1"/>
  <c r="AB22" i="1"/>
  <c r="AO30" i="1"/>
  <c r="M30" i="1"/>
  <c r="M23" i="1"/>
  <c r="M22" i="1" s="1"/>
  <c r="AY30" i="1"/>
  <c r="AY23" i="1"/>
  <c r="F536" i="1"/>
  <c r="F530" i="1" s="1"/>
  <c r="F495" i="1" s="1"/>
  <c r="AE513" i="1"/>
  <c r="AE495" i="1" s="1"/>
  <c r="X23" i="1"/>
  <c r="X22" i="1" s="1"/>
  <c r="I526" i="1"/>
  <c r="I513" i="1" s="1"/>
  <c r="I495" i="1" s="1"/>
  <c r="AJ29" i="1"/>
  <c r="F342" i="1"/>
  <c r="E428" i="1"/>
  <c r="E424" i="1" s="1"/>
  <c r="E371" i="1"/>
  <c r="E360" i="1" s="1"/>
  <c r="U24" i="1"/>
  <c r="AI293" i="1"/>
  <c r="AJ208" i="1"/>
  <c r="O293" i="1"/>
  <c r="AH27" i="1"/>
  <c r="F293" i="1"/>
  <c r="AF29" i="1"/>
  <c r="G381" i="1"/>
  <c r="AE110" i="1"/>
  <c r="AE76" i="1" s="1"/>
  <c r="AE25" i="1" s="1"/>
  <c r="E221" i="1"/>
  <c r="E216" i="1" s="1"/>
  <c r="E209" i="1" s="1"/>
  <c r="E208" i="1" s="1"/>
  <c r="G92" i="1"/>
  <c r="G76" i="1" s="1"/>
  <c r="E97" i="1"/>
  <c r="E92" i="1" s="1"/>
  <c r="E76" i="1" s="1"/>
  <c r="AF24" i="1"/>
  <c r="H208" i="1"/>
  <c r="E151" i="1"/>
  <c r="AF76" i="1"/>
  <c r="H46" i="1"/>
  <c r="H38" i="1" s="1"/>
  <c r="H31" i="1" s="1"/>
  <c r="O30" i="1"/>
  <c r="O23" i="1"/>
  <c r="O22" i="1" s="1"/>
  <c r="AC22" i="1"/>
  <c r="AO208" i="1"/>
  <c r="E47" i="1"/>
  <c r="E46" i="1" s="1"/>
  <c r="E38" i="1" s="1"/>
  <c r="E31" i="1" s="1"/>
  <c r="AL22" i="1"/>
  <c r="AY24" i="1"/>
  <c r="AJ24" i="1"/>
  <c r="AB30" i="1"/>
  <c r="H293" i="1"/>
  <c r="AF293" i="1"/>
  <c r="AT29" i="1"/>
  <c r="L23" i="1"/>
  <c r="L22" i="1" s="1"/>
  <c r="L30" i="1"/>
  <c r="AH29" i="1"/>
  <c r="AF342" i="1"/>
  <c r="AO23" i="1"/>
  <c r="AO22" i="1" s="1"/>
  <c r="AF584" i="1"/>
  <c r="E531" i="1"/>
  <c r="U495" i="1"/>
  <c r="AE584" i="1"/>
  <c r="X530" i="1"/>
  <c r="X495" i="1" s="1"/>
  <c r="E537" i="1"/>
  <c r="E536" i="1" s="1"/>
  <c r="E565" i="1"/>
  <c r="AH513" i="1"/>
  <c r="AH495" i="1" s="1"/>
  <c r="G584" i="1"/>
  <c r="O495" i="1"/>
  <c r="E343" i="1"/>
  <c r="G335" i="1"/>
  <c r="G329" i="1" s="1"/>
  <c r="E336" i="1"/>
  <c r="E335" i="1" s="1"/>
  <c r="E329" i="1" s="1"/>
  <c r="V342" i="1"/>
  <c r="V25" i="1" s="1"/>
  <c r="G360" i="1"/>
  <c r="G342" i="1" s="1"/>
  <c r="AE420" i="1"/>
  <c r="AE416" i="1" s="1"/>
  <c r="AE27" i="1" s="1"/>
  <c r="AF208" i="1"/>
  <c r="G303" i="1"/>
  <c r="G301" i="1" s="1"/>
  <c r="G294" i="1" s="1"/>
  <c r="G23" i="1" s="1"/>
  <c r="AF144" i="1"/>
  <c r="AF27" i="1" s="1"/>
  <c r="G227" i="1"/>
  <c r="G208" i="1" s="1"/>
  <c r="AO29" i="1"/>
  <c r="E110" i="1"/>
  <c r="E159" i="1"/>
  <c r="E29" i="1" s="1"/>
  <c r="AG25" i="1"/>
  <c r="R22" i="1"/>
  <c r="G55" i="1"/>
  <c r="Z30" i="1"/>
  <c r="Z23" i="1"/>
  <c r="Z22" i="1" s="1"/>
  <c r="R30" i="1"/>
  <c r="W22" i="1"/>
  <c r="AC30" i="1"/>
  <c r="K25" i="1"/>
  <c r="K22" i="1" s="1"/>
  <c r="T24" i="1"/>
  <c r="U22" i="1"/>
  <c r="AE55" i="1"/>
  <c r="AE24" i="1" s="1"/>
  <c r="E23" i="1" l="1"/>
  <c r="H30" i="1"/>
  <c r="H23" i="1"/>
  <c r="H22" i="1" s="1"/>
  <c r="I30" i="1"/>
  <c r="I23" i="1"/>
  <c r="AT25" i="1"/>
  <c r="AT22" i="1" s="1"/>
  <c r="AT293" i="1"/>
  <c r="AE22" i="1"/>
  <c r="G24" i="1"/>
  <c r="E342" i="1"/>
  <c r="E25" i="1" s="1"/>
  <c r="AF25" i="1"/>
  <c r="AF22" i="1" s="1"/>
  <c r="F25" i="1"/>
  <c r="F22" i="1" s="1"/>
  <c r="Y22" i="1"/>
  <c r="AH24" i="1"/>
  <c r="AH22" i="1" s="1"/>
  <c r="J22" i="1"/>
  <c r="AE30" i="1"/>
  <c r="J25" i="1"/>
  <c r="E530" i="1"/>
  <c r="E495" i="1" s="1"/>
  <c r="E144" i="1"/>
  <c r="E27" i="1" s="1"/>
  <c r="G25" i="1"/>
  <c r="G22" i="1" s="1"/>
  <c r="AY22" i="1"/>
  <c r="AE293" i="1"/>
  <c r="E293" i="1"/>
  <c r="G30" i="1"/>
  <c r="F30" i="1"/>
  <c r="T22" i="1"/>
  <c r="G293" i="1"/>
  <c r="AF30" i="1"/>
  <c r="AG22" i="1"/>
  <c r="I24" i="1"/>
  <c r="V293" i="1"/>
  <c r="AJ22" i="1"/>
  <c r="T293" i="1"/>
  <c r="E22" i="1" l="1"/>
  <c r="E30" i="1"/>
  <c r="I22" i="1"/>
</calcChain>
</file>

<file path=xl/sharedStrings.xml><?xml version="1.0" encoding="utf-8"?>
<sst xmlns="http://schemas.openxmlformats.org/spreadsheetml/2006/main" count="1973" uniqueCount="1144">
  <si>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</si>
  <si>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</si>
  <si>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</si>
  <si>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</si>
  <si>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</si>
  <si>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</si>
  <si>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</si>
  <si>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</si>
  <si>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</si>
  <si>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</si>
  <si>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</si>
  <si>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</si>
  <si>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</si>
  <si>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</si>
  <si>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</si>
  <si>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</si>
  <si>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</si>
  <si>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</si>
  <si>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</si>
  <si>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</si>
  <si>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</si>
  <si>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</si>
  <si>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</si>
  <si>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</si>
  <si>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</si>
  <si>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</si>
  <si>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</si>
  <si>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</si>
  <si>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</si>
  <si>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</si>
  <si>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</si>
  <si>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</si>
  <si>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</si>
  <si>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</si>
  <si>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</si>
  <si>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</si>
  <si>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</si>
  <si>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</si>
  <si>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</si>
  <si>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</si>
  <si>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</si>
  <si>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</si>
  <si>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</si>
  <si>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</si>
  <si>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</si>
  <si>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</si>
  <si>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</si>
  <si>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</si>
  <si>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</si>
  <si>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</si>
  <si>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</si>
  <si>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</si>
  <si>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</si>
  <si>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</si>
  <si>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</si>
  <si>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</si>
  <si>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</si>
  <si>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</si>
  <si>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</si>
  <si>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</si>
  <si>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</si>
  <si>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</si>
  <si>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</si>
  <si>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</si>
  <si>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</si>
  <si>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</si>
  <si>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</si>
  <si>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</si>
  <si>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</si>
  <si>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</si>
  <si>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</si>
  <si>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</si>
  <si>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</si>
  <si>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</si>
  <si>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</si>
  <si>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</si>
  <si>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</si>
  <si>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</si>
  <si>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</si>
  <si>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</si>
  <si>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</si>
  <si>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</si>
  <si>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</si>
  <si>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</si>
  <si>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</si>
  <si>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</si>
  <si>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</si>
  <si>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</si>
  <si>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</si>
  <si>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</si>
  <si>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</si>
  <si>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</si>
  <si>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</si>
  <si>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</si>
  <si>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</si>
  <si>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</si>
  <si>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</si>
  <si>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</si>
  <si>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</si>
  <si>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</si>
  <si>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</si>
  <si>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</si>
  <si>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</si>
  <si>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</si>
  <si>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</si>
  <si>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</si>
  <si>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</si>
  <si>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</si>
  <si>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</si>
  <si>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</si>
  <si>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</si>
  <si>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</si>
  <si>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</si>
  <si>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</si>
  <si>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</si>
  <si>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</si>
  <si>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</si>
  <si>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</si>
  <si>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</si>
  <si>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</si>
  <si>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</si>
  <si>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</si>
  <si>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</si>
  <si>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</si>
  <si>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</si>
  <si>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</si>
  <si>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</si>
  <si>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</si>
  <si>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</si>
  <si>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</si>
  <si>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</si>
  <si>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</si>
  <si>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нд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</si>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</sst>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72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  <xf numFmtId="2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0" borderId="5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2" fontId="6" fillId="0" borderId="7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2" fontId="9" fillId="0" borderId="8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7" xfId="2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vertical="center" wrapText="1"/>
      <protection locked="0"/>
    </xf>
    <xf numFmtId="2" fontId="10" fillId="0" borderId="1" xfId="6" applyNumberFormat="1" applyFont="1" applyFill="1" applyBorder="1" applyAlignment="1" applyProtection="1">
      <alignment vertical="center" wrapText="1"/>
      <protection locked="0"/>
    </xf>
    <xf numFmtId="2" fontId="2" fillId="0" borderId="1" xfId="2" applyNumberFormat="1" applyFont="1" applyFill="1" applyBorder="1" applyAlignment="1">
      <alignment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1" applyNumberFormat="1" applyFont="1" applyFill="1" applyBorder="1"/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2" fontId="6" fillId="0" borderId="0" xfId="1" applyNumberFormat="1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horizontal="center" textRotation="90" wrapText="1"/>
    </xf>
    <xf numFmtId="0" fontId="6" fillId="0" borderId="1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" xfId="7"/>
    <cellStyle name="Обычный 7" xfId="3"/>
    <cellStyle name="Стиль 1" xfId="5"/>
    <cellStyle name="Стиль 1 2" xfId="6"/>
  </cellStyles>
  <dxfs count="3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4;%20&#1044;&#1043;&#1050;_&#1086;&#1090;&#1095;&#1077;&#1090;%204%20&#1082;&#1074;&#1072;&#1088;&#1090;&#1072;&#1083;%202020_14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 "/>
      <sheetName val="15 Кв вв"/>
      <sheetName val="16 Кв выв"/>
      <sheetName val="17 Кв эт"/>
      <sheetName val="18 Кв т с"/>
      <sheetName val="19 ГКПЗ"/>
    </sheetNames>
    <sheetDataSet>
      <sheetData sheetId="0">
        <row r="5">
          <cell r="A5" t="str">
            <v>за 12 меясцев 2020 года</v>
          </cell>
        </row>
        <row r="7">
          <cell r="A7" t="str">
            <v xml:space="preserve">Отчет  о реализации инвестиционной программы акционерного общества "Дальневосточная генерирующая компания" </v>
          </cell>
        </row>
        <row r="10">
          <cell r="A10" t="str">
            <v>Год формирования информации: 2021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25.12.2020 № 22@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633"/>
  <sheetViews>
    <sheetView tabSelected="1" view="pageBreakPreview" zoomScale="59" zoomScaleNormal="60" zoomScaleSheetLayoutView="59" workbookViewId="0">
      <selection activeCell="Q32" sqref="Q32"/>
    </sheetView>
  </sheetViews>
  <sheetFormatPr defaultRowHeight="15.75" outlineLevelCol="1" x14ac:dyDescent="0.25"/>
  <cols>
    <col min="1" max="1" width="18.7109375" style="1" customWidth="1"/>
    <col min="2" max="2" width="61" style="1" customWidth="1"/>
    <col min="3" max="3" width="26.42578125" style="1" customWidth="1"/>
    <col min="4" max="4" width="35.5703125" style="1" customWidth="1"/>
    <col min="5" max="5" width="23" style="1" customWidth="1" outlineLevel="1"/>
    <col min="6" max="6" width="20.28515625" style="1" customWidth="1" outlineLevel="1"/>
    <col min="7" max="7" width="16.85546875" style="1" customWidth="1" outlineLevel="1"/>
    <col min="8" max="8" width="20.85546875" style="1" customWidth="1" outlineLevel="1"/>
    <col min="9" max="9" width="15.28515625" style="1" customWidth="1" outlineLevel="1"/>
    <col min="10" max="10" width="24.7109375" style="1" customWidth="1" outlineLevel="1"/>
    <col min="11" max="11" width="15.85546875" style="1" customWidth="1" outlineLevel="1"/>
    <col min="12" max="12" width="20.7109375" style="1" customWidth="1" outlineLevel="1"/>
    <col min="13" max="13" width="15.7109375" style="1" customWidth="1" outlineLevel="1"/>
    <col min="14" max="14" width="14.7109375" style="1" customWidth="1" outlineLevel="1"/>
    <col min="15" max="15" width="17.42578125" style="1" customWidth="1" outlineLevel="1"/>
    <col min="16" max="16" width="14.42578125" style="1" customWidth="1" outlineLevel="1"/>
    <col min="17" max="17" width="15.28515625" style="1" customWidth="1" outlineLevel="1"/>
    <col min="18" max="18" width="16.28515625" style="1" customWidth="1" outlineLevel="1"/>
    <col min="19" max="19" width="14.85546875" style="1" customWidth="1" outlineLevel="1"/>
    <col min="20" max="20" width="25.140625" style="2" customWidth="1" outlineLevel="1"/>
    <col min="21" max="21" width="15.85546875" style="1" customWidth="1" outlineLevel="1"/>
    <col min="22" max="22" width="18.28515625" style="1" customWidth="1" outlineLevel="1"/>
    <col min="23" max="23" width="16.85546875" style="1" customWidth="1" outlineLevel="1"/>
    <col min="24" max="24" width="20.7109375" style="1" customWidth="1" outlineLevel="1"/>
    <col min="25" max="25" width="20.140625" style="1" customWidth="1"/>
    <col min="26" max="26" width="15.85546875" style="1" customWidth="1"/>
    <col min="27" max="27" width="18.140625" style="1" customWidth="1"/>
    <col min="28" max="28" width="17" style="1" customWidth="1"/>
    <col min="29" max="29" width="18.140625" style="1" customWidth="1"/>
    <col min="30" max="30" width="25.7109375" style="1" customWidth="1"/>
    <col min="31" max="31" width="21" style="1" customWidth="1"/>
    <col min="32" max="32" width="20.42578125" style="1" customWidth="1"/>
    <col min="33" max="33" width="19.7109375" style="1" customWidth="1"/>
    <col min="34" max="34" width="19.85546875" style="1" customWidth="1"/>
    <col min="35" max="35" width="21.140625" style="1" customWidth="1"/>
    <col min="36" max="50" width="17.140625" style="1" customWidth="1"/>
    <col min="51" max="51" width="23.7109375" style="1" customWidth="1"/>
    <col min="52" max="54" width="17.140625" style="1" customWidth="1"/>
    <col min="55" max="55" width="30.140625" style="1" customWidth="1"/>
    <col min="56" max="203" width="9.140625" style="1"/>
    <col min="204" max="204" width="42.140625" style="1" bestFit="1" customWidth="1"/>
    <col min="205" max="205" width="8.140625" style="1" customWidth="1"/>
    <col min="206" max="206" width="6.85546875" style="1" customWidth="1"/>
    <col min="207" max="207" width="6.5703125" style="1" customWidth="1"/>
    <col min="208" max="208" width="12" style="1" customWidth="1"/>
    <col min="209" max="209" width="8.5703125" style="1" customWidth="1"/>
    <col min="210" max="210" width="7.28515625" style="1" customWidth="1"/>
    <col min="211" max="211" width="7.42578125" style="1" customWidth="1"/>
    <col min="212" max="212" width="7.28515625" style="1" customWidth="1"/>
    <col min="213" max="213" width="9" style="1" customWidth="1"/>
    <col min="214" max="214" width="8.85546875" style="1" customWidth="1"/>
    <col min="215" max="218" width="7.42578125" style="1" customWidth="1"/>
    <col min="219" max="219" width="7.85546875" style="1" customWidth="1"/>
    <col min="220" max="220" width="9.140625" style="1"/>
    <col min="221" max="221" width="7" style="1" customWidth="1"/>
    <col min="222" max="222" width="8.5703125" style="1" customWidth="1"/>
    <col min="223" max="223" width="8.7109375" style="1" customWidth="1"/>
    <col min="224" max="224" width="8.85546875" style="1" customWidth="1"/>
    <col min="225" max="225" width="11.5703125" style="1" bestFit="1" customWidth="1"/>
    <col min="226" max="226" width="13.7109375" style="1" customWidth="1"/>
    <col min="227" max="227" width="11.7109375" style="1" bestFit="1" customWidth="1"/>
    <col min="228" max="228" width="10" style="1" bestFit="1" customWidth="1"/>
    <col min="229" max="229" width="8.85546875" style="1" customWidth="1"/>
    <col min="230" max="230" width="10.42578125" style="1" customWidth="1"/>
    <col min="231" max="231" width="11.28515625" style="1" customWidth="1"/>
    <col min="232" max="232" width="8.85546875" style="1" customWidth="1"/>
    <col min="233" max="233" width="10.7109375" style="1" customWidth="1"/>
    <col min="234" max="234" width="9.140625" style="1"/>
    <col min="235" max="235" width="6.7109375" style="1" customWidth="1"/>
    <col min="236" max="236" width="8.140625" style="1" customWidth="1"/>
    <col min="237" max="237" width="9.28515625" style="1" customWidth="1"/>
    <col min="238" max="238" width="11.7109375" style="1" customWidth="1"/>
    <col min="239" max="459" width="9.140625" style="1"/>
    <col min="460" max="460" width="42.140625" style="1" bestFit="1" customWidth="1"/>
    <col min="461" max="461" width="8.140625" style="1" customWidth="1"/>
    <col min="462" max="462" width="6.85546875" style="1" customWidth="1"/>
    <col min="463" max="463" width="6.5703125" style="1" customWidth="1"/>
    <col min="464" max="464" width="12" style="1" customWidth="1"/>
    <col min="465" max="465" width="8.5703125" style="1" customWidth="1"/>
    <col min="466" max="466" width="7.28515625" style="1" customWidth="1"/>
    <col min="467" max="467" width="7.42578125" style="1" customWidth="1"/>
    <col min="468" max="468" width="7.28515625" style="1" customWidth="1"/>
    <col min="469" max="469" width="9" style="1" customWidth="1"/>
    <col min="470" max="470" width="8.85546875" style="1" customWidth="1"/>
    <col min="471" max="474" width="7.42578125" style="1" customWidth="1"/>
    <col min="475" max="475" width="7.85546875" style="1" customWidth="1"/>
    <col min="476" max="476" width="9.140625" style="1"/>
    <col min="477" max="477" width="7" style="1" customWidth="1"/>
    <col min="478" max="478" width="8.5703125" style="1" customWidth="1"/>
    <col min="479" max="479" width="8.7109375" style="1" customWidth="1"/>
    <col min="480" max="480" width="8.85546875" style="1" customWidth="1"/>
    <col min="481" max="481" width="11.5703125" style="1" bestFit="1" customWidth="1"/>
    <col min="482" max="482" width="13.7109375" style="1" customWidth="1"/>
    <col min="483" max="483" width="11.7109375" style="1" bestFit="1" customWidth="1"/>
    <col min="484" max="484" width="10" style="1" bestFit="1" customWidth="1"/>
    <col min="485" max="485" width="8.85546875" style="1" customWidth="1"/>
    <col min="486" max="486" width="10.42578125" style="1" customWidth="1"/>
    <col min="487" max="487" width="11.28515625" style="1" customWidth="1"/>
    <col min="488" max="488" width="8.85546875" style="1" customWidth="1"/>
    <col min="489" max="489" width="10.7109375" style="1" customWidth="1"/>
    <col min="490" max="490" width="9.140625" style="1"/>
    <col min="491" max="491" width="6.7109375" style="1" customWidth="1"/>
    <col min="492" max="492" width="8.140625" style="1" customWidth="1"/>
    <col min="493" max="493" width="9.28515625" style="1" customWidth="1"/>
    <col min="494" max="494" width="11.7109375" style="1" customWidth="1"/>
    <col min="495" max="715" width="9.140625" style="1"/>
    <col min="716" max="716" width="42.140625" style="1" bestFit="1" customWidth="1"/>
    <col min="717" max="717" width="8.140625" style="1" customWidth="1"/>
    <col min="718" max="718" width="6.85546875" style="1" customWidth="1"/>
    <col min="719" max="719" width="6.5703125" style="1" customWidth="1"/>
    <col min="720" max="720" width="12" style="1" customWidth="1"/>
    <col min="721" max="721" width="8.5703125" style="1" customWidth="1"/>
    <col min="722" max="722" width="7.28515625" style="1" customWidth="1"/>
    <col min="723" max="723" width="7.42578125" style="1" customWidth="1"/>
    <col min="724" max="724" width="7.28515625" style="1" customWidth="1"/>
    <col min="725" max="725" width="9" style="1" customWidth="1"/>
    <col min="726" max="726" width="8.85546875" style="1" customWidth="1"/>
    <col min="727" max="730" width="7.42578125" style="1" customWidth="1"/>
    <col min="731" max="731" width="7.85546875" style="1" customWidth="1"/>
    <col min="732" max="732" width="9.140625" style="1"/>
    <col min="733" max="733" width="7" style="1" customWidth="1"/>
    <col min="734" max="734" width="8.5703125" style="1" customWidth="1"/>
    <col min="735" max="735" width="8.7109375" style="1" customWidth="1"/>
    <col min="736" max="736" width="8.85546875" style="1" customWidth="1"/>
    <col min="737" max="737" width="11.5703125" style="1" bestFit="1" customWidth="1"/>
    <col min="738" max="738" width="13.7109375" style="1" customWidth="1"/>
    <col min="739" max="739" width="11.7109375" style="1" bestFit="1" customWidth="1"/>
    <col min="740" max="740" width="10" style="1" bestFit="1" customWidth="1"/>
    <col min="741" max="741" width="8.85546875" style="1" customWidth="1"/>
    <col min="742" max="742" width="10.42578125" style="1" customWidth="1"/>
    <col min="743" max="743" width="11.28515625" style="1" customWidth="1"/>
    <col min="744" max="744" width="8.85546875" style="1" customWidth="1"/>
    <col min="745" max="745" width="10.7109375" style="1" customWidth="1"/>
    <col min="746" max="746" width="9.140625" style="1"/>
    <col min="747" max="747" width="6.7109375" style="1" customWidth="1"/>
    <col min="748" max="748" width="8.140625" style="1" customWidth="1"/>
    <col min="749" max="749" width="9.28515625" style="1" customWidth="1"/>
    <col min="750" max="750" width="11.7109375" style="1" customWidth="1"/>
    <col min="751" max="971" width="9.140625" style="1"/>
    <col min="972" max="972" width="42.140625" style="1" bestFit="1" customWidth="1"/>
    <col min="973" max="973" width="8.140625" style="1" customWidth="1"/>
    <col min="974" max="974" width="6.85546875" style="1" customWidth="1"/>
    <col min="975" max="975" width="6.5703125" style="1" customWidth="1"/>
    <col min="976" max="976" width="12" style="1" customWidth="1"/>
    <col min="977" max="977" width="8.5703125" style="1" customWidth="1"/>
    <col min="978" max="978" width="7.28515625" style="1" customWidth="1"/>
    <col min="979" max="979" width="7.42578125" style="1" customWidth="1"/>
    <col min="980" max="980" width="7.28515625" style="1" customWidth="1"/>
    <col min="981" max="981" width="9" style="1" customWidth="1"/>
    <col min="982" max="982" width="8.85546875" style="1" customWidth="1"/>
    <col min="983" max="986" width="7.42578125" style="1" customWidth="1"/>
    <col min="987" max="987" width="7.85546875" style="1" customWidth="1"/>
    <col min="988" max="988" width="9.140625" style="1"/>
    <col min="989" max="989" width="7" style="1" customWidth="1"/>
    <col min="990" max="990" width="8.5703125" style="1" customWidth="1"/>
    <col min="991" max="991" width="8.7109375" style="1" customWidth="1"/>
    <col min="992" max="992" width="8.85546875" style="1" customWidth="1"/>
    <col min="993" max="993" width="11.5703125" style="1" bestFit="1" customWidth="1"/>
    <col min="994" max="994" width="13.7109375" style="1" customWidth="1"/>
    <col min="995" max="995" width="11.7109375" style="1" bestFit="1" customWidth="1"/>
    <col min="996" max="996" width="10" style="1" bestFit="1" customWidth="1"/>
    <col min="997" max="997" width="8.85546875" style="1" customWidth="1"/>
    <col min="998" max="998" width="10.42578125" style="1" customWidth="1"/>
    <col min="999" max="999" width="11.28515625" style="1" customWidth="1"/>
    <col min="1000" max="1000" width="8.85546875" style="1" customWidth="1"/>
    <col min="1001" max="1001" width="10.7109375" style="1" customWidth="1"/>
    <col min="1002" max="1002" width="9.140625" style="1"/>
    <col min="1003" max="1003" width="6.7109375" style="1" customWidth="1"/>
    <col min="1004" max="1004" width="8.140625" style="1" customWidth="1"/>
    <col min="1005" max="1005" width="9.28515625" style="1" customWidth="1"/>
    <col min="1006" max="1006" width="11.7109375" style="1" customWidth="1"/>
    <col min="1007" max="1227" width="9.140625" style="1"/>
    <col min="1228" max="1228" width="42.140625" style="1" bestFit="1" customWidth="1"/>
    <col min="1229" max="1229" width="8.140625" style="1" customWidth="1"/>
    <col min="1230" max="1230" width="6.85546875" style="1" customWidth="1"/>
    <col min="1231" max="1231" width="6.5703125" style="1" customWidth="1"/>
    <col min="1232" max="1232" width="12" style="1" customWidth="1"/>
    <col min="1233" max="1233" width="8.5703125" style="1" customWidth="1"/>
    <col min="1234" max="1234" width="7.28515625" style="1" customWidth="1"/>
    <col min="1235" max="1235" width="7.42578125" style="1" customWidth="1"/>
    <col min="1236" max="1236" width="7.28515625" style="1" customWidth="1"/>
    <col min="1237" max="1237" width="9" style="1" customWidth="1"/>
    <col min="1238" max="1238" width="8.85546875" style="1" customWidth="1"/>
    <col min="1239" max="1242" width="7.42578125" style="1" customWidth="1"/>
    <col min="1243" max="1243" width="7.85546875" style="1" customWidth="1"/>
    <col min="1244" max="1244" width="9.140625" style="1"/>
    <col min="1245" max="1245" width="7" style="1" customWidth="1"/>
    <col min="1246" max="1246" width="8.5703125" style="1" customWidth="1"/>
    <col min="1247" max="1247" width="8.7109375" style="1" customWidth="1"/>
    <col min="1248" max="1248" width="8.85546875" style="1" customWidth="1"/>
    <col min="1249" max="1249" width="11.5703125" style="1" bestFit="1" customWidth="1"/>
    <col min="1250" max="1250" width="13.7109375" style="1" customWidth="1"/>
    <col min="1251" max="1251" width="11.7109375" style="1" bestFit="1" customWidth="1"/>
    <col min="1252" max="1252" width="10" style="1" bestFit="1" customWidth="1"/>
    <col min="1253" max="1253" width="8.85546875" style="1" customWidth="1"/>
    <col min="1254" max="1254" width="10.42578125" style="1" customWidth="1"/>
    <col min="1255" max="1255" width="11.28515625" style="1" customWidth="1"/>
    <col min="1256" max="1256" width="8.85546875" style="1" customWidth="1"/>
    <col min="1257" max="1257" width="10.7109375" style="1" customWidth="1"/>
    <col min="1258" max="1258" width="9.140625" style="1"/>
    <col min="1259" max="1259" width="6.7109375" style="1" customWidth="1"/>
    <col min="1260" max="1260" width="8.140625" style="1" customWidth="1"/>
    <col min="1261" max="1261" width="9.28515625" style="1" customWidth="1"/>
    <col min="1262" max="1262" width="11.7109375" style="1" customWidth="1"/>
    <col min="1263" max="1483" width="9.140625" style="1"/>
    <col min="1484" max="1484" width="42.140625" style="1" bestFit="1" customWidth="1"/>
    <col min="1485" max="1485" width="8.140625" style="1" customWidth="1"/>
    <col min="1486" max="1486" width="6.85546875" style="1" customWidth="1"/>
    <col min="1487" max="1487" width="6.5703125" style="1" customWidth="1"/>
    <col min="1488" max="1488" width="12" style="1" customWidth="1"/>
    <col min="1489" max="1489" width="8.5703125" style="1" customWidth="1"/>
    <col min="1490" max="1490" width="7.28515625" style="1" customWidth="1"/>
    <col min="1491" max="1491" width="7.42578125" style="1" customWidth="1"/>
    <col min="1492" max="1492" width="7.28515625" style="1" customWidth="1"/>
    <col min="1493" max="1493" width="9" style="1" customWidth="1"/>
    <col min="1494" max="1494" width="8.85546875" style="1" customWidth="1"/>
    <col min="1495" max="1498" width="7.42578125" style="1" customWidth="1"/>
    <col min="1499" max="1499" width="7.85546875" style="1" customWidth="1"/>
    <col min="1500" max="1500" width="9.140625" style="1"/>
    <col min="1501" max="1501" width="7" style="1" customWidth="1"/>
    <col min="1502" max="1502" width="8.5703125" style="1" customWidth="1"/>
    <col min="1503" max="1503" width="8.7109375" style="1" customWidth="1"/>
    <col min="1504" max="1504" width="8.85546875" style="1" customWidth="1"/>
    <col min="1505" max="1505" width="11.5703125" style="1" bestFit="1" customWidth="1"/>
    <col min="1506" max="1506" width="13.7109375" style="1" customWidth="1"/>
    <col min="1507" max="1507" width="11.7109375" style="1" bestFit="1" customWidth="1"/>
    <col min="1508" max="1508" width="10" style="1" bestFit="1" customWidth="1"/>
    <col min="1509" max="1509" width="8.85546875" style="1" customWidth="1"/>
    <col min="1510" max="1510" width="10.42578125" style="1" customWidth="1"/>
    <col min="1511" max="1511" width="11.28515625" style="1" customWidth="1"/>
    <col min="1512" max="1512" width="8.85546875" style="1" customWidth="1"/>
    <col min="1513" max="1513" width="10.7109375" style="1" customWidth="1"/>
    <col min="1514" max="1514" width="9.140625" style="1"/>
    <col min="1515" max="1515" width="6.7109375" style="1" customWidth="1"/>
    <col min="1516" max="1516" width="8.140625" style="1" customWidth="1"/>
    <col min="1517" max="1517" width="9.28515625" style="1" customWidth="1"/>
    <col min="1518" max="1518" width="11.7109375" style="1" customWidth="1"/>
    <col min="1519" max="1739" width="9.140625" style="1"/>
    <col min="1740" max="1740" width="42.140625" style="1" bestFit="1" customWidth="1"/>
    <col min="1741" max="1741" width="8.140625" style="1" customWidth="1"/>
    <col min="1742" max="1742" width="6.85546875" style="1" customWidth="1"/>
    <col min="1743" max="1743" width="6.5703125" style="1" customWidth="1"/>
    <col min="1744" max="1744" width="12" style="1" customWidth="1"/>
    <col min="1745" max="1745" width="8.5703125" style="1" customWidth="1"/>
    <col min="1746" max="1746" width="7.28515625" style="1" customWidth="1"/>
    <col min="1747" max="1747" width="7.42578125" style="1" customWidth="1"/>
    <col min="1748" max="1748" width="7.28515625" style="1" customWidth="1"/>
    <col min="1749" max="1749" width="9" style="1" customWidth="1"/>
    <col min="1750" max="1750" width="8.85546875" style="1" customWidth="1"/>
    <col min="1751" max="1754" width="7.42578125" style="1" customWidth="1"/>
    <col min="1755" max="1755" width="7.85546875" style="1" customWidth="1"/>
    <col min="1756" max="1756" width="9.140625" style="1"/>
    <col min="1757" max="1757" width="7" style="1" customWidth="1"/>
    <col min="1758" max="1758" width="8.5703125" style="1" customWidth="1"/>
    <col min="1759" max="1759" width="8.7109375" style="1" customWidth="1"/>
    <col min="1760" max="1760" width="8.85546875" style="1" customWidth="1"/>
    <col min="1761" max="1761" width="11.5703125" style="1" bestFit="1" customWidth="1"/>
    <col min="1762" max="1762" width="13.7109375" style="1" customWidth="1"/>
    <col min="1763" max="1763" width="11.7109375" style="1" bestFit="1" customWidth="1"/>
    <col min="1764" max="1764" width="10" style="1" bestFit="1" customWidth="1"/>
    <col min="1765" max="1765" width="8.85546875" style="1" customWidth="1"/>
    <col min="1766" max="1766" width="10.42578125" style="1" customWidth="1"/>
    <col min="1767" max="1767" width="11.28515625" style="1" customWidth="1"/>
    <col min="1768" max="1768" width="8.85546875" style="1" customWidth="1"/>
    <col min="1769" max="1769" width="10.7109375" style="1" customWidth="1"/>
    <col min="1770" max="1770" width="9.140625" style="1"/>
    <col min="1771" max="1771" width="6.7109375" style="1" customWidth="1"/>
    <col min="1772" max="1772" width="8.140625" style="1" customWidth="1"/>
    <col min="1773" max="1773" width="9.28515625" style="1" customWidth="1"/>
    <col min="1774" max="1774" width="11.7109375" style="1" customWidth="1"/>
    <col min="1775" max="1995" width="9.140625" style="1"/>
    <col min="1996" max="1996" width="42.140625" style="1" bestFit="1" customWidth="1"/>
    <col min="1997" max="1997" width="8.140625" style="1" customWidth="1"/>
    <col min="1998" max="1998" width="6.85546875" style="1" customWidth="1"/>
    <col min="1999" max="1999" width="6.5703125" style="1" customWidth="1"/>
    <col min="2000" max="2000" width="12" style="1" customWidth="1"/>
    <col min="2001" max="2001" width="8.5703125" style="1" customWidth="1"/>
    <col min="2002" max="2002" width="7.28515625" style="1" customWidth="1"/>
    <col min="2003" max="2003" width="7.42578125" style="1" customWidth="1"/>
    <col min="2004" max="2004" width="7.28515625" style="1" customWidth="1"/>
    <col min="2005" max="2005" width="9" style="1" customWidth="1"/>
    <col min="2006" max="2006" width="8.85546875" style="1" customWidth="1"/>
    <col min="2007" max="2010" width="7.42578125" style="1" customWidth="1"/>
    <col min="2011" max="2011" width="7.85546875" style="1" customWidth="1"/>
    <col min="2012" max="2012" width="9.140625" style="1"/>
    <col min="2013" max="2013" width="7" style="1" customWidth="1"/>
    <col min="2014" max="2014" width="8.5703125" style="1" customWidth="1"/>
    <col min="2015" max="2015" width="8.7109375" style="1" customWidth="1"/>
    <col min="2016" max="2016" width="8.85546875" style="1" customWidth="1"/>
    <col min="2017" max="2017" width="11.5703125" style="1" bestFit="1" customWidth="1"/>
    <col min="2018" max="2018" width="13.7109375" style="1" customWidth="1"/>
    <col min="2019" max="2019" width="11.7109375" style="1" bestFit="1" customWidth="1"/>
    <col min="2020" max="2020" width="10" style="1" bestFit="1" customWidth="1"/>
    <col min="2021" max="2021" width="8.85546875" style="1" customWidth="1"/>
    <col min="2022" max="2022" width="10.42578125" style="1" customWidth="1"/>
    <col min="2023" max="2023" width="11.28515625" style="1" customWidth="1"/>
    <col min="2024" max="2024" width="8.85546875" style="1" customWidth="1"/>
    <col min="2025" max="2025" width="10.7109375" style="1" customWidth="1"/>
    <col min="2026" max="2026" width="9.140625" style="1"/>
    <col min="2027" max="2027" width="6.7109375" style="1" customWidth="1"/>
    <col min="2028" max="2028" width="8.140625" style="1" customWidth="1"/>
    <col min="2029" max="2029" width="9.28515625" style="1" customWidth="1"/>
    <col min="2030" max="2030" width="11.7109375" style="1" customWidth="1"/>
    <col min="2031" max="2251" width="9.140625" style="1"/>
    <col min="2252" max="2252" width="42.140625" style="1" bestFit="1" customWidth="1"/>
    <col min="2253" max="2253" width="8.140625" style="1" customWidth="1"/>
    <col min="2254" max="2254" width="6.85546875" style="1" customWidth="1"/>
    <col min="2255" max="2255" width="6.5703125" style="1" customWidth="1"/>
    <col min="2256" max="2256" width="12" style="1" customWidth="1"/>
    <col min="2257" max="2257" width="8.5703125" style="1" customWidth="1"/>
    <col min="2258" max="2258" width="7.28515625" style="1" customWidth="1"/>
    <col min="2259" max="2259" width="7.42578125" style="1" customWidth="1"/>
    <col min="2260" max="2260" width="7.28515625" style="1" customWidth="1"/>
    <col min="2261" max="2261" width="9" style="1" customWidth="1"/>
    <col min="2262" max="2262" width="8.85546875" style="1" customWidth="1"/>
    <col min="2263" max="2266" width="7.42578125" style="1" customWidth="1"/>
    <col min="2267" max="2267" width="7.85546875" style="1" customWidth="1"/>
    <col min="2268" max="2268" width="9.140625" style="1"/>
    <col min="2269" max="2269" width="7" style="1" customWidth="1"/>
    <col min="2270" max="2270" width="8.5703125" style="1" customWidth="1"/>
    <col min="2271" max="2271" width="8.7109375" style="1" customWidth="1"/>
    <col min="2272" max="2272" width="8.85546875" style="1" customWidth="1"/>
    <col min="2273" max="2273" width="11.5703125" style="1" bestFit="1" customWidth="1"/>
    <col min="2274" max="2274" width="13.7109375" style="1" customWidth="1"/>
    <col min="2275" max="2275" width="11.7109375" style="1" bestFit="1" customWidth="1"/>
    <col min="2276" max="2276" width="10" style="1" bestFit="1" customWidth="1"/>
    <col min="2277" max="2277" width="8.85546875" style="1" customWidth="1"/>
    <col min="2278" max="2278" width="10.42578125" style="1" customWidth="1"/>
    <col min="2279" max="2279" width="11.28515625" style="1" customWidth="1"/>
    <col min="2280" max="2280" width="8.85546875" style="1" customWidth="1"/>
    <col min="2281" max="2281" width="10.7109375" style="1" customWidth="1"/>
    <col min="2282" max="2282" width="9.140625" style="1"/>
    <col min="2283" max="2283" width="6.7109375" style="1" customWidth="1"/>
    <col min="2284" max="2284" width="8.140625" style="1" customWidth="1"/>
    <col min="2285" max="2285" width="9.28515625" style="1" customWidth="1"/>
    <col min="2286" max="2286" width="11.7109375" style="1" customWidth="1"/>
    <col min="2287" max="2507" width="9.140625" style="1"/>
    <col min="2508" max="2508" width="42.140625" style="1" bestFit="1" customWidth="1"/>
    <col min="2509" max="2509" width="8.140625" style="1" customWidth="1"/>
    <col min="2510" max="2510" width="6.85546875" style="1" customWidth="1"/>
    <col min="2511" max="2511" width="6.5703125" style="1" customWidth="1"/>
    <col min="2512" max="2512" width="12" style="1" customWidth="1"/>
    <col min="2513" max="2513" width="8.5703125" style="1" customWidth="1"/>
    <col min="2514" max="2514" width="7.28515625" style="1" customWidth="1"/>
    <col min="2515" max="2515" width="7.42578125" style="1" customWidth="1"/>
    <col min="2516" max="2516" width="7.28515625" style="1" customWidth="1"/>
    <col min="2517" max="2517" width="9" style="1" customWidth="1"/>
    <col min="2518" max="2518" width="8.85546875" style="1" customWidth="1"/>
    <col min="2519" max="2522" width="7.42578125" style="1" customWidth="1"/>
    <col min="2523" max="2523" width="7.85546875" style="1" customWidth="1"/>
    <col min="2524" max="2524" width="9.140625" style="1"/>
    <col min="2525" max="2525" width="7" style="1" customWidth="1"/>
    <col min="2526" max="2526" width="8.5703125" style="1" customWidth="1"/>
    <col min="2527" max="2527" width="8.7109375" style="1" customWidth="1"/>
    <col min="2528" max="2528" width="8.85546875" style="1" customWidth="1"/>
    <col min="2529" max="2529" width="11.5703125" style="1" bestFit="1" customWidth="1"/>
    <col min="2530" max="2530" width="13.7109375" style="1" customWidth="1"/>
    <col min="2531" max="2531" width="11.7109375" style="1" bestFit="1" customWidth="1"/>
    <col min="2532" max="2532" width="10" style="1" bestFit="1" customWidth="1"/>
    <col min="2533" max="2533" width="8.85546875" style="1" customWidth="1"/>
    <col min="2534" max="2534" width="10.42578125" style="1" customWidth="1"/>
    <col min="2535" max="2535" width="11.28515625" style="1" customWidth="1"/>
    <col min="2536" max="2536" width="8.85546875" style="1" customWidth="1"/>
    <col min="2537" max="2537" width="10.7109375" style="1" customWidth="1"/>
    <col min="2538" max="2538" width="9.140625" style="1"/>
    <col min="2539" max="2539" width="6.7109375" style="1" customWidth="1"/>
    <col min="2540" max="2540" width="8.140625" style="1" customWidth="1"/>
    <col min="2541" max="2541" width="9.28515625" style="1" customWidth="1"/>
    <col min="2542" max="2542" width="11.7109375" style="1" customWidth="1"/>
    <col min="2543" max="2763" width="9.140625" style="1"/>
    <col min="2764" max="2764" width="42.140625" style="1" bestFit="1" customWidth="1"/>
    <col min="2765" max="2765" width="8.140625" style="1" customWidth="1"/>
    <col min="2766" max="2766" width="6.85546875" style="1" customWidth="1"/>
    <col min="2767" max="2767" width="6.5703125" style="1" customWidth="1"/>
    <col min="2768" max="2768" width="12" style="1" customWidth="1"/>
    <col min="2769" max="2769" width="8.5703125" style="1" customWidth="1"/>
    <col min="2770" max="2770" width="7.28515625" style="1" customWidth="1"/>
    <col min="2771" max="2771" width="7.42578125" style="1" customWidth="1"/>
    <col min="2772" max="2772" width="7.28515625" style="1" customWidth="1"/>
    <col min="2773" max="2773" width="9" style="1" customWidth="1"/>
    <col min="2774" max="2774" width="8.85546875" style="1" customWidth="1"/>
    <col min="2775" max="2778" width="7.42578125" style="1" customWidth="1"/>
    <col min="2779" max="2779" width="7.85546875" style="1" customWidth="1"/>
    <col min="2780" max="2780" width="9.140625" style="1"/>
    <col min="2781" max="2781" width="7" style="1" customWidth="1"/>
    <col min="2782" max="2782" width="8.5703125" style="1" customWidth="1"/>
    <col min="2783" max="2783" width="8.7109375" style="1" customWidth="1"/>
    <col min="2784" max="2784" width="8.85546875" style="1" customWidth="1"/>
    <col min="2785" max="2785" width="11.5703125" style="1" bestFit="1" customWidth="1"/>
    <col min="2786" max="2786" width="13.7109375" style="1" customWidth="1"/>
    <col min="2787" max="2787" width="11.7109375" style="1" bestFit="1" customWidth="1"/>
    <col min="2788" max="2788" width="10" style="1" bestFit="1" customWidth="1"/>
    <col min="2789" max="2789" width="8.85546875" style="1" customWidth="1"/>
    <col min="2790" max="2790" width="10.42578125" style="1" customWidth="1"/>
    <col min="2791" max="2791" width="11.28515625" style="1" customWidth="1"/>
    <col min="2792" max="2792" width="8.85546875" style="1" customWidth="1"/>
    <col min="2793" max="2793" width="10.7109375" style="1" customWidth="1"/>
    <col min="2794" max="2794" width="9.140625" style="1"/>
    <col min="2795" max="2795" width="6.7109375" style="1" customWidth="1"/>
    <col min="2796" max="2796" width="8.140625" style="1" customWidth="1"/>
    <col min="2797" max="2797" width="9.28515625" style="1" customWidth="1"/>
    <col min="2798" max="2798" width="11.7109375" style="1" customWidth="1"/>
    <col min="2799" max="3019" width="9.140625" style="1"/>
    <col min="3020" max="3020" width="42.140625" style="1" bestFit="1" customWidth="1"/>
    <col min="3021" max="3021" width="8.140625" style="1" customWidth="1"/>
    <col min="3022" max="3022" width="6.85546875" style="1" customWidth="1"/>
    <col min="3023" max="3023" width="6.5703125" style="1" customWidth="1"/>
    <col min="3024" max="3024" width="12" style="1" customWidth="1"/>
    <col min="3025" max="3025" width="8.5703125" style="1" customWidth="1"/>
    <col min="3026" max="3026" width="7.28515625" style="1" customWidth="1"/>
    <col min="3027" max="3027" width="7.42578125" style="1" customWidth="1"/>
    <col min="3028" max="3028" width="7.28515625" style="1" customWidth="1"/>
    <col min="3029" max="3029" width="9" style="1" customWidth="1"/>
    <col min="3030" max="3030" width="8.85546875" style="1" customWidth="1"/>
    <col min="3031" max="3034" width="7.42578125" style="1" customWidth="1"/>
    <col min="3035" max="3035" width="7.85546875" style="1" customWidth="1"/>
    <col min="3036" max="3036" width="9.140625" style="1"/>
    <col min="3037" max="3037" width="7" style="1" customWidth="1"/>
    <col min="3038" max="3038" width="8.5703125" style="1" customWidth="1"/>
    <col min="3039" max="3039" width="8.7109375" style="1" customWidth="1"/>
    <col min="3040" max="3040" width="8.85546875" style="1" customWidth="1"/>
    <col min="3041" max="3041" width="11.5703125" style="1" bestFit="1" customWidth="1"/>
    <col min="3042" max="3042" width="13.7109375" style="1" customWidth="1"/>
    <col min="3043" max="3043" width="11.7109375" style="1" bestFit="1" customWidth="1"/>
    <col min="3044" max="3044" width="10" style="1" bestFit="1" customWidth="1"/>
    <col min="3045" max="3045" width="8.85546875" style="1" customWidth="1"/>
    <col min="3046" max="3046" width="10.42578125" style="1" customWidth="1"/>
    <col min="3047" max="3047" width="11.28515625" style="1" customWidth="1"/>
    <col min="3048" max="3048" width="8.85546875" style="1" customWidth="1"/>
    <col min="3049" max="3049" width="10.7109375" style="1" customWidth="1"/>
    <col min="3050" max="3050" width="9.140625" style="1"/>
    <col min="3051" max="3051" width="6.7109375" style="1" customWidth="1"/>
    <col min="3052" max="3052" width="8.140625" style="1" customWidth="1"/>
    <col min="3053" max="3053" width="9.28515625" style="1" customWidth="1"/>
    <col min="3054" max="3054" width="11.7109375" style="1" customWidth="1"/>
    <col min="3055" max="3275" width="9.140625" style="1"/>
    <col min="3276" max="3276" width="42.140625" style="1" bestFit="1" customWidth="1"/>
    <col min="3277" max="3277" width="8.140625" style="1" customWidth="1"/>
    <col min="3278" max="3278" width="6.85546875" style="1" customWidth="1"/>
    <col min="3279" max="3279" width="6.5703125" style="1" customWidth="1"/>
    <col min="3280" max="3280" width="12" style="1" customWidth="1"/>
    <col min="3281" max="3281" width="8.5703125" style="1" customWidth="1"/>
    <col min="3282" max="3282" width="7.28515625" style="1" customWidth="1"/>
    <col min="3283" max="3283" width="7.42578125" style="1" customWidth="1"/>
    <col min="3284" max="3284" width="7.28515625" style="1" customWidth="1"/>
    <col min="3285" max="3285" width="9" style="1" customWidth="1"/>
    <col min="3286" max="3286" width="8.85546875" style="1" customWidth="1"/>
    <col min="3287" max="3290" width="7.42578125" style="1" customWidth="1"/>
    <col min="3291" max="3291" width="7.85546875" style="1" customWidth="1"/>
    <col min="3292" max="3292" width="9.140625" style="1"/>
    <col min="3293" max="3293" width="7" style="1" customWidth="1"/>
    <col min="3294" max="3294" width="8.5703125" style="1" customWidth="1"/>
    <col min="3295" max="3295" width="8.7109375" style="1" customWidth="1"/>
    <col min="3296" max="3296" width="8.85546875" style="1" customWidth="1"/>
    <col min="3297" max="3297" width="11.5703125" style="1" bestFit="1" customWidth="1"/>
    <col min="3298" max="3298" width="13.7109375" style="1" customWidth="1"/>
    <col min="3299" max="3299" width="11.7109375" style="1" bestFit="1" customWidth="1"/>
    <col min="3300" max="3300" width="10" style="1" bestFit="1" customWidth="1"/>
    <col min="3301" max="3301" width="8.85546875" style="1" customWidth="1"/>
    <col min="3302" max="3302" width="10.42578125" style="1" customWidth="1"/>
    <col min="3303" max="3303" width="11.28515625" style="1" customWidth="1"/>
    <col min="3304" max="3304" width="8.85546875" style="1" customWidth="1"/>
    <col min="3305" max="3305" width="10.7109375" style="1" customWidth="1"/>
    <col min="3306" max="3306" width="9.140625" style="1"/>
    <col min="3307" max="3307" width="6.7109375" style="1" customWidth="1"/>
    <col min="3308" max="3308" width="8.140625" style="1" customWidth="1"/>
    <col min="3309" max="3309" width="9.28515625" style="1" customWidth="1"/>
    <col min="3310" max="3310" width="11.7109375" style="1" customWidth="1"/>
    <col min="3311" max="3531" width="9.140625" style="1"/>
    <col min="3532" max="3532" width="42.140625" style="1" bestFit="1" customWidth="1"/>
    <col min="3533" max="3533" width="8.140625" style="1" customWidth="1"/>
    <col min="3534" max="3534" width="6.85546875" style="1" customWidth="1"/>
    <col min="3535" max="3535" width="6.5703125" style="1" customWidth="1"/>
    <col min="3536" max="3536" width="12" style="1" customWidth="1"/>
    <col min="3537" max="3537" width="8.5703125" style="1" customWidth="1"/>
    <col min="3538" max="3538" width="7.28515625" style="1" customWidth="1"/>
    <col min="3539" max="3539" width="7.42578125" style="1" customWidth="1"/>
    <col min="3540" max="3540" width="7.28515625" style="1" customWidth="1"/>
    <col min="3541" max="3541" width="9" style="1" customWidth="1"/>
    <col min="3542" max="3542" width="8.85546875" style="1" customWidth="1"/>
    <col min="3543" max="3546" width="7.42578125" style="1" customWidth="1"/>
    <col min="3547" max="3547" width="7.85546875" style="1" customWidth="1"/>
    <col min="3548" max="3548" width="9.140625" style="1"/>
    <col min="3549" max="3549" width="7" style="1" customWidth="1"/>
    <col min="3550" max="3550" width="8.5703125" style="1" customWidth="1"/>
    <col min="3551" max="3551" width="8.7109375" style="1" customWidth="1"/>
    <col min="3552" max="3552" width="8.85546875" style="1" customWidth="1"/>
    <col min="3553" max="3553" width="11.5703125" style="1" bestFit="1" customWidth="1"/>
    <col min="3554" max="3554" width="13.7109375" style="1" customWidth="1"/>
    <col min="3555" max="3555" width="11.7109375" style="1" bestFit="1" customWidth="1"/>
    <col min="3556" max="3556" width="10" style="1" bestFit="1" customWidth="1"/>
    <col min="3557" max="3557" width="8.85546875" style="1" customWidth="1"/>
    <col min="3558" max="3558" width="10.42578125" style="1" customWidth="1"/>
    <col min="3559" max="3559" width="11.28515625" style="1" customWidth="1"/>
    <col min="3560" max="3560" width="8.85546875" style="1" customWidth="1"/>
    <col min="3561" max="3561" width="10.7109375" style="1" customWidth="1"/>
    <col min="3562" max="3562" width="9.140625" style="1"/>
    <col min="3563" max="3563" width="6.7109375" style="1" customWidth="1"/>
    <col min="3564" max="3564" width="8.140625" style="1" customWidth="1"/>
    <col min="3565" max="3565" width="9.28515625" style="1" customWidth="1"/>
    <col min="3566" max="3566" width="11.7109375" style="1" customWidth="1"/>
    <col min="3567" max="3787" width="9.140625" style="1"/>
    <col min="3788" max="3788" width="42.140625" style="1" bestFit="1" customWidth="1"/>
    <col min="3789" max="3789" width="8.140625" style="1" customWidth="1"/>
    <col min="3790" max="3790" width="6.85546875" style="1" customWidth="1"/>
    <col min="3791" max="3791" width="6.5703125" style="1" customWidth="1"/>
    <col min="3792" max="3792" width="12" style="1" customWidth="1"/>
    <col min="3793" max="3793" width="8.5703125" style="1" customWidth="1"/>
    <col min="3794" max="3794" width="7.28515625" style="1" customWidth="1"/>
    <col min="3795" max="3795" width="7.42578125" style="1" customWidth="1"/>
    <col min="3796" max="3796" width="7.28515625" style="1" customWidth="1"/>
    <col min="3797" max="3797" width="9" style="1" customWidth="1"/>
    <col min="3798" max="3798" width="8.85546875" style="1" customWidth="1"/>
    <col min="3799" max="3802" width="7.42578125" style="1" customWidth="1"/>
    <col min="3803" max="3803" width="7.85546875" style="1" customWidth="1"/>
    <col min="3804" max="3804" width="9.140625" style="1"/>
    <col min="3805" max="3805" width="7" style="1" customWidth="1"/>
    <col min="3806" max="3806" width="8.5703125" style="1" customWidth="1"/>
    <col min="3807" max="3807" width="8.7109375" style="1" customWidth="1"/>
    <col min="3808" max="3808" width="8.85546875" style="1" customWidth="1"/>
    <col min="3809" max="3809" width="11.5703125" style="1" bestFit="1" customWidth="1"/>
    <col min="3810" max="3810" width="13.7109375" style="1" customWidth="1"/>
    <col min="3811" max="3811" width="11.7109375" style="1" bestFit="1" customWidth="1"/>
    <col min="3812" max="3812" width="10" style="1" bestFit="1" customWidth="1"/>
    <col min="3813" max="3813" width="8.85546875" style="1" customWidth="1"/>
    <col min="3814" max="3814" width="10.42578125" style="1" customWidth="1"/>
    <col min="3815" max="3815" width="11.28515625" style="1" customWidth="1"/>
    <col min="3816" max="3816" width="8.85546875" style="1" customWidth="1"/>
    <col min="3817" max="3817" width="10.7109375" style="1" customWidth="1"/>
    <col min="3818" max="3818" width="9.140625" style="1"/>
    <col min="3819" max="3819" width="6.7109375" style="1" customWidth="1"/>
    <col min="3820" max="3820" width="8.140625" style="1" customWidth="1"/>
    <col min="3821" max="3821" width="9.28515625" style="1" customWidth="1"/>
    <col min="3822" max="3822" width="11.7109375" style="1" customWidth="1"/>
    <col min="3823" max="4043" width="9.140625" style="1"/>
    <col min="4044" max="4044" width="42.140625" style="1" bestFit="1" customWidth="1"/>
    <col min="4045" max="4045" width="8.140625" style="1" customWidth="1"/>
    <col min="4046" max="4046" width="6.85546875" style="1" customWidth="1"/>
    <col min="4047" max="4047" width="6.5703125" style="1" customWidth="1"/>
    <col min="4048" max="4048" width="12" style="1" customWidth="1"/>
    <col min="4049" max="4049" width="8.5703125" style="1" customWidth="1"/>
    <col min="4050" max="4050" width="7.28515625" style="1" customWidth="1"/>
    <col min="4051" max="4051" width="7.42578125" style="1" customWidth="1"/>
    <col min="4052" max="4052" width="7.28515625" style="1" customWidth="1"/>
    <col min="4053" max="4053" width="9" style="1" customWidth="1"/>
    <col min="4054" max="4054" width="8.85546875" style="1" customWidth="1"/>
    <col min="4055" max="4058" width="7.42578125" style="1" customWidth="1"/>
    <col min="4059" max="4059" width="7.85546875" style="1" customWidth="1"/>
    <col min="4060" max="4060" width="9.140625" style="1"/>
    <col min="4061" max="4061" width="7" style="1" customWidth="1"/>
    <col min="4062" max="4062" width="8.5703125" style="1" customWidth="1"/>
    <col min="4063" max="4063" width="8.7109375" style="1" customWidth="1"/>
    <col min="4064" max="4064" width="8.85546875" style="1" customWidth="1"/>
    <col min="4065" max="4065" width="11.5703125" style="1" bestFit="1" customWidth="1"/>
    <col min="4066" max="4066" width="13.7109375" style="1" customWidth="1"/>
    <col min="4067" max="4067" width="11.7109375" style="1" bestFit="1" customWidth="1"/>
    <col min="4068" max="4068" width="10" style="1" bestFit="1" customWidth="1"/>
    <col min="4069" max="4069" width="8.85546875" style="1" customWidth="1"/>
    <col min="4070" max="4070" width="10.42578125" style="1" customWidth="1"/>
    <col min="4071" max="4071" width="11.28515625" style="1" customWidth="1"/>
    <col min="4072" max="4072" width="8.85546875" style="1" customWidth="1"/>
    <col min="4073" max="4073" width="10.7109375" style="1" customWidth="1"/>
    <col min="4074" max="4074" width="9.140625" style="1"/>
    <col min="4075" max="4075" width="6.7109375" style="1" customWidth="1"/>
    <col min="4076" max="4076" width="8.140625" style="1" customWidth="1"/>
    <col min="4077" max="4077" width="9.28515625" style="1" customWidth="1"/>
    <col min="4078" max="4078" width="11.7109375" style="1" customWidth="1"/>
    <col min="4079" max="4299" width="9.140625" style="1"/>
    <col min="4300" max="4300" width="42.140625" style="1" bestFit="1" customWidth="1"/>
    <col min="4301" max="4301" width="8.140625" style="1" customWidth="1"/>
    <col min="4302" max="4302" width="6.85546875" style="1" customWidth="1"/>
    <col min="4303" max="4303" width="6.5703125" style="1" customWidth="1"/>
    <col min="4304" max="4304" width="12" style="1" customWidth="1"/>
    <col min="4305" max="4305" width="8.5703125" style="1" customWidth="1"/>
    <col min="4306" max="4306" width="7.28515625" style="1" customWidth="1"/>
    <col min="4307" max="4307" width="7.42578125" style="1" customWidth="1"/>
    <col min="4308" max="4308" width="7.28515625" style="1" customWidth="1"/>
    <col min="4309" max="4309" width="9" style="1" customWidth="1"/>
    <col min="4310" max="4310" width="8.85546875" style="1" customWidth="1"/>
    <col min="4311" max="4314" width="7.42578125" style="1" customWidth="1"/>
    <col min="4315" max="4315" width="7.85546875" style="1" customWidth="1"/>
    <col min="4316" max="4316" width="9.140625" style="1"/>
    <col min="4317" max="4317" width="7" style="1" customWidth="1"/>
    <col min="4318" max="4318" width="8.5703125" style="1" customWidth="1"/>
    <col min="4319" max="4319" width="8.7109375" style="1" customWidth="1"/>
    <col min="4320" max="4320" width="8.85546875" style="1" customWidth="1"/>
    <col min="4321" max="4321" width="11.5703125" style="1" bestFit="1" customWidth="1"/>
    <col min="4322" max="4322" width="13.7109375" style="1" customWidth="1"/>
    <col min="4323" max="4323" width="11.7109375" style="1" bestFit="1" customWidth="1"/>
    <col min="4324" max="4324" width="10" style="1" bestFit="1" customWidth="1"/>
    <col min="4325" max="4325" width="8.85546875" style="1" customWidth="1"/>
    <col min="4326" max="4326" width="10.42578125" style="1" customWidth="1"/>
    <col min="4327" max="4327" width="11.28515625" style="1" customWidth="1"/>
    <col min="4328" max="4328" width="8.85546875" style="1" customWidth="1"/>
    <col min="4329" max="4329" width="10.7109375" style="1" customWidth="1"/>
    <col min="4330" max="4330" width="9.140625" style="1"/>
    <col min="4331" max="4331" width="6.7109375" style="1" customWidth="1"/>
    <col min="4332" max="4332" width="8.140625" style="1" customWidth="1"/>
    <col min="4333" max="4333" width="9.28515625" style="1" customWidth="1"/>
    <col min="4334" max="4334" width="11.7109375" style="1" customWidth="1"/>
    <col min="4335" max="4555" width="9.140625" style="1"/>
    <col min="4556" max="4556" width="42.140625" style="1" bestFit="1" customWidth="1"/>
    <col min="4557" max="4557" width="8.140625" style="1" customWidth="1"/>
    <col min="4558" max="4558" width="6.85546875" style="1" customWidth="1"/>
    <col min="4559" max="4559" width="6.5703125" style="1" customWidth="1"/>
    <col min="4560" max="4560" width="12" style="1" customWidth="1"/>
    <col min="4561" max="4561" width="8.5703125" style="1" customWidth="1"/>
    <col min="4562" max="4562" width="7.28515625" style="1" customWidth="1"/>
    <col min="4563" max="4563" width="7.42578125" style="1" customWidth="1"/>
    <col min="4564" max="4564" width="7.28515625" style="1" customWidth="1"/>
    <col min="4565" max="4565" width="9" style="1" customWidth="1"/>
    <col min="4566" max="4566" width="8.85546875" style="1" customWidth="1"/>
    <col min="4567" max="4570" width="7.42578125" style="1" customWidth="1"/>
    <col min="4571" max="4571" width="7.85546875" style="1" customWidth="1"/>
    <col min="4572" max="4572" width="9.140625" style="1"/>
    <col min="4573" max="4573" width="7" style="1" customWidth="1"/>
    <col min="4574" max="4574" width="8.5703125" style="1" customWidth="1"/>
    <col min="4575" max="4575" width="8.7109375" style="1" customWidth="1"/>
    <col min="4576" max="4576" width="8.85546875" style="1" customWidth="1"/>
    <col min="4577" max="4577" width="11.5703125" style="1" bestFit="1" customWidth="1"/>
    <col min="4578" max="4578" width="13.7109375" style="1" customWidth="1"/>
    <col min="4579" max="4579" width="11.7109375" style="1" bestFit="1" customWidth="1"/>
    <col min="4580" max="4580" width="10" style="1" bestFit="1" customWidth="1"/>
    <col min="4581" max="4581" width="8.85546875" style="1" customWidth="1"/>
    <col min="4582" max="4582" width="10.42578125" style="1" customWidth="1"/>
    <col min="4583" max="4583" width="11.28515625" style="1" customWidth="1"/>
    <col min="4584" max="4584" width="8.85546875" style="1" customWidth="1"/>
    <col min="4585" max="4585" width="10.7109375" style="1" customWidth="1"/>
    <col min="4586" max="4586" width="9.140625" style="1"/>
    <col min="4587" max="4587" width="6.7109375" style="1" customWidth="1"/>
    <col min="4588" max="4588" width="8.140625" style="1" customWidth="1"/>
    <col min="4589" max="4589" width="9.28515625" style="1" customWidth="1"/>
    <col min="4590" max="4590" width="11.7109375" style="1" customWidth="1"/>
    <col min="4591" max="4811" width="9.140625" style="1"/>
    <col min="4812" max="4812" width="42.140625" style="1" bestFit="1" customWidth="1"/>
    <col min="4813" max="4813" width="8.140625" style="1" customWidth="1"/>
    <col min="4814" max="4814" width="6.85546875" style="1" customWidth="1"/>
    <col min="4815" max="4815" width="6.5703125" style="1" customWidth="1"/>
    <col min="4816" max="4816" width="12" style="1" customWidth="1"/>
    <col min="4817" max="4817" width="8.5703125" style="1" customWidth="1"/>
    <col min="4818" max="4818" width="7.28515625" style="1" customWidth="1"/>
    <col min="4819" max="4819" width="7.42578125" style="1" customWidth="1"/>
    <col min="4820" max="4820" width="7.28515625" style="1" customWidth="1"/>
    <col min="4821" max="4821" width="9" style="1" customWidth="1"/>
    <col min="4822" max="4822" width="8.85546875" style="1" customWidth="1"/>
    <col min="4823" max="4826" width="7.42578125" style="1" customWidth="1"/>
    <col min="4827" max="4827" width="7.85546875" style="1" customWidth="1"/>
    <col min="4828" max="4828" width="9.140625" style="1"/>
    <col min="4829" max="4829" width="7" style="1" customWidth="1"/>
    <col min="4830" max="4830" width="8.5703125" style="1" customWidth="1"/>
    <col min="4831" max="4831" width="8.7109375" style="1" customWidth="1"/>
    <col min="4832" max="4832" width="8.85546875" style="1" customWidth="1"/>
    <col min="4833" max="4833" width="11.5703125" style="1" bestFit="1" customWidth="1"/>
    <col min="4834" max="4834" width="13.7109375" style="1" customWidth="1"/>
    <col min="4835" max="4835" width="11.7109375" style="1" bestFit="1" customWidth="1"/>
    <col min="4836" max="4836" width="10" style="1" bestFit="1" customWidth="1"/>
    <col min="4837" max="4837" width="8.85546875" style="1" customWidth="1"/>
    <col min="4838" max="4838" width="10.42578125" style="1" customWidth="1"/>
    <col min="4839" max="4839" width="11.28515625" style="1" customWidth="1"/>
    <col min="4840" max="4840" width="8.85546875" style="1" customWidth="1"/>
    <col min="4841" max="4841" width="10.7109375" style="1" customWidth="1"/>
    <col min="4842" max="4842" width="9.140625" style="1"/>
    <col min="4843" max="4843" width="6.7109375" style="1" customWidth="1"/>
    <col min="4844" max="4844" width="8.140625" style="1" customWidth="1"/>
    <col min="4845" max="4845" width="9.28515625" style="1" customWidth="1"/>
    <col min="4846" max="4846" width="11.7109375" style="1" customWidth="1"/>
    <col min="4847" max="5067" width="9.140625" style="1"/>
    <col min="5068" max="5068" width="42.140625" style="1" bestFit="1" customWidth="1"/>
    <col min="5069" max="5069" width="8.140625" style="1" customWidth="1"/>
    <col min="5070" max="5070" width="6.85546875" style="1" customWidth="1"/>
    <col min="5071" max="5071" width="6.5703125" style="1" customWidth="1"/>
    <col min="5072" max="5072" width="12" style="1" customWidth="1"/>
    <col min="5073" max="5073" width="8.5703125" style="1" customWidth="1"/>
    <col min="5074" max="5074" width="7.28515625" style="1" customWidth="1"/>
    <col min="5075" max="5075" width="7.42578125" style="1" customWidth="1"/>
    <col min="5076" max="5076" width="7.28515625" style="1" customWidth="1"/>
    <col min="5077" max="5077" width="9" style="1" customWidth="1"/>
    <col min="5078" max="5078" width="8.85546875" style="1" customWidth="1"/>
    <col min="5079" max="5082" width="7.42578125" style="1" customWidth="1"/>
    <col min="5083" max="5083" width="7.85546875" style="1" customWidth="1"/>
    <col min="5084" max="5084" width="9.140625" style="1"/>
    <col min="5085" max="5085" width="7" style="1" customWidth="1"/>
    <col min="5086" max="5086" width="8.5703125" style="1" customWidth="1"/>
    <col min="5087" max="5087" width="8.7109375" style="1" customWidth="1"/>
    <col min="5088" max="5088" width="8.85546875" style="1" customWidth="1"/>
    <col min="5089" max="5089" width="11.5703125" style="1" bestFit="1" customWidth="1"/>
    <col min="5090" max="5090" width="13.7109375" style="1" customWidth="1"/>
    <col min="5091" max="5091" width="11.7109375" style="1" bestFit="1" customWidth="1"/>
    <col min="5092" max="5092" width="10" style="1" bestFit="1" customWidth="1"/>
    <col min="5093" max="5093" width="8.85546875" style="1" customWidth="1"/>
    <col min="5094" max="5094" width="10.42578125" style="1" customWidth="1"/>
    <col min="5095" max="5095" width="11.28515625" style="1" customWidth="1"/>
    <col min="5096" max="5096" width="8.85546875" style="1" customWidth="1"/>
    <col min="5097" max="5097" width="10.7109375" style="1" customWidth="1"/>
    <col min="5098" max="5098" width="9.140625" style="1"/>
    <col min="5099" max="5099" width="6.7109375" style="1" customWidth="1"/>
    <col min="5100" max="5100" width="8.140625" style="1" customWidth="1"/>
    <col min="5101" max="5101" width="9.28515625" style="1" customWidth="1"/>
    <col min="5102" max="5102" width="11.7109375" style="1" customWidth="1"/>
    <col min="5103" max="5323" width="9.140625" style="1"/>
    <col min="5324" max="5324" width="42.140625" style="1" bestFit="1" customWidth="1"/>
    <col min="5325" max="5325" width="8.140625" style="1" customWidth="1"/>
    <col min="5326" max="5326" width="6.85546875" style="1" customWidth="1"/>
    <col min="5327" max="5327" width="6.5703125" style="1" customWidth="1"/>
    <col min="5328" max="5328" width="12" style="1" customWidth="1"/>
    <col min="5329" max="5329" width="8.5703125" style="1" customWidth="1"/>
    <col min="5330" max="5330" width="7.28515625" style="1" customWidth="1"/>
    <col min="5331" max="5331" width="7.42578125" style="1" customWidth="1"/>
    <col min="5332" max="5332" width="7.28515625" style="1" customWidth="1"/>
    <col min="5333" max="5333" width="9" style="1" customWidth="1"/>
    <col min="5334" max="5334" width="8.85546875" style="1" customWidth="1"/>
    <col min="5335" max="5338" width="7.42578125" style="1" customWidth="1"/>
    <col min="5339" max="5339" width="7.85546875" style="1" customWidth="1"/>
    <col min="5340" max="5340" width="9.140625" style="1"/>
    <col min="5341" max="5341" width="7" style="1" customWidth="1"/>
    <col min="5342" max="5342" width="8.5703125" style="1" customWidth="1"/>
    <col min="5343" max="5343" width="8.7109375" style="1" customWidth="1"/>
    <col min="5344" max="5344" width="8.85546875" style="1" customWidth="1"/>
    <col min="5345" max="5345" width="11.5703125" style="1" bestFit="1" customWidth="1"/>
    <col min="5346" max="5346" width="13.7109375" style="1" customWidth="1"/>
    <col min="5347" max="5347" width="11.7109375" style="1" bestFit="1" customWidth="1"/>
    <col min="5348" max="5348" width="10" style="1" bestFit="1" customWidth="1"/>
    <col min="5349" max="5349" width="8.85546875" style="1" customWidth="1"/>
    <col min="5350" max="5350" width="10.42578125" style="1" customWidth="1"/>
    <col min="5351" max="5351" width="11.28515625" style="1" customWidth="1"/>
    <col min="5352" max="5352" width="8.85546875" style="1" customWidth="1"/>
    <col min="5353" max="5353" width="10.7109375" style="1" customWidth="1"/>
    <col min="5354" max="5354" width="9.140625" style="1"/>
    <col min="5355" max="5355" width="6.7109375" style="1" customWidth="1"/>
    <col min="5356" max="5356" width="8.140625" style="1" customWidth="1"/>
    <col min="5357" max="5357" width="9.28515625" style="1" customWidth="1"/>
    <col min="5358" max="5358" width="11.7109375" style="1" customWidth="1"/>
    <col min="5359" max="5579" width="9.140625" style="1"/>
    <col min="5580" max="5580" width="42.140625" style="1" bestFit="1" customWidth="1"/>
    <col min="5581" max="5581" width="8.140625" style="1" customWidth="1"/>
    <col min="5582" max="5582" width="6.85546875" style="1" customWidth="1"/>
    <col min="5583" max="5583" width="6.5703125" style="1" customWidth="1"/>
    <col min="5584" max="5584" width="12" style="1" customWidth="1"/>
    <col min="5585" max="5585" width="8.5703125" style="1" customWidth="1"/>
    <col min="5586" max="5586" width="7.28515625" style="1" customWidth="1"/>
    <col min="5587" max="5587" width="7.42578125" style="1" customWidth="1"/>
    <col min="5588" max="5588" width="7.28515625" style="1" customWidth="1"/>
    <col min="5589" max="5589" width="9" style="1" customWidth="1"/>
    <col min="5590" max="5590" width="8.85546875" style="1" customWidth="1"/>
    <col min="5591" max="5594" width="7.42578125" style="1" customWidth="1"/>
    <col min="5595" max="5595" width="7.85546875" style="1" customWidth="1"/>
    <col min="5596" max="5596" width="9.140625" style="1"/>
    <col min="5597" max="5597" width="7" style="1" customWidth="1"/>
    <col min="5598" max="5598" width="8.5703125" style="1" customWidth="1"/>
    <col min="5599" max="5599" width="8.7109375" style="1" customWidth="1"/>
    <col min="5600" max="5600" width="8.85546875" style="1" customWidth="1"/>
    <col min="5601" max="5601" width="11.5703125" style="1" bestFit="1" customWidth="1"/>
    <col min="5602" max="5602" width="13.7109375" style="1" customWidth="1"/>
    <col min="5603" max="5603" width="11.7109375" style="1" bestFit="1" customWidth="1"/>
    <col min="5604" max="5604" width="10" style="1" bestFit="1" customWidth="1"/>
    <col min="5605" max="5605" width="8.85546875" style="1" customWidth="1"/>
    <col min="5606" max="5606" width="10.42578125" style="1" customWidth="1"/>
    <col min="5607" max="5607" width="11.28515625" style="1" customWidth="1"/>
    <col min="5608" max="5608" width="8.85546875" style="1" customWidth="1"/>
    <col min="5609" max="5609" width="10.7109375" style="1" customWidth="1"/>
    <col min="5610" max="5610" width="9.140625" style="1"/>
    <col min="5611" max="5611" width="6.7109375" style="1" customWidth="1"/>
    <col min="5612" max="5612" width="8.140625" style="1" customWidth="1"/>
    <col min="5613" max="5613" width="9.28515625" style="1" customWidth="1"/>
    <col min="5614" max="5614" width="11.7109375" style="1" customWidth="1"/>
    <col min="5615" max="5835" width="9.140625" style="1"/>
    <col min="5836" max="5836" width="42.140625" style="1" bestFit="1" customWidth="1"/>
    <col min="5837" max="5837" width="8.140625" style="1" customWidth="1"/>
    <col min="5838" max="5838" width="6.85546875" style="1" customWidth="1"/>
    <col min="5839" max="5839" width="6.5703125" style="1" customWidth="1"/>
    <col min="5840" max="5840" width="12" style="1" customWidth="1"/>
    <col min="5841" max="5841" width="8.5703125" style="1" customWidth="1"/>
    <col min="5842" max="5842" width="7.28515625" style="1" customWidth="1"/>
    <col min="5843" max="5843" width="7.42578125" style="1" customWidth="1"/>
    <col min="5844" max="5844" width="7.28515625" style="1" customWidth="1"/>
    <col min="5845" max="5845" width="9" style="1" customWidth="1"/>
    <col min="5846" max="5846" width="8.85546875" style="1" customWidth="1"/>
    <col min="5847" max="5850" width="7.42578125" style="1" customWidth="1"/>
    <col min="5851" max="5851" width="7.85546875" style="1" customWidth="1"/>
    <col min="5852" max="5852" width="9.140625" style="1"/>
    <col min="5853" max="5853" width="7" style="1" customWidth="1"/>
    <col min="5854" max="5854" width="8.5703125" style="1" customWidth="1"/>
    <col min="5855" max="5855" width="8.7109375" style="1" customWidth="1"/>
    <col min="5856" max="5856" width="8.85546875" style="1" customWidth="1"/>
    <col min="5857" max="5857" width="11.5703125" style="1" bestFit="1" customWidth="1"/>
    <col min="5858" max="5858" width="13.7109375" style="1" customWidth="1"/>
    <col min="5859" max="5859" width="11.7109375" style="1" bestFit="1" customWidth="1"/>
    <col min="5860" max="5860" width="10" style="1" bestFit="1" customWidth="1"/>
    <col min="5861" max="5861" width="8.85546875" style="1" customWidth="1"/>
    <col min="5862" max="5862" width="10.42578125" style="1" customWidth="1"/>
    <col min="5863" max="5863" width="11.28515625" style="1" customWidth="1"/>
    <col min="5864" max="5864" width="8.85546875" style="1" customWidth="1"/>
    <col min="5865" max="5865" width="10.7109375" style="1" customWidth="1"/>
    <col min="5866" max="5866" width="9.140625" style="1"/>
    <col min="5867" max="5867" width="6.7109375" style="1" customWidth="1"/>
    <col min="5868" max="5868" width="8.140625" style="1" customWidth="1"/>
    <col min="5869" max="5869" width="9.28515625" style="1" customWidth="1"/>
    <col min="5870" max="5870" width="11.7109375" style="1" customWidth="1"/>
    <col min="5871" max="6091" width="9.140625" style="1"/>
    <col min="6092" max="6092" width="42.140625" style="1" bestFit="1" customWidth="1"/>
    <col min="6093" max="6093" width="8.140625" style="1" customWidth="1"/>
    <col min="6094" max="6094" width="6.85546875" style="1" customWidth="1"/>
    <col min="6095" max="6095" width="6.5703125" style="1" customWidth="1"/>
    <col min="6096" max="6096" width="12" style="1" customWidth="1"/>
    <col min="6097" max="6097" width="8.5703125" style="1" customWidth="1"/>
    <col min="6098" max="6098" width="7.28515625" style="1" customWidth="1"/>
    <col min="6099" max="6099" width="7.42578125" style="1" customWidth="1"/>
    <col min="6100" max="6100" width="7.28515625" style="1" customWidth="1"/>
    <col min="6101" max="6101" width="9" style="1" customWidth="1"/>
    <col min="6102" max="6102" width="8.85546875" style="1" customWidth="1"/>
    <col min="6103" max="6106" width="7.42578125" style="1" customWidth="1"/>
    <col min="6107" max="6107" width="7.85546875" style="1" customWidth="1"/>
    <col min="6108" max="6108" width="9.140625" style="1"/>
    <col min="6109" max="6109" width="7" style="1" customWidth="1"/>
    <col min="6110" max="6110" width="8.5703125" style="1" customWidth="1"/>
    <col min="6111" max="6111" width="8.7109375" style="1" customWidth="1"/>
    <col min="6112" max="6112" width="8.85546875" style="1" customWidth="1"/>
    <col min="6113" max="6113" width="11.5703125" style="1" bestFit="1" customWidth="1"/>
    <col min="6114" max="6114" width="13.7109375" style="1" customWidth="1"/>
    <col min="6115" max="6115" width="11.7109375" style="1" bestFit="1" customWidth="1"/>
    <col min="6116" max="6116" width="10" style="1" bestFit="1" customWidth="1"/>
    <col min="6117" max="6117" width="8.85546875" style="1" customWidth="1"/>
    <col min="6118" max="6118" width="10.42578125" style="1" customWidth="1"/>
    <col min="6119" max="6119" width="11.28515625" style="1" customWidth="1"/>
    <col min="6120" max="6120" width="8.85546875" style="1" customWidth="1"/>
    <col min="6121" max="6121" width="10.7109375" style="1" customWidth="1"/>
    <col min="6122" max="6122" width="9.140625" style="1"/>
    <col min="6123" max="6123" width="6.7109375" style="1" customWidth="1"/>
    <col min="6124" max="6124" width="8.140625" style="1" customWidth="1"/>
    <col min="6125" max="6125" width="9.28515625" style="1" customWidth="1"/>
    <col min="6126" max="6126" width="11.7109375" style="1" customWidth="1"/>
    <col min="6127" max="6347" width="9.140625" style="1"/>
    <col min="6348" max="6348" width="42.140625" style="1" bestFit="1" customWidth="1"/>
    <col min="6349" max="6349" width="8.140625" style="1" customWidth="1"/>
    <col min="6350" max="6350" width="6.85546875" style="1" customWidth="1"/>
    <col min="6351" max="6351" width="6.5703125" style="1" customWidth="1"/>
    <col min="6352" max="6352" width="12" style="1" customWidth="1"/>
    <col min="6353" max="6353" width="8.5703125" style="1" customWidth="1"/>
    <col min="6354" max="6354" width="7.28515625" style="1" customWidth="1"/>
    <col min="6355" max="6355" width="7.42578125" style="1" customWidth="1"/>
    <col min="6356" max="6356" width="7.28515625" style="1" customWidth="1"/>
    <col min="6357" max="6357" width="9" style="1" customWidth="1"/>
    <col min="6358" max="6358" width="8.85546875" style="1" customWidth="1"/>
    <col min="6359" max="6362" width="7.42578125" style="1" customWidth="1"/>
    <col min="6363" max="6363" width="7.85546875" style="1" customWidth="1"/>
    <col min="6364" max="6364" width="9.140625" style="1"/>
    <col min="6365" max="6365" width="7" style="1" customWidth="1"/>
    <col min="6366" max="6366" width="8.5703125" style="1" customWidth="1"/>
    <col min="6367" max="6367" width="8.7109375" style="1" customWidth="1"/>
    <col min="6368" max="6368" width="8.85546875" style="1" customWidth="1"/>
    <col min="6369" max="6369" width="11.5703125" style="1" bestFit="1" customWidth="1"/>
    <col min="6370" max="6370" width="13.7109375" style="1" customWidth="1"/>
    <col min="6371" max="6371" width="11.7109375" style="1" bestFit="1" customWidth="1"/>
    <col min="6372" max="6372" width="10" style="1" bestFit="1" customWidth="1"/>
    <col min="6373" max="6373" width="8.85546875" style="1" customWidth="1"/>
    <col min="6374" max="6374" width="10.42578125" style="1" customWidth="1"/>
    <col min="6375" max="6375" width="11.28515625" style="1" customWidth="1"/>
    <col min="6376" max="6376" width="8.85546875" style="1" customWidth="1"/>
    <col min="6377" max="6377" width="10.7109375" style="1" customWidth="1"/>
    <col min="6378" max="6378" width="9.140625" style="1"/>
    <col min="6379" max="6379" width="6.7109375" style="1" customWidth="1"/>
    <col min="6380" max="6380" width="8.140625" style="1" customWidth="1"/>
    <col min="6381" max="6381" width="9.28515625" style="1" customWidth="1"/>
    <col min="6382" max="6382" width="11.7109375" style="1" customWidth="1"/>
    <col min="6383" max="6603" width="9.140625" style="1"/>
    <col min="6604" max="6604" width="42.140625" style="1" bestFit="1" customWidth="1"/>
    <col min="6605" max="6605" width="8.140625" style="1" customWidth="1"/>
    <col min="6606" max="6606" width="6.85546875" style="1" customWidth="1"/>
    <col min="6607" max="6607" width="6.5703125" style="1" customWidth="1"/>
    <col min="6608" max="6608" width="12" style="1" customWidth="1"/>
    <col min="6609" max="6609" width="8.5703125" style="1" customWidth="1"/>
    <col min="6610" max="6610" width="7.28515625" style="1" customWidth="1"/>
    <col min="6611" max="6611" width="7.42578125" style="1" customWidth="1"/>
    <col min="6612" max="6612" width="7.28515625" style="1" customWidth="1"/>
    <col min="6613" max="6613" width="9" style="1" customWidth="1"/>
    <col min="6614" max="6614" width="8.85546875" style="1" customWidth="1"/>
    <col min="6615" max="6618" width="7.42578125" style="1" customWidth="1"/>
    <col min="6619" max="6619" width="7.85546875" style="1" customWidth="1"/>
    <col min="6620" max="6620" width="9.140625" style="1"/>
    <col min="6621" max="6621" width="7" style="1" customWidth="1"/>
    <col min="6622" max="6622" width="8.5703125" style="1" customWidth="1"/>
    <col min="6623" max="6623" width="8.7109375" style="1" customWidth="1"/>
    <col min="6624" max="6624" width="8.85546875" style="1" customWidth="1"/>
    <col min="6625" max="6625" width="11.5703125" style="1" bestFit="1" customWidth="1"/>
    <col min="6626" max="6626" width="13.7109375" style="1" customWidth="1"/>
    <col min="6627" max="6627" width="11.7109375" style="1" bestFit="1" customWidth="1"/>
    <col min="6628" max="6628" width="10" style="1" bestFit="1" customWidth="1"/>
    <col min="6629" max="6629" width="8.85546875" style="1" customWidth="1"/>
    <col min="6630" max="6630" width="10.42578125" style="1" customWidth="1"/>
    <col min="6631" max="6631" width="11.28515625" style="1" customWidth="1"/>
    <col min="6632" max="6632" width="8.85546875" style="1" customWidth="1"/>
    <col min="6633" max="6633" width="10.7109375" style="1" customWidth="1"/>
    <col min="6634" max="6634" width="9.140625" style="1"/>
    <col min="6635" max="6635" width="6.7109375" style="1" customWidth="1"/>
    <col min="6636" max="6636" width="8.140625" style="1" customWidth="1"/>
    <col min="6637" max="6637" width="9.28515625" style="1" customWidth="1"/>
    <col min="6638" max="6638" width="11.7109375" style="1" customWidth="1"/>
    <col min="6639" max="6859" width="9.140625" style="1"/>
    <col min="6860" max="6860" width="42.140625" style="1" bestFit="1" customWidth="1"/>
    <col min="6861" max="6861" width="8.140625" style="1" customWidth="1"/>
    <col min="6862" max="6862" width="6.85546875" style="1" customWidth="1"/>
    <col min="6863" max="6863" width="6.5703125" style="1" customWidth="1"/>
    <col min="6864" max="6864" width="12" style="1" customWidth="1"/>
    <col min="6865" max="6865" width="8.5703125" style="1" customWidth="1"/>
    <col min="6866" max="6866" width="7.28515625" style="1" customWidth="1"/>
    <col min="6867" max="6867" width="7.42578125" style="1" customWidth="1"/>
    <col min="6868" max="6868" width="7.28515625" style="1" customWidth="1"/>
    <col min="6869" max="6869" width="9" style="1" customWidth="1"/>
    <col min="6870" max="6870" width="8.85546875" style="1" customWidth="1"/>
    <col min="6871" max="6874" width="7.42578125" style="1" customWidth="1"/>
    <col min="6875" max="6875" width="7.85546875" style="1" customWidth="1"/>
    <col min="6876" max="6876" width="9.140625" style="1"/>
    <col min="6877" max="6877" width="7" style="1" customWidth="1"/>
    <col min="6878" max="6878" width="8.5703125" style="1" customWidth="1"/>
    <col min="6879" max="6879" width="8.7109375" style="1" customWidth="1"/>
    <col min="6880" max="6880" width="8.85546875" style="1" customWidth="1"/>
    <col min="6881" max="6881" width="11.5703125" style="1" bestFit="1" customWidth="1"/>
    <col min="6882" max="6882" width="13.7109375" style="1" customWidth="1"/>
    <col min="6883" max="6883" width="11.7109375" style="1" bestFit="1" customWidth="1"/>
    <col min="6884" max="6884" width="10" style="1" bestFit="1" customWidth="1"/>
    <col min="6885" max="6885" width="8.85546875" style="1" customWidth="1"/>
    <col min="6886" max="6886" width="10.42578125" style="1" customWidth="1"/>
    <col min="6887" max="6887" width="11.28515625" style="1" customWidth="1"/>
    <col min="6888" max="6888" width="8.85546875" style="1" customWidth="1"/>
    <col min="6889" max="6889" width="10.7109375" style="1" customWidth="1"/>
    <col min="6890" max="6890" width="9.140625" style="1"/>
    <col min="6891" max="6891" width="6.7109375" style="1" customWidth="1"/>
    <col min="6892" max="6892" width="8.140625" style="1" customWidth="1"/>
    <col min="6893" max="6893" width="9.28515625" style="1" customWidth="1"/>
    <col min="6894" max="6894" width="11.7109375" style="1" customWidth="1"/>
    <col min="6895" max="7115" width="9.140625" style="1"/>
    <col min="7116" max="7116" width="42.140625" style="1" bestFit="1" customWidth="1"/>
    <col min="7117" max="7117" width="8.140625" style="1" customWidth="1"/>
    <col min="7118" max="7118" width="6.85546875" style="1" customWidth="1"/>
    <col min="7119" max="7119" width="6.5703125" style="1" customWidth="1"/>
    <col min="7120" max="7120" width="12" style="1" customWidth="1"/>
    <col min="7121" max="7121" width="8.5703125" style="1" customWidth="1"/>
    <col min="7122" max="7122" width="7.28515625" style="1" customWidth="1"/>
    <col min="7123" max="7123" width="7.42578125" style="1" customWidth="1"/>
    <col min="7124" max="7124" width="7.28515625" style="1" customWidth="1"/>
    <col min="7125" max="7125" width="9" style="1" customWidth="1"/>
    <col min="7126" max="7126" width="8.85546875" style="1" customWidth="1"/>
    <col min="7127" max="7130" width="7.42578125" style="1" customWidth="1"/>
    <col min="7131" max="7131" width="7.85546875" style="1" customWidth="1"/>
    <col min="7132" max="7132" width="9.140625" style="1"/>
    <col min="7133" max="7133" width="7" style="1" customWidth="1"/>
    <col min="7134" max="7134" width="8.5703125" style="1" customWidth="1"/>
    <col min="7135" max="7135" width="8.7109375" style="1" customWidth="1"/>
    <col min="7136" max="7136" width="8.85546875" style="1" customWidth="1"/>
    <col min="7137" max="7137" width="11.5703125" style="1" bestFit="1" customWidth="1"/>
    <col min="7138" max="7138" width="13.7109375" style="1" customWidth="1"/>
    <col min="7139" max="7139" width="11.7109375" style="1" bestFit="1" customWidth="1"/>
    <col min="7140" max="7140" width="10" style="1" bestFit="1" customWidth="1"/>
    <col min="7141" max="7141" width="8.85546875" style="1" customWidth="1"/>
    <col min="7142" max="7142" width="10.42578125" style="1" customWidth="1"/>
    <col min="7143" max="7143" width="11.28515625" style="1" customWidth="1"/>
    <col min="7144" max="7144" width="8.85546875" style="1" customWidth="1"/>
    <col min="7145" max="7145" width="10.7109375" style="1" customWidth="1"/>
    <col min="7146" max="7146" width="9.140625" style="1"/>
    <col min="7147" max="7147" width="6.7109375" style="1" customWidth="1"/>
    <col min="7148" max="7148" width="8.140625" style="1" customWidth="1"/>
    <col min="7149" max="7149" width="9.28515625" style="1" customWidth="1"/>
    <col min="7150" max="7150" width="11.7109375" style="1" customWidth="1"/>
    <col min="7151" max="7371" width="9.140625" style="1"/>
    <col min="7372" max="7372" width="42.140625" style="1" bestFit="1" customWidth="1"/>
    <col min="7373" max="7373" width="8.140625" style="1" customWidth="1"/>
    <col min="7374" max="7374" width="6.85546875" style="1" customWidth="1"/>
    <col min="7375" max="7375" width="6.5703125" style="1" customWidth="1"/>
    <col min="7376" max="7376" width="12" style="1" customWidth="1"/>
    <col min="7377" max="7377" width="8.5703125" style="1" customWidth="1"/>
    <col min="7378" max="7378" width="7.28515625" style="1" customWidth="1"/>
    <col min="7379" max="7379" width="7.42578125" style="1" customWidth="1"/>
    <col min="7380" max="7380" width="7.28515625" style="1" customWidth="1"/>
    <col min="7381" max="7381" width="9" style="1" customWidth="1"/>
    <col min="7382" max="7382" width="8.85546875" style="1" customWidth="1"/>
    <col min="7383" max="7386" width="7.42578125" style="1" customWidth="1"/>
    <col min="7387" max="7387" width="7.85546875" style="1" customWidth="1"/>
    <col min="7388" max="7388" width="9.140625" style="1"/>
    <col min="7389" max="7389" width="7" style="1" customWidth="1"/>
    <col min="7390" max="7390" width="8.5703125" style="1" customWidth="1"/>
    <col min="7391" max="7391" width="8.7109375" style="1" customWidth="1"/>
    <col min="7392" max="7392" width="8.85546875" style="1" customWidth="1"/>
    <col min="7393" max="7393" width="11.5703125" style="1" bestFit="1" customWidth="1"/>
    <col min="7394" max="7394" width="13.7109375" style="1" customWidth="1"/>
    <col min="7395" max="7395" width="11.7109375" style="1" bestFit="1" customWidth="1"/>
    <col min="7396" max="7396" width="10" style="1" bestFit="1" customWidth="1"/>
    <col min="7397" max="7397" width="8.85546875" style="1" customWidth="1"/>
    <col min="7398" max="7398" width="10.42578125" style="1" customWidth="1"/>
    <col min="7399" max="7399" width="11.28515625" style="1" customWidth="1"/>
    <col min="7400" max="7400" width="8.85546875" style="1" customWidth="1"/>
    <col min="7401" max="7401" width="10.7109375" style="1" customWidth="1"/>
    <col min="7402" max="7402" width="9.140625" style="1"/>
    <col min="7403" max="7403" width="6.7109375" style="1" customWidth="1"/>
    <col min="7404" max="7404" width="8.140625" style="1" customWidth="1"/>
    <col min="7405" max="7405" width="9.28515625" style="1" customWidth="1"/>
    <col min="7406" max="7406" width="11.7109375" style="1" customWidth="1"/>
    <col min="7407" max="7627" width="9.140625" style="1"/>
    <col min="7628" max="7628" width="42.140625" style="1" bestFit="1" customWidth="1"/>
    <col min="7629" max="7629" width="8.140625" style="1" customWidth="1"/>
    <col min="7630" max="7630" width="6.85546875" style="1" customWidth="1"/>
    <col min="7631" max="7631" width="6.5703125" style="1" customWidth="1"/>
    <col min="7632" max="7632" width="12" style="1" customWidth="1"/>
    <col min="7633" max="7633" width="8.5703125" style="1" customWidth="1"/>
    <col min="7634" max="7634" width="7.28515625" style="1" customWidth="1"/>
    <col min="7635" max="7635" width="7.42578125" style="1" customWidth="1"/>
    <col min="7636" max="7636" width="7.28515625" style="1" customWidth="1"/>
    <col min="7637" max="7637" width="9" style="1" customWidth="1"/>
    <col min="7638" max="7638" width="8.85546875" style="1" customWidth="1"/>
    <col min="7639" max="7642" width="7.42578125" style="1" customWidth="1"/>
    <col min="7643" max="7643" width="7.85546875" style="1" customWidth="1"/>
    <col min="7644" max="7644" width="9.140625" style="1"/>
    <col min="7645" max="7645" width="7" style="1" customWidth="1"/>
    <col min="7646" max="7646" width="8.5703125" style="1" customWidth="1"/>
    <col min="7647" max="7647" width="8.7109375" style="1" customWidth="1"/>
    <col min="7648" max="7648" width="8.85546875" style="1" customWidth="1"/>
    <col min="7649" max="7649" width="11.5703125" style="1" bestFit="1" customWidth="1"/>
    <col min="7650" max="7650" width="13.7109375" style="1" customWidth="1"/>
    <col min="7651" max="7651" width="11.7109375" style="1" bestFit="1" customWidth="1"/>
    <col min="7652" max="7652" width="10" style="1" bestFit="1" customWidth="1"/>
    <col min="7653" max="7653" width="8.85546875" style="1" customWidth="1"/>
    <col min="7654" max="7654" width="10.42578125" style="1" customWidth="1"/>
    <col min="7655" max="7655" width="11.28515625" style="1" customWidth="1"/>
    <col min="7656" max="7656" width="8.85546875" style="1" customWidth="1"/>
    <col min="7657" max="7657" width="10.7109375" style="1" customWidth="1"/>
    <col min="7658" max="7658" width="9.140625" style="1"/>
    <col min="7659" max="7659" width="6.7109375" style="1" customWidth="1"/>
    <col min="7660" max="7660" width="8.140625" style="1" customWidth="1"/>
    <col min="7661" max="7661" width="9.28515625" style="1" customWidth="1"/>
    <col min="7662" max="7662" width="11.7109375" style="1" customWidth="1"/>
    <col min="7663" max="7883" width="9.140625" style="1"/>
    <col min="7884" max="7884" width="42.140625" style="1" bestFit="1" customWidth="1"/>
    <col min="7885" max="7885" width="8.140625" style="1" customWidth="1"/>
    <col min="7886" max="7886" width="6.85546875" style="1" customWidth="1"/>
    <col min="7887" max="7887" width="6.5703125" style="1" customWidth="1"/>
    <col min="7888" max="7888" width="12" style="1" customWidth="1"/>
    <col min="7889" max="7889" width="8.5703125" style="1" customWidth="1"/>
    <col min="7890" max="7890" width="7.28515625" style="1" customWidth="1"/>
    <col min="7891" max="7891" width="7.42578125" style="1" customWidth="1"/>
    <col min="7892" max="7892" width="7.28515625" style="1" customWidth="1"/>
    <col min="7893" max="7893" width="9" style="1" customWidth="1"/>
    <col min="7894" max="7894" width="8.85546875" style="1" customWidth="1"/>
    <col min="7895" max="7898" width="7.42578125" style="1" customWidth="1"/>
    <col min="7899" max="7899" width="7.85546875" style="1" customWidth="1"/>
    <col min="7900" max="7900" width="9.140625" style="1"/>
    <col min="7901" max="7901" width="7" style="1" customWidth="1"/>
    <col min="7902" max="7902" width="8.5703125" style="1" customWidth="1"/>
    <col min="7903" max="7903" width="8.7109375" style="1" customWidth="1"/>
    <col min="7904" max="7904" width="8.85546875" style="1" customWidth="1"/>
    <col min="7905" max="7905" width="11.5703125" style="1" bestFit="1" customWidth="1"/>
    <col min="7906" max="7906" width="13.7109375" style="1" customWidth="1"/>
    <col min="7907" max="7907" width="11.7109375" style="1" bestFit="1" customWidth="1"/>
    <col min="7908" max="7908" width="10" style="1" bestFit="1" customWidth="1"/>
    <col min="7909" max="7909" width="8.85546875" style="1" customWidth="1"/>
    <col min="7910" max="7910" width="10.42578125" style="1" customWidth="1"/>
    <col min="7911" max="7911" width="11.28515625" style="1" customWidth="1"/>
    <col min="7912" max="7912" width="8.85546875" style="1" customWidth="1"/>
    <col min="7913" max="7913" width="10.7109375" style="1" customWidth="1"/>
    <col min="7914" max="7914" width="9.140625" style="1"/>
    <col min="7915" max="7915" width="6.7109375" style="1" customWidth="1"/>
    <col min="7916" max="7916" width="8.140625" style="1" customWidth="1"/>
    <col min="7917" max="7917" width="9.28515625" style="1" customWidth="1"/>
    <col min="7918" max="7918" width="11.7109375" style="1" customWidth="1"/>
    <col min="7919" max="8139" width="9.140625" style="1"/>
    <col min="8140" max="8140" width="42.140625" style="1" bestFit="1" customWidth="1"/>
    <col min="8141" max="8141" width="8.140625" style="1" customWidth="1"/>
    <col min="8142" max="8142" width="6.85546875" style="1" customWidth="1"/>
    <col min="8143" max="8143" width="6.5703125" style="1" customWidth="1"/>
    <col min="8144" max="8144" width="12" style="1" customWidth="1"/>
    <col min="8145" max="8145" width="8.5703125" style="1" customWidth="1"/>
    <col min="8146" max="8146" width="7.28515625" style="1" customWidth="1"/>
    <col min="8147" max="8147" width="7.42578125" style="1" customWidth="1"/>
    <col min="8148" max="8148" width="7.28515625" style="1" customWidth="1"/>
    <col min="8149" max="8149" width="9" style="1" customWidth="1"/>
    <col min="8150" max="8150" width="8.85546875" style="1" customWidth="1"/>
    <col min="8151" max="8154" width="7.42578125" style="1" customWidth="1"/>
    <col min="8155" max="8155" width="7.85546875" style="1" customWidth="1"/>
    <col min="8156" max="8156" width="9.140625" style="1"/>
    <col min="8157" max="8157" width="7" style="1" customWidth="1"/>
    <col min="8158" max="8158" width="8.5703125" style="1" customWidth="1"/>
    <col min="8159" max="8159" width="8.7109375" style="1" customWidth="1"/>
    <col min="8160" max="8160" width="8.85546875" style="1" customWidth="1"/>
    <col min="8161" max="8161" width="11.5703125" style="1" bestFit="1" customWidth="1"/>
    <col min="8162" max="8162" width="13.7109375" style="1" customWidth="1"/>
    <col min="8163" max="8163" width="11.7109375" style="1" bestFit="1" customWidth="1"/>
    <col min="8164" max="8164" width="10" style="1" bestFit="1" customWidth="1"/>
    <col min="8165" max="8165" width="8.85546875" style="1" customWidth="1"/>
    <col min="8166" max="8166" width="10.42578125" style="1" customWidth="1"/>
    <col min="8167" max="8167" width="11.28515625" style="1" customWidth="1"/>
    <col min="8168" max="8168" width="8.85546875" style="1" customWidth="1"/>
    <col min="8169" max="8169" width="10.7109375" style="1" customWidth="1"/>
    <col min="8170" max="8170" width="9.140625" style="1"/>
    <col min="8171" max="8171" width="6.7109375" style="1" customWidth="1"/>
    <col min="8172" max="8172" width="8.140625" style="1" customWidth="1"/>
    <col min="8173" max="8173" width="9.28515625" style="1" customWidth="1"/>
    <col min="8174" max="8174" width="11.7109375" style="1" customWidth="1"/>
    <col min="8175" max="8395" width="9.140625" style="1"/>
    <col min="8396" max="8396" width="42.140625" style="1" bestFit="1" customWidth="1"/>
    <col min="8397" max="8397" width="8.140625" style="1" customWidth="1"/>
    <col min="8398" max="8398" width="6.85546875" style="1" customWidth="1"/>
    <col min="8399" max="8399" width="6.5703125" style="1" customWidth="1"/>
    <col min="8400" max="8400" width="12" style="1" customWidth="1"/>
    <col min="8401" max="8401" width="8.5703125" style="1" customWidth="1"/>
    <col min="8402" max="8402" width="7.28515625" style="1" customWidth="1"/>
    <col min="8403" max="8403" width="7.42578125" style="1" customWidth="1"/>
    <col min="8404" max="8404" width="7.28515625" style="1" customWidth="1"/>
    <col min="8405" max="8405" width="9" style="1" customWidth="1"/>
    <col min="8406" max="8406" width="8.85546875" style="1" customWidth="1"/>
    <col min="8407" max="8410" width="7.42578125" style="1" customWidth="1"/>
    <col min="8411" max="8411" width="7.85546875" style="1" customWidth="1"/>
    <col min="8412" max="8412" width="9.140625" style="1"/>
    <col min="8413" max="8413" width="7" style="1" customWidth="1"/>
    <col min="8414" max="8414" width="8.5703125" style="1" customWidth="1"/>
    <col min="8415" max="8415" width="8.7109375" style="1" customWidth="1"/>
    <col min="8416" max="8416" width="8.85546875" style="1" customWidth="1"/>
    <col min="8417" max="8417" width="11.5703125" style="1" bestFit="1" customWidth="1"/>
    <col min="8418" max="8418" width="13.7109375" style="1" customWidth="1"/>
    <col min="8419" max="8419" width="11.7109375" style="1" bestFit="1" customWidth="1"/>
    <col min="8420" max="8420" width="10" style="1" bestFit="1" customWidth="1"/>
    <col min="8421" max="8421" width="8.85546875" style="1" customWidth="1"/>
    <col min="8422" max="8422" width="10.42578125" style="1" customWidth="1"/>
    <col min="8423" max="8423" width="11.28515625" style="1" customWidth="1"/>
    <col min="8424" max="8424" width="8.85546875" style="1" customWidth="1"/>
    <col min="8425" max="8425" width="10.7109375" style="1" customWidth="1"/>
    <col min="8426" max="8426" width="9.140625" style="1"/>
    <col min="8427" max="8427" width="6.7109375" style="1" customWidth="1"/>
    <col min="8428" max="8428" width="8.140625" style="1" customWidth="1"/>
    <col min="8429" max="8429" width="9.28515625" style="1" customWidth="1"/>
    <col min="8430" max="8430" width="11.7109375" style="1" customWidth="1"/>
    <col min="8431" max="8651" width="9.140625" style="1"/>
    <col min="8652" max="8652" width="42.140625" style="1" bestFit="1" customWidth="1"/>
    <col min="8653" max="8653" width="8.140625" style="1" customWidth="1"/>
    <col min="8654" max="8654" width="6.85546875" style="1" customWidth="1"/>
    <col min="8655" max="8655" width="6.5703125" style="1" customWidth="1"/>
    <col min="8656" max="8656" width="12" style="1" customWidth="1"/>
    <col min="8657" max="8657" width="8.5703125" style="1" customWidth="1"/>
    <col min="8658" max="8658" width="7.28515625" style="1" customWidth="1"/>
    <col min="8659" max="8659" width="7.42578125" style="1" customWidth="1"/>
    <col min="8660" max="8660" width="7.28515625" style="1" customWidth="1"/>
    <col min="8661" max="8661" width="9" style="1" customWidth="1"/>
    <col min="8662" max="8662" width="8.85546875" style="1" customWidth="1"/>
    <col min="8663" max="8666" width="7.42578125" style="1" customWidth="1"/>
    <col min="8667" max="8667" width="7.85546875" style="1" customWidth="1"/>
    <col min="8668" max="8668" width="9.140625" style="1"/>
    <col min="8669" max="8669" width="7" style="1" customWidth="1"/>
    <col min="8670" max="8670" width="8.5703125" style="1" customWidth="1"/>
    <col min="8671" max="8671" width="8.7109375" style="1" customWidth="1"/>
    <col min="8672" max="8672" width="8.85546875" style="1" customWidth="1"/>
    <col min="8673" max="8673" width="11.5703125" style="1" bestFit="1" customWidth="1"/>
    <col min="8674" max="8674" width="13.7109375" style="1" customWidth="1"/>
    <col min="8675" max="8675" width="11.7109375" style="1" bestFit="1" customWidth="1"/>
    <col min="8676" max="8676" width="10" style="1" bestFit="1" customWidth="1"/>
    <col min="8677" max="8677" width="8.85546875" style="1" customWidth="1"/>
    <col min="8678" max="8678" width="10.42578125" style="1" customWidth="1"/>
    <col min="8679" max="8679" width="11.28515625" style="1" customWidth="1"/>
    <col min="8680" max="8680" width="8.85546875" style="1" customWidth="1"/>
    <col min="8681" max="8681" width="10.7109375" style="1" customWidth="1"/>
    <col min="8682" max="8682" width="9.140625" style="1"/>
    <col min="8683" max="8683" width="6.7109375" style="1" customWidth="1"/>
    <col min="8684" max="8684" width="8.140625" style="1" customWidth="1"/>
    <col min="8685" max="8685" width="9.28515625" style="1" customWidth="1"/>
    <col min="8686" max="8686" width="11.7109375" style="1" customWidth="1"/>
    <col min="8687" max="8907" width="9.140625" style="1"/>
    <col min="8908" max="8908" width="42.140625" style="1" bestFit="1" customWidth="1"/>
    <col min="8909" max="8909" width="8.140625" style="1" customWidth="1"/>
    <col min="8910" max="8910" width="6.85546875" style="1" customWidth="1"/>
    <col min="8911" max="8911" width="6.5703125" style="1" customWidth="1"/>
    <col min="8912" max="8912" width="12" style="1" customWidth="1"/>
    <col min="8913" max="8913" width="8.5703125" style="1" customWidth="1"/>
    <col min="8914" max="8914" width="7.28515625" style="1" customWidth="1"/>
    <col min="8915" max="8915" width="7.42578125" style="1" customWidth="1"/>
    <col min="8916" max="8916" width="7.28515625" style="1" customWidth="1"/>
    <col min="8917" max="8917" width="9" style="1" customWidth="1"/>
    <col min="8918" max="8918" width="8.85546875" style="1" customWidth="1"/>
    <col min="8919" max="8922" width="7.42578125" style="1" customWidth="1"/>
    <col min="8923" max="8923" width="7.85546875" style="1" customWidth="1"/>
    <col min="8924" max="8924" width="9.140625" style="1"/>
    <col min="8925" max="8925" width="7" style="1" customWidth="1"/>
    <col min="8926" max="8926" width="8.5703125" style="1" customWidth="1"/>
    <col min="8927" max="8927" width="8.7109375" style="1" customWidth="1"/>
    <col min="8928" max="8928" width="8.85546875" style="1" customWidth="1"/>
    <col min="8929" max="8929" width="11.5703125" style="1" bestFit="1" customWidth="1"/>
    <col min="8930" max="8930" width="13.7109375" style="1" customWidth="1"/>
    <col min="8931" max="8931" width="11.7109375" style="1" bestFit="1" customWidth="1"/>
    <col min="8932" max="8932" width="10" style="1" bestFit="1" customWidth="1"/>
    <col min="8933" max="8933" width="8.85546875" style="1" customWidth="1"/>
    <col min="8934" max="8934" width="10.42578125" style="1" customWidth="1"/>
    <col min="8935" max="8935" width="11.28515625" style="1" customWidth="1"/>
    <col min="8936" max="8936" width="8.85546875" style="1" customWidth="1"/>
    <col min="8937" max="8937" width="10.7109375" style="1" customWidth="1"/>
    <col min="8938" max="8938" width="9.140625" style="1"/>
    <col min="8939" max="8939" width="6.7109375" style="1" customWidth="1"/>
    <col min="8940" max="8940" width="8.140625" style="1" customWidth="1"/>
    <col min="8941" max="8941" width="9.28515625" style="1" customWidth="1"/>
    <col min="8942" max="8942" width="11.7109375" style="1" customWidth="1"/>
    <col min="8943" max="9163" width="9.140625" style="1"/>
    <col min="9164" max="9164" width="42.140625" style="1" bestFit="1" customWidth="1"/>
    <col min="9165" max="9165" width="8.140625" style="1" customWidth="1"/>
    <col min="9166" max="9166" width="6.85546875" style="1" customWidth="1"/>
    <col min="9167" max="9167" width="6.5703125" style="1" customWidth="1"/>
    <col min="9168" max="9168" width="12" style="1" customWidth="1"/>
    <col min="9169" max="9169" width="8.5703125" style="1" customWidth="1"/>
    <col min="9170" max="9170" width="7.28515625" style="1" customWidth="1"/>
    <col min="9171" max="9171" width="7.42578125" style="1" customWidth="1"/>
    <col min="9172" max="9172" width="7.28515625" style="1" customWidth="1"/>
    <col min="9173" max="9173" width="9" style="1" customWidth="1"/>
    <col min="9174" max="9174" width="8.85546875" style="1" customWidth="1"/>
    <col min="9175" max="9178" width="7.42578125" style="1" customWidth="1"/>
    <col min="9179" max="9179" width="7.85546875" style="1" customWidth="1"/>
    <col min="9180" max="9180" width="9.140625" style="1"/>
    <col min="9181" max="9181" width="7" style="1" customWidth="1"/>
    <col min="9182" max="9182" width="8.5703125" style="1" customWidth="1"/>
    <col min="9183" max="9183" width="8.7109375" style="1" customWidth="1"/>
    <col min="9184" max="9184" width="8.85546875" style="1" customWidth="1"/>
    <col min="9185" max="9185" width="11.5703125" style="1" bestFit="1" customWidth="1"/>
    <col min="9186" max="9186" width="13.7109375" style="1" customWidth="1"/>
    <col min="9187" max="9187" width="11.7109375" style="1" bestFit="1" customWidth="1"/>
    <col min="9188" max="9188" width="10" style="1" bestFit="1" customWidth="1"/>
    <col min="9189" max="9189" width="8.85546875" style="1" customWidth="1"/>
    <col min="9190" max="9190" width="10.42578125" style="1" customWidth="1"/>
    <col min="9191" max="9191" width="11.28515625" style="1" customWidth="1"/>
    <col min="9192" max="9192" width="8.85546875" style="1" customWidth="1"/>
    <col min="9193" max="9193" width="10.7109375" style="1" customWidth="1"/>
    <col min="9194" max="9194" width="9.140625" style="1"/>
    <col min="9195" max="9195" width="6.7109375" style="1" customWidth="1"/>
    <col min="9196" max="9196" width="8.140625" style="1" customWidth="1"/>
    <col min="9197" max="9197" width="9.28515625" style="1" customWidth="1"/>
    <col min="9198" max="9198" width="11.7109375" style="1" customWidth="1"/>
    <col min="9199" max="9419" width="9.140625" style="1"/>
    <col min="9420" max="9420" width="42.140625" style="1" bestFit="1" customWidth="1"/>
    <col min="9421" max="9421" width="8.140625" style="1" customWidth="1"/>
    <col min="9422" max="9422" width="6.85546875" style="1" customWidth="1"/>
    <col min="9423" max="9423" width="6.5703125" style="1" customWidth="1"/>
    <col min="9424" max="9424" width="12" style="1" customWidth="1"/>
    <col min="9425" max="9425" width="8.5703125" style="1" customWidth="1"/>
    <col min="9426" max="9426" width="7.28515625" style="1" customWidth="1"/>
    <col min="9427" max="9427" width="7.42578125" style="1" customWidth="1"/>
    <col min="9428" max="9428" width="7.28515625" style="1" customWidth="1"/>
    <col min="9429" max="9429" width="9" style="1" customWidth="1"/>
    <col min="9430" max="9430" width="8.85546875" style="1" customWidth="1"/>
    <col min="9431" max="9434" width="7.42578125" style="1" customWidth="1"/>
    <col min="9435" max="9435" width="7.85546875" style="1" customWidth="1"/>
    <col min="9436" max="9436" width="9.140625" style="1"/>
    <col min="9437" max="9437" width="7" style="1" customWidth="1"/>
    <col min="9438" max="9438" width="8.5703125" style="1" customWidth="1"/>
    <col min="9439" max="9439" width="8.7109375" style="1" customWidth="1"/>
    <col min="9440" max="9440" width="8.85546875" style="1" customWidth="1"/>
    <col min="9441" max="9441" width="11.5703125" style="1" bestFit="1" customWidth="1"/>
    <col min="9442" max="9442" width="13.7109375" style="1" customWidth="1"/>
    <col min="9443" max="9443" width="11.7109375" style="1" bestFit="1" customWidth="1"/>
    <col min="9444" max="9444" width="10" style="1" bestFit="1" customWidth="1"/>
    <col min="9445" max="9445" width="8.85546875" style="1" customWidth="1"/>
    <col min="9446" max="9446" width="10.42578125" style="1" customWidth="1"/>
    <col min="9447" max="9447" width="11.28515625" style="1" customWidth="1"/>
    <col min="9448" max="9448" width="8.85546875" style="1" customWidth="1"/>
    <col min="9449" max="9449" width="10.7109375" style="1" customWidth="1"/>
    <col min="9450" max="9450" width="9.140625" style="1"/>
    <col min="9451" max="9451" width="6.7109375" style="1" customWidth="1"/>
    <col min="9452" max="9452" width="8.140625" style="1" customWidth="1"/>
    <col min="9453" max="9453" width="9.28515625" style="1" customWidth="1"/>
    <col min="9454" max="9454" width="11.7109375" style="1" customWidth="1"/>
    <col min="9455" max="9675" width="9.140625" style="1"/>
    <col min="9676" max="9676" width="42.140625" style="1" bestFit="1" customWidth="1"/>
    <col min="9677" max="9677" width="8.140625" style="1" customWidth="1"/>
    <col min="9678" max="9678" width="6.85546875" style="1" customWidth="1"/>
    <col min="9679" max="9679" width="6.5703125" style="1" customWidth="1"/>
    <col min="9680" max="9680" width="12" style="1" customWidth="1"/>
    <col min="9681" max="9681" width="8.5703125" style="1" customWidth="1"/>
    <col min="9682" max="9682" width="7.28515625" style="1" customWidth="1"/>
    <col min="9683" max="9683" width="7.42578125" style="1" customWidth="1"/>
    <col min="9684" max="9684" width="7.28515625" style="1" customWidth="1"/>
    <col min="9685" max="9685" width="9" style="1" customWidth="1"/>
    <col min="9686" max="9686" width="8.85546875" style="1" customWidth="1"/>
    <col min="9687" max="9690" width="7.42578125" style="1" customWidth="1"/>
    <col min="9691" max="9691" width="7.85546875" style="1" customWidth="1"/>
    <col min="9692" max="9692" width="9.140625" style="1"/>
    <col min="9693" max="9693" width="7" style="1" customWidth="1"/>
    <col min="9694" max="9694" width="8.5703125" style="1" customWidth="1"/>
    <col min="9695" max="9695" width="8.7109375" style="1" customWidth="1"/>
    <col min="9696" max="9696" width="8.85546875" style="1" customWidth="1"/>
    <col min="9697" max="9697" width="11.5703125" style="1" bestFit="1" customWidth="1"/>
    <col min="9698" max="9698" width="13.7109375" style="1" customWidth="1"/>
    <col min="9699" max="9699" width="11.7109375" style="1" bestFit="1" customWidth="1"/>
    <col min="9700" max="9700" width="10" style="1" bestFit="1" customWidth="1"/>
    <col min="9701" max="9701" width="8.85546875" style="1" customWidth="1"/>
    <col min="9702" max="9702" width="10.42578125" style="1" customWidth="1"/>
    <col min="9703" max="9703" width="11.28515625" style="1" customWidth="1"/>
    <col min="9704" max="9704" width="8.85546875" style="1" customWidth="1"/>
    <col min="9705" max="9705" width="10.7109375" style="1" customWidth="1"/>
    <col min="9706" max="9706" width="9.140625" style="1"/>
    <col min="9707" max="9707" width="6.7109375" style="1" customWidth="1"/>
    <col min="9708" max="9708" width="8.140625" style="1" customWidth="1"/>
    <col min="9709" max="9709" width="9.28515625" style="1" customWidth="1"/>
    <col min="9710" max="9710" width="11.7109375" style="1" customWidth="1"/>
    <col min="9711" max="9931" width="9.140625" style="1"/>
    <col min="9932" max="9932" width="42.140625" style="1" bestFit="1" customWidth="1"/>
    <col min="9933" max="9933" width="8.140625" style="1" customWidth="1"/>
    <col min="9934" max="9934" width="6.85546875" style="1" customWidth="1"/>
    <col min="9935" max="9935" width="6.5703125" style="1" customWidth="1"/>
    <col min="9936" max="9936" width="12" style="1" customWidth="1"/>
    <col min="9937" max="9937" width="8.5703125" style="1" customWidth="1"/>
    <col min="9938" max="9938" width="7.28515625" style="1" customWidth="1"/>
    <col min="9939" max="9939" width="7.42578125" style="1" customWidth="1"/>
    <col min="9940" max="9940" width="7.28515625" style="1" customWidth="1"/>
    <col min="9941" max="9941" width="9" style="1" customWidth="1"/>
    <col min="9942" max="9942" width="8.85546875" style="1" customWidth="1"/>
    <col min="9943" max="9946" width="7.42578125" style="1" customWidth="1"/>
    <col min="9947" max="9947" width="7.85546875" style="1" customWidth="1"/>
    <col min="9948" max="9948" width="9.140625" style="1"/>
    <col min="9949" max="9949" width="7" style="1" customWidth="1"/>
    <col min="9950" max="9950" width="8.5703125" style="1" customWidth="1"/>
    <col min="9951" max="9951" width="8.7109375" style="1" customWidth="1"/>
    <col min="9952" max="9952" width="8.85546875" style="1" customWidth="1"/>
    <col min="9953" max="9953" width="11.5703125" style="1" bestFit="1" customWidth="1"/>
    <col min="9954" max="9954" width="13.7109375" style="1" customWidth="1"/>
    <col min="9955" max="9955" width="11.7109375" style="1" bestFit="1" customWidth="1"/>
    <col min="9956" max="9956" width="10" style="1" bestFit="1" customWidth="1"/>
    <col min="9957" max="9957" width="8.85546875" style="1" customWidth="1"/>
    <col min="9958" max="9958" width="10.42578125" style="1" customWidth="1"/>
    <col min="9959" max="9959" width="11.28515625" style="1" customWidth="1"/>
    <col min="9960" max="9960" width="8.85546875" style="1" customWidth="1"/>
    <col min="9961" max="9961" width="10.7109375" style="1" customWidth="1"/>
    <col min="9962" max="9962" width="9.140625" style="1"/>
    <col min="9963" max="9963" width="6.7109375" style="1" customWidth="1"/>
    <col min="9964" max="9964" width="8.140625" style="1" customWidth="1"/>
    <col min="9965" max="9965" width="9.28515625" style="1" customWidth="1"/>
    <col min="9966" max="9966" width="11.7109375" style="1" customWidth="1"/>
    <col min="9967" max="10187" width="9.140625" style="1"/>
    <col min="10188" max="10188" width="42.140625" style="1" bestFit="1" customWidth="1"/>
    <col min="10189" max="10189" width="8.140625" style="1" customWidth="1"/>
    <col min="10190" max="10190" width="6.85546875" style="1" customWidth="1"/>
    <col min="10191" max="10191" width="6.5703125" style="1" customWidth="1"/>
    <col min="10192" max="10192" width="12" style="1" customWidth="1"/>
    <col min="10193" max="10193" width="8.5703125" style="1" customWidth="1"/>
    <col min="10194" max="10194" width="7.28515625" style="1" customWidth="1"/>
    <col min="10195" max="10195" width="7.42578125" style="1" customWidth="1"/>
    <col min="10196" max="10196" width="7.28515625" style="1" customWidth="1"/>
    <col min="10197" max="10197" width="9" style="1" customWidth="1"/>
    <col min="10198" max="10198" width="8.85546875" style="1" customWidth="1"/>
    <col min="10199" max="10202" width="7.42578125" style="1" customWidth="1"/>
    <col min="10203" max="10203" width="7.85546875" style="1" customWidth="1"/>
    <col min="10204" max="10204" width="9.140625" style="1"/>
    <col min="10205" max="10205" width="7" style="1" customWidth="1"/>
    <col min="10206" max="10206" width="8.5703125" style="1" customWidth="1"/>
    <col min="10207" max="10207" width="8.7109375" style="1" customWidth="1"/>
    <col min="10208" max="10208" width="8.85546875" style="1" customWidth="1"/>
    <col min="10209" max="10209" width="11.5703125" style="1" bestFit="1" customWidth="1"/>
    <col min="10210" max="10210" width="13.7109375" style="1" customWidth="1"/>
    <col min="10211" max="10211" width="11.7109375" style="1" bestFit="1" customWidth="1"/>
    <col min="10212" max="10212" width="10" style="1" bestFit="1" customWidth="1"/>
    <col min="10213" max="10213" width="8.85546875" style="1" customWidth="1"/>
    <col min="10214" max="10214" width="10.42578125" style="1" customWidth="1"/>
    <col min="10215" max="10215" width="11.28515625" style="1" customWidth="1"/>
    <col min="10216" max="10216" width="8.85546875" style="1" customWidth="1"/>
    <col min="10217" max="10217" width="10.7109375" style="1" customWidth="1"/>
    <col min="10218" max="10218" width="9.140625" style="1"/>
    <col min="10219" max="10219" width="6.7109375" style="1" customWidth="1"/>
    <col min="10220" max="10220" width="8.140625" style="1" customWidth="1"/>
    <col min="10221" max="10221" width="9.28515625" style="1" customWidth="1"/>
    <col min="10222" max="10222" width="11.7109375" style="1" customWidth="1"/>
    <col min="10223" max="10443" width="9.140625" style="1"/>
    <col min="10444" max="10444" width="42.140625" style="1" bestFit="1" customWidth="1"/>
    <col min="10445" max="10445" width="8.140625" style="1" customWidth="1"/>
    <col min="10446" max="10446" width="6.85546875" style="1" customWidth="1"/>
    <col min="10447" max="10447" width="6.5703125" style="1" customWidth="1"/>
    <col min="10448" max="10448" width="12" style="1" customWidth="1"/>
    <col min="10449" max="10449" width="8.5703125" style="1" customWidth="1"/>
    <col min="10450" max="10450" width="7.28515625" style="1" customWidth="1"/>
    <col min="10451" max="10451" width="7.42578125" style="1" customWidth="1"/>
    <col min="10452" max="10452" width="7.28515625" style="1" customWidth="1"/>
    <col min="10453" max="10453" width="9" style="1" customWidth="1"/>
    <col min="10454" max="10454" width="8.85546875" style="1" customWidth="1"/>
    <col min="10455" max="10458" width="7.42578125" style="1" customWidth="1"/>
    <col min="10459" max="10459" width="7.85546875" style="1" customWidth="1"/>
    <col min="10460" max="10460" width="9.140625" style="1"/>
    <col min="10461" max="10461" width="7" style="1" customWidth="1"/>
    <col min="10462" max="10462" width="8.5703125" style="1" customWidth="1"/>
    <col min="10463" max="10463" width="8.7109375" style="1" customWidth="1"/>
    <col min="10464" max="10464" width="8.85546875" style="1" customWidth="1"/>
    <col min="10465" max="10465" width="11.5703125" style="1" bestFit="1" customWidth="1"/>
    <col min="10466" max="10466" width="13.7109375" style="1" customWidth="1"/>
    <col min="10467" max="10467" width="11.7109375" style="1" bestFit="1" customWidth="1"/>
    <col min="10468" max="10468" width="10" style="1" bestFit="1" customWidth="1"/>
    <col min="10469" max="10469" width="8.85546875" style="1" customWidth="1"/>
    <col min="10470" max="10470" width="10.42578125" style="1" customWidth="1"/>
    <col min="10471" max="10471" width="11.28515625" style="1" customWidth="1"/>
    <col min="10472" max="10472" width="8.85546875" style="1" customWidth="1"/>
    <col min="10473" max="10473" width="10.7109375" style="1" customWidth="1"/>
    <col min="10474" max="10474" width="9.140625" style="1"/>
    <col min="10475" max="10475" width="6.7109375" style="1" customWidth="1"/>
    <col min="10476" max="10476" width="8.140625" style="1" customWidth="1"/>
    <col min="10477" max="10477" width="9.28515625" style="1" customWidth="1"/>
    <col min="10478" max="10478" width="11.7109375" style="1" customWidth="1"/>
    <col min="10479" max="10699" width="9.140625" style="1"/>
    <col min="10700" max="10700" width="42.140625" style="1" bestFit="1" customWidth="1"/>
    <col min="10701" max="10701" width="8.140625" style="1" customWidth="1"/>
    <col min="10702" max="10702" width="6.85546875" style="1" customWidth="1"/>
    <col min="10703" max="10703" width="6.5703125" style="1" customWidth="1"/>
    <col min="10704" max="10704" width="12" style="1" customWidth="1"/>
    <col min="10705" max="10705" width="8.5703125" style="1" customWidth="1"/>
    <col min="10706" max="10706" width="7.28515625" style="1" customWidth="1"/>
    <col min="10707" max="10707" width="7.42578125" style="1" customWidth="1"/>
    <col min="10708" max="10708" width="7.28515625" style="1" customWidth="1"/>
    <col min="10709" max="10709" width="9" style="1" customWidth="1"/>
    <col min="10710" max="10710" width="8.85546875" style="1" customWidth="1"/>
    <col min="10711" max="10714" width="7.42578125" style="1" customWidth="1"/>
    <col min="10715" max="10715" width="7.85546875" style="1" customWidth="1"/>
    <col min="10716" max="10716" width="9.140625" style="1"/>
    <col min="10717" max="10717" width="7" style="1" customWidth="1"/>
    <col min="10718" max="10718" width="8.5703125" style="1" customWidth="1"/>
    <col min="10719" max="10719" width="8.7109375" style="1" customWidth="1"/>
    <col min="10720" max="10720" width="8.85546875" style="1" customWidth="1"/>
    <col min="10721" max="10721" width="11.5703125" style="1" bestFit="1" customWidth="1"/>
    <col min="10722" max="10722" width="13.7109375" style="1" customWidth="1"/>
    <col min="10723" max="10723" width="11.7109375" style="1" bestFit="1" customWidth="1"/>
    <col min="10724" max="10724" width="10" style="1" bestFit="1" customWidth="1"/>
    <col min="10725" max="10725" width="8.85546875" style="1" customWidth="1"/>
    <col min="10726" max="10726" width="10.42578125" style="1" customWidth="1"/>
    <col min="10727" max="10727" width="11.28515625" style="1" customWidth="1"/>
    <col min="10728" max="10728" width="8.85546875" style="1" customWidth="1"/>
    <col min="10729" max="10729" width="10.7109375" style="1" customWidth="1"/>
    <col min="10730" max="10730" width="9.140625" style="1"/>
    <col min="10731" max="10731" width="6.7109375" style="1" customWidth="1"/>
    <col min="10732" max="10732" width="8.140625" style="1" customWidth="1"/>
    <col min="10733" max="10733" width="9.28515625" style="1" customWidth="1"/>
    <col min="10734" max="10734" width="11.7109375" style="1" customWidth="1"/>
    <col min="10735" max="10955" width="9.140625" style="1"/>
    <col min="10956" max="10956" width="42.140625" style="1" bestFit="1" customWidth="1"/>
    <col min="10957" max="10957" width="8.140625" style="1" customWidth="1"/>
    <col min="10958" max="10958" width="6.85546875" style="1" customWidth="1"/>
    <col min="10959" max="10959" width="6.5703125" style="1" customWidth="1"/>
    <col min="10960" max="10960" width="12" style="1" customWidth="1"/>
    <col min="10961" max="10961" width="8.5703125" style="1" customWidth="1"/>
    <col min="10962" max="10962" width="7.28515625" style="1" customWidth="1"/>
    <col min="10963" max="10963" width="7.42578125" style="1" customWidth="1"/>
    <col min="10964" max="10964" width="7.28515625" style="1" customWidth="1"/>
    <col min="10965" max="10965" width="9" style="1" customWidth="1"/>
    <col min="10966" max="10966" width="8.85546875" style="1" customWidth="1"/>
    <col min="10967" max="10970" width="7.42578125" style="1" customWidth="1"/>
    <col min="10971" max="10971" width="7.85546875" style="1" customWidth="1"/>
    <col min="10972" max="10972" width="9.140625" style="1"/>
    <col min="10973" max="10973" width="7" style="1" customWidth="1"/>
    <col min="10974" max="10974" width="8.5703125" style="1" customWidth="1"/>
    <col min="10975" max="10975" width="8.7109375" style="1" customWidth="1"/>
    <col min="10976" max="10976" width="8.85546875" style="1" customWidth="1"/>
    <col min="10977" max="10977" width="11.5703125" style="1" bestFit="1" customWidth="1"/>
    <col min="10978" max="10978" width="13.7109375" style="1" customWidth="1"/>
    <col min="10979" max="10979" width="11.7109375" style="1" bestFit="1" customWidth="1"/>
    <col min="10980" max="10980" width="10" style="1" bestFit="1" customWidth="1"/>
    <col min="10981" max="10981" width="8.85546875" style="1" customWidth="1"/>
    <col min="10982" max="10982" width="10.42578125" style="1" customWidth="1"/>
    <col min="10983" max="10983" width="11.28515625" style="1" customWidth="1"/>
    <col min="10984" max="10984" width="8.85546875" style="1" customWidth="1"/>
    <col min="10985" max="10985" width="10.7109375" style="1" customWidth="1"/>
    <col min="10986" max="10986" width="9.140625" style="1"/>
    <col min="10987" max="10987" width="6.7109375" style="1" customWidth="1"/>
    <col min="10988" max="10988" width="8.140625" style="1" customWidth="1"/>
    <col min="10989" max="10989" width="9.28515625" style="1" customWidth="1"/>
    <col min="10990" max="10990" width="11.7109375" style="1" customWidth="1"/>
    <col min="10991" max="11211" width="9.140625" style="1"/>
    <col min="11212" max="11212" width="42.140625" style="1" bestFit="1" customWidth="1"/>
    <col min="11213" max="11213" width="8.140625" style="1" customWidth="1"/>
    <col min="11214" max="11214" width="6.85546875" style="1" customWidth="1"/>
    <col min="11215" max="11215" width="6.5703125" style="1" customWidth="1"/>
    <col min="11216" max="11216" width="12" style="1" customWidth="1"/>
    <col min="11217" max="11217" width="8.5703125" style="1" customWidth="1"/>
    <col min="11218" max="11218" width="7.28515625" style="1" customWidth="1"/>
    <col min="11219" max="11219" width="7.42578125" style="1" customWidth="1"/>
    <col min="11220" max="11220" width="7.28515625" style="1" customWidth="1"/>
    <col min="11221" max="11221" width="9" style="1" customWidth="1"/>
    <col min="11222" max="11222" width="8.85546875" style="1" customWidth="1"/>
    <col min="11223" max="11226" width="7.42578125" style="1" customWidth="1"/>
    <col min="11227" max="11227" width="7.85546875" style="1" customWidth="1"/>
    <col min="11228" max="11228" width="9.140625" style="1"/>
    <col min="11229" max="11229" width="7" style="1" customWidth="1"/>
    <col min="11230" max="11230" width="8.5703125" style="1" customWidth="1"/>
    <col min="11231" max="11231" width="8.7109375" style="1" customWidth="1"/>
    <col min="11232" max="11232" width="8.85546875" style="1" customWidth="1"/>
    <col min="11233" max="11233" width="11.5703125" style="1" bestFit="1" customWidth="1"/>
    <col min="11234" max="11234" width="13.7109375" style="1" customWidth="1"/>
    <col min="11235" max="11235" width="11.7109375" style="1" bestFit="1" customWidth="1"/>
    <col min="11236" max="11236" width="10" style="1" bestFit="1" customWidth="1"/>
    <col min="11237" max="11237" width="8.85546875" style="1" customWidth="1"/>
    <col min="11238" max="11238" width="10.42578125" style="1" customWidth="1"/>
    <col min="11239" max="11239" width="11.28515625" style="1" customWidth="1"/>
    <col min="11240" max="11240" width="8.85546875" style="1" customWidth="1"/>
    <col min="11241" max="11241" width="10.7109375" style="1" customWidth="1"/>
    <col min="11242" max="11242" width="9.140625" style="1"/>
    <col min="11243" max="11243" width="6.7109375" style="1" customWidth="1"/>
    <col min="11244" max="11244" width="8.140625" style="1" customWidth="1"/>
    <col min="11245" max="11245" width="9.28515625" style="1" customWidth="1"/>
    <col min="11246" max="11246" width="11.7109375" style="1" customWidth="1"/>
    <col min="11247" max="11467" width="9.140625" style="1"/>
    <col min="11468" max="11468" width="42.140625" style="1" bestFit="1" customWidth="1"/>
    <col min="11469" max="11469" width="8.140625" style="1" customWidth="1"/>
    <col min="11470" max="11470" width="6.85546875" style="1" customWidth="1"/>
    <col min="11471" max="11471" width="6.5703125" style="1" customWidth="1"/>
    <col min="11472" max="11472" width="12" style="1" customWidth="1"/>
    <col min="11473" max="11473" width="8.5703125" style="1" customWidth="1"/>
    <col min="11474" max="11474" width="7.28515625" style="1" customWidth="1"/>
    <col min="11475" max="11475" width="7.42578125" style="1" customWidth="1"/>
    <col min="11476" max="11476" width="7.28515625" style="1" customWidth="1"/>
    <col min="11477" max="11477" width="9" style="1" customWidth="1"/>
    <col min="11478" max="11478" width="8.85546875" style="1" customWidth="1"/>
    <col min="11479" max="11482" width="7.42578125" style="1" customWidth="1"/>
    <col min="11483" max="11483" width="7.85546875" style="1" customWidth="1"/>
    <col min="11484" max="11484" width="9.140625" style="1"/>
    <col min="11485" max="11485" width="7" style="1" customWidth="1"/>
    <col min="11486" max="11486" width="8.5703125" style="1" customWidth="1"/>
    <col min="11487" max="11487" width="8.7109375" style="1" customWidth="1"/>
    <col min="11488" max="11488" width="8.85546875" style="1" customWidth="1"/>
    <col min="11489" max="11489" width="11.5703125" style="1" bestFit="1" customWidth="1"/>
    <col min="11490" max="11490" width="13.7109375" style="1" customWidth="1"/>
    <col min="11491" max="11491" width="11.7109375" style="1" bestFit="1" customWidth="1"/>
    <col min="11492" max="11492" width="10" style="1" bestFit="1" customWidth="1"/>
    <col min="11493" max="11493" width="8.85546875" style="1" customWidth="1"/>
    <col min="11494" max="11494" width="10.42578125" style="1" customWidth="1"/>
    <col min="11495" max="11495" width="11.28515625" style="1" customWidth="1"/>
    <col min="11496" max="11496" width="8.85546875" style="1" customWidth="1"/>
    <col min="11497" max="11497" width="10.7109375" style="1" customWidth="1"/>
    <col min="11498" max="11498" width="9.140625" style="1"/>
    <col min="11499" max="11499" width="6.7109375" style="1" customWidth="1"/>
    <col min="11500" max="11500" width="8.140625" style="1" customWidth="1"/>
    <col min="11501" max="11501" width="9.28515625" style="1" customWidth="1"/>
    <col min="11502" max="11502" width="11.7109375" style="1" customWidth="1"/>
    <col min="11503" max="11723" width="9.140625" style="1"/>
    <col min="11724" max="11724" width="42.140625" style="1" bestFit="1" customWidth="1"/>
    <col min="11725" max="11725" width="8.140625" style="1" customWidth="1"/>
    <col min="11726" max="11726" width="6.85546875" style="1" customWidth="1"/>
    <col min="11727" max="11727" width="6.5703125" style="1" customWidth="1"/>
    <col min="11728" max="11728" width="12" style="1" customWidth="1"/>
    <col min="11729" max="11729" width="8.5703125" style="1" customWidth="1"/>
    <col min="11730" max="11730" width="7.28515625" style="1" customWidth="1"/>
    <col min="11731" max="11731" width="7.42578125" style="1" customWidth="1"/>
    <col min="11732" max="11732" width="7.28515625" style="1" customWidth="1"/>
    <col min="11733" max="11733" width="9" style="1" customWidth="1"/>
    <col min="11734" max="11734" width="8.85546875" style="1" customWidth="1"/>
    <col min="11735" max="11738" width="7.42578125" style="1" customWidth="1"/>
    <col min="11739" max="11739" width="7.85546875" style="1" customWidth="1"/>
    <col min="11740" max="11740" width="9.140625" style="1"/>
    <col min="11741" max="11741" width="7" style="1" customWidth="1"/>
    <col min="11742" max="11742" width="8.5703125" style="1" customWidth="1"/>
    <col min="11743" max="11743" width="8.7109375" style="1" customWidth="1"/>
    <col min="11744" max="11744" width="8.85546875" style="1" customWidth="1"/>
    <col min="11745" max="11745" width="11.5703125" style="1" bestFit="1" customWidth="1"/>
    <col min="11746" max="11746" width="13.7109375" style="1" customWidth="1"/>
    <col min="11747" max="11747" width="11.7109375" style="1" bestFit="1" customWidth="1"/>
    <col min="11748" max="11748" width="10" style="1" bestFit="1" customWidth="1"/>
    <col min="11749" max="11749" width="8.85546875" style="1" customWidth="1"/>
    <col min="11750" max="11750" width="10.42578125" style="1" customWidth="1"/>
    <col min="11751" max="11751" width="11.28515625" style="1" customWidth="1"/>
    <col min="11752" max="11752" width="8.85546875" style="1" customWidth="1"/>
    <col min="11753" max="11753" width="10.7109375" style="1" customWidth="1"/>
    <col min="11754" max="11754" width="9.140625" style="1"/>
    <col min="11755" max="11755" width="6.7109375" style="1" customWidth="1"/>
    <col min="11756" max="11756" width="8.140625" style="1" customWidth="1"/>
    <col min="11757" max="11757" width="9.28515625" style="1" customWidth="1"/>
    <col min="11758" max="11758" width="11.7109375" style="1" customWidth="1"/>
    <col min="11759" max="11979" width="9.140625" style="1"/>
    <col min="11980" max="11980" width="42.140625" style="1" bestFit="1" customWidth="1"/>
    <col min="11981" max="11981" width="8.140625" style="1" customWidth="1"/>
    <col min="11982" max="11982" width="6.85546875" style="1" customWidth="1"/>
    <col min="11983" max="11983" width="6.5703125" style="1" customWidth="1"/>
    <col min="11984" max="11984" width="12" style="1" customWidth="1"/>
    <col min="11985" max="11985" width="8.5703125" style="1" customWidth="1"/>
    <col min="11986" max="11986" width="7.28515625" style="1" customWidth="1"/>
    <col min="11987" max="11987" width="7.42578125" style="1" customWidth="1"/>
    <col min="11988" max="11988" width="7.28515625" style="1" customWidth="1"/>
    <col min="11989" max="11989" width="9" style="1" customWidth="1"/>
    <col min="11990" max="11990" width="8.85546875" style="1" customWidth="1"/>
    <col min="11991" max="11994" width="7.42578125" style="1" customWidth="1"/>
    <col min="11995" max="11995" width="7.85546875" style="1" customWidth="1"/>
    <col min="11996" max="11996" width="9.140625" style="1"/>
    <col min="11997" max="11997" width="7" style="1" customWidth="1"/>
    <col min="11998" max="11998" width="8.5703125" style="1" customWidth="1"/>
    <col min="11999" max="11999" width="8.7109375" style="1" customWidth="1"/>
    <col min="12000" max="12000" width="8.85546875" style="1" customWidth="1"/>
    <col min="12001" max="12001" width="11.5703125" style="1" bestFit="1" customWidth="1"/>
    <col min="12002" max="12002" width="13.7109375" style="1" customWidth="1"/>
    <col min="12003" max="12003" width="11.7109375" style="1" bestFit="1" customWidth="1"/>
    <col min="12004" max="12004" width="10" style="1" bestFit="1" customWidth="1"/>
    <col min="12005" max="12005" width="8.85546875" style="1" customWidth="1"/>
    <col min="12006" max="12006" width="10.42578125" style="1" customWidth="1"/>
    <col min="12007" max="12007" width="11.28515625" style="1" customWidth="1"/>
    <col min="12008" max="12008" width="8.85546875" style="1" customWidth="1"/>
    <col min="12009" max="12009" width="10.7109375" style="1" customWidth="1"/>
    <col min="12010" max="12010" width="9.140625" style="1"/>
    <col min="12011" max="12011" width="6.7109375" style="1" customWidth="1"/>
    <col min="12012" max="12012" width="8.140625" style="1" customWidth="1"/>
    <col min="12013" max="12013" width="9.28515625" style="1" customWidth="1"/>
    <col min="12014" max="12014" width="11.7109375" style="1" customWidth="1"/>
    <col min="12015" max="12235" width="9.140625" style="1"/>
    <col min="12236" max="12236" width="42.140625" style="1" bestFit="1" customWidth="1"/>
    <col min="12237" max="12237" width="8.140625" style="1" customWidth="1"/>
    <col min="12238" max="12238" width="6.85546875" style="1" customWidth="1"/>
    <col min="12239" max="12239" width="6.5703125" style="1" customWidth="1"/>
    <col min="12240" max="12240" width="12" style="1" customWidth="1"/>
    <col min="12241" max="12241" width="8.5703125" style="1" customWidth="1"/>
    <col min="12242" max="12242" width="7.28515625" style="1" customWidth="1"/>
    <col min="12243" max="12243" width="7.42578125" style="1" customWidth="1"/>
    <col min="12244" max="12244" width="7.28515625" style="1" customWidth="1"/>
    <col min="12245" max="12245" width="9" style="1" customWidth="1"/>
    <col min="12246" max="12246" width="8.85546875" style="1" customWidth="1"/>
    <col min="12247" max="12250" width="7.42578125" style="1" customWidth="1"/>
    <col min="12251" max="12251" width="7.85546875" style="1" customWidth="1"/>
    <col min="12252" max="12252" width="9.140625" style="1"/>
    <col min="12253" max="12253" width="7" style="1" customWidth="1"/>
    <col min="12254" max="12254" width="8.5703125" style="1" customWidth="1"/>
    <col min="12255" max="12255" width="8.7109375" style="1" customWidth="1"/>
    <col min="12256" max="12256" width="8.85546875" style="1" customWidth="1"/>
    <col min="12257" max="12257" width="11.5703125" style="1" bestFit="1" customWidth="1"/>
    <col min="12258" max="12258" width="13.7109375" style="1" customWidth="1"/>
    <col min="12259" max="12259" width="11.7109375" style="1" bestFit="1" customWidth="1"/>
    <col min="12260" max="12260" width="10" style="1" bestFit="1" customWidth="1"/>
    <col min="12261" max="12261" width="8.85546875" style="1" customWidth="1"/>
    <col min="12262" max="12262" width="10.42578125" style="1" customWidth="1"/>
    <col min="12263" max="12263" width="11.28515625" style="1" customWidth="1"/>
    <col min="12264" max="12264" width="8.85546875" style="1" customWidth="1"/>
    <col min="12265" max="12265" width="10.7109375" style="1" customWidth="1"/>
    <col min="12266" max="12266" width="9.140625" style="1"/>
    <col min="12267" max="12267" width="6.7109375" style="1" customWidth="1"/>
    <col min="12268" max="12268" width="8.140625" style="1" customWidth="1"/>
    <col min="12269" max="12269" width="9.28515625" style="1" customWidth="1"/>
    <col min="12270" max="12270" width="11.7109375" style="1" customWidth="1"/>
    <col min="12271" max="12491" width="9.140625" style="1"/>
    <col min="12492" max="12492" width="42.140625" style="1" bestFit="1" customWidth="1"/>
    <col min="12493" max="12493" width="8.140625" style="1" customWidth="1"/>
    <col min="12494" max="12494" width="6.85546875" style="1" customWidth="1"/>
    <col min="12495" max="12495" width="6.5703125" style="1" customWidth="1"/>
    <col min="12496" max="12496" width="12" style="1" customWidth="1"/>
    <col min="12497" max="12497" width="8.5703125" style="1" customWidth="1"/>
    <col min="12498" max="12498" width="7.28515625" style="1" customWidth="1"/>
    <col min="12499" max="12499" width="7.42578125" style="1" customWidth="1"/>
    <col min="12500" max="12500" width="7.28515625" style="1" customWidth="1"/>
    <col min="12501" max="12501" width="9" style="1" customWidth="1"/>
    <col min="12502" max="12502" width="8.85546875" style="1" customWidth="1"/>
    <col min="12503" max="12506" width="7.42578125" style="1" customWidth="1"/>
    <col min="12507" max="12507" width="7.85546875" style="1" customWidth="1"/>
    <col min="12508" max="12508" width="9.140625" style="1"/>
    <col min="12509" max="12509" width="7" style="1" customWidth="1"/>
    <col min="12510" max="12510" width="8.5703125" style="1" customWidth="1"/>
    <col min="12511" max="12511" width="8.7109375" style="1" customWidth="1"/>
    <col min="12512" max="12512" width="8.85546875" style="1" customWidth="1"/>
    <col min="12513" max="12513" width="11.5703125" style="1" bestFit="1" customWidth="1"/>
    <col min="12514" max="12514" width="13.7109375" style="1" customWidth="1"/>
    <col min="12515" max="12515" width="11.7109375" style="1" bestFit="1" customWidth="1"/>
    <col min="12516" max="12516" width="10" style="1" bestFit="1" customWidth="1"/>
    <col min="12517" max="12517" width="8.85546875" style="1" customWidth="1"/>
    <col min="12518" max="12518" width="10.42578125" style="1" customWidth="1"/>
    <col min="12519" max="12519" width="11.28515625" style="1" customWidth="1"/>
    <col min="12520" max="12520" width="8.85546875" style="1" customWidth="1"/>
    <col min="12521" max="12521" width="10.7109375" style="1" customWidth="1"/>
    <col min="12522" max="12522" width="9.140625" style="1"/>
    <col min="12523" max="12523" width="6.7109375" style="1" customWidth="1"/>
    <col min="12524" max="12524" width="8.140625" style="1" customWidth="1"/>
    <col min="12525" max="12525" width="9.28515625" style="1" customWidth="1"/>
    <col min="12526" max="12526" width="11.7109375" style="1" customWidth="1"/>
    <col min="12527" max="12747" width="9.140625" style="1"/>
    <col min="12748" max="12748" width="42.140625" style="1" bestFit="1" customWidth="1"/>
    <col min="12749" max="12749" width="8.140625" style="1" customWidth="1"/>
    <col min="12750" max="12750" width="6.85546875" style="1" customWidth="1"/>
    <col min="12751" max="12751" width="6.5703125" style="1" customWidth="1"/>
    <col min="12752" max="12752" width="12" style="1" customWidth="1"/>
    <col min="12753" max="12753" width="8.5703125" style="1" customWidth="1"/>
    <col min="12754" max="12754" width="7.28515625" style="1" customWidth="1"/>
    <col min="12755" max="12755" width="7.42578125" style="1" customWidth="1"/>
    <col min="12756" max="12756" width="7.28515625" style="1" customWidth="1"/>
    <col min="12757" max="12757" width="9" style="1" customWidth="1"/>
    <col min="12758" max="12758" width="8.85546875" style="1" customWidth="1"/>
    <col min="12759" max="12762" width="7.42578125" style="1" customWidth="1"/>
    <col min="12763" max="12763" width="7.85546875" style="1" customWidth="1"/>
    <col min="12764" max="12764" width="9.140625" style="1"/>
    <col min="12765" max="12765" width="7" style="1" customWidth="1"/>
    <col min="12766" max="12766" width="8.5703125" style="1" customWidth="1"/>
    <col min="12767" max="12767" width="8.7109375" style="1" customWidth="1"/>
    <col min="12768" max="12768" width="8.85546875" style="1" customWidth="1"/>
    <col min="12769" max="12769" width="11.5703125" style="1" bestFit="1" customWidth="1"/>
    <col min="12770" max="12770" width="13.7109375" style="1" customWidth="1"/>
    <col min="12771" max="12771" width="11.7109375" style="1" bestFit="1" customWidth="1"/>
    <col min="12772" max="12772" width="10" style="1" bestFit="1" customWidth="1"/>
    <col min="12773" max="12773" width="8.85546875" style="1" customWidth="1"/>
    <col min="12774" max="12774" width="10.42578125" style="1" customWidth="1"/>
    <col min="12775" max="12775" width="11.28515625" style="1" customWidth="1"/>
    <col min="12776" max="12776" width="8.85546875" style="1" customWidth="1"/>
    <col min="12777" max="12777" width="10.7109375" style="1" customWidth="1"/>
    <col min="12778" max="12778" width="9.140625" style="1"/>
    <col min="12779" max="12779" width="6.7109375" style="1" customWidth="1"/>
    <col min="12780" max="12780" width="8.140625" style="1" customWidth="1"/>
    <col min="12781" max="12781" width="9.28515625" style="1" customWidth="1"/>
    <col min="12782" max="12782" width="11.7109375" style="1" customWidth="1"/>
    <col min="12783" max="13003" width="9.140625" style="1"/>
    <col min="13004" max="13004" width="42.140625" style="1" bestFit="1" customWidth="1"/>
    <col min="13005" max="13005" width="8.140625" style="1" customWidth="1"/>
    <col min="13006" max="13006" width="6.85546875" style="1" customWidth="1"/>
    <col min="13007" max="13007" width="6.5703125" style="1" customWidth="1"/>
    <col min="13008" max="13008" width="12" style="1" customWidth="1"/>
    <col min="13009" max="13009" width="8.5703125" style="1" customWidth="1"/>
    <col min="13010" max="13010" width="7.28515625" style="1" customWidth="1"/>
    <col min="13011" max="13011" width="7.42578125" style="1" customWidth="1"/>
    <col min="13012" max="13012" width="7.28515625" style="1" customWidth="1"/>
    <col min="13013" max="13013" width="9" style="1" customWidth="1"/>
    <col min="13014" max="13014" width="8.85546875" style="1" customWidth="1"/>
    <col min="13015" max="13018" width="7.42578125" style="1" customWidth="1"/>
    <col min="13019" max="13019" width="7.85546875" style="1" customWidth="1"/>
    <col min="13020" max="13020" width="9.140625" style="1"/>
    <col min="13021" max="13021" width="7" style="1" customWidth="1"/>
    <col min="13022" max="13022" width="8.5703125" style="1" customWidth="1"/>
    <col min="13023" max="13023" width="8.7109375" style="1" customWidth="1"/>
    <col min="13024" max="13024" width="8.85546875" style="1" customWidth="1"/>
    <col min="13025" max="13025" width="11.5703125" style="1" bestFit="1" customWidth="1"/>
    <col min="13026" max="13026" width="13.7109375" style="1" customWidth="1"/>
    <col min="13027" max="13027" width="11.7109375" style="1" bestFit="1" customWidth="1"/>
    <col min="13028" max="13028" width="10" style="1" bestFit="1" customWidth="1"/>
    <col min="13029" max="13029" width="8.85546875" style="1" customWidth="1"/>
    <col min="13030" max="13030" width="10.42578125" style="1" customWidth="1"/>
    <col min="13031" max="13031" width="11.28515625" style="1" customWidth="1"/>
    <col min="13032" max="13032" width="8.85546875" style="1" customWidth="1"/>
    <col min="13033" max="13033" width="10.7109375" style="1" customWidth="1"/>
    <col min="13034" max="13034" width="9.140625" style="1"/>
    <col min="13035" max="13035" width="6.7109375" style="1" customWidth="1"/>
    <col min="13036" max="13036" width="8.140625" style="1" customWidth="1"/>
    <col min="13037" max="13037" width="9.28515625" style="1" customWidth="1"/>
    <col min="13038" max="13038" width="11.7109375" style="1" customWidth="1"/>
    <col min="13039" max="13259" width="9.140625" style="1"/>
    <col min="13260" max="13260" width="42.140625" style="1" bestFit="1" customWidth="1"/>
    <col min="13261" max="13261" width="8.140625" style="1" customWidth="1"/>
    <col min="13262" max="13262" width="6.85546875" style="1" customWidth="1"/>
    <col min="13263" max="13263" width="6.5703125" style="1" customWidth="1"/>
    <col min="13264" max="13264" width="12" style="1" customWidth="1"/>
    <col min="13265" max="13265" width="8.5703125" style="1" customWidth="1"/>
    <col min="13266" max="13266" width="7.28515625" style="1" customWidth="1"/>
    <col min="13267" max="13267" width="7.42578125" style="1" customWidth="1"/>
    <col min="13268" max="13268" width="7.28515625" style="1" customWidth="1"/>
    <col min="13269" max="13269" width="9" style="1" customWidth="1"/>
    <col min="13270" max="13270" width="8.85546875" style="1" customWidth="1"/>
    <col min="13271" max="13274" width="7.42578125" style="1" customWidth="1"/>
    <col min="13275" max="13275" width="7.85546875" style="1" customWidth="1"/>
    <col min="13276" max="13276" width="9.140625" style="1"/>
    <col min="13277" max="13277" width="7" style="1" customWidth="1"/>
    <col min="13278" max="13278" width="8.5703125" style="1" customWidth="1"/>
    <col min="13279" max="13279" width="8.7109375" style="1" customWidth="1"/>
    <col min="13280" max="13280" width="8.85546875" style="1" customWidth="1"/>
    <col min="13281" max="13281" width="11.5703125" style="1" bestFit="1" customWidth="1"/>
    <col min="13282" max="13282" width="13.7109375" style="1" customWidth="1"/>
    <col min="13283" max="13283" width="11.7109375" style="1" bestFit="1" customWidth="1"/>
    <col min="13284" max="13284" width="10" style="1" bestFit="1" customWidth="1"/>
    <col min="13285" max="13285" width="8.85546875" style="1" customWidth="1"/>
    <col min="13286" max="13286" width="10.42578125" style="1" customWidth="1"/>
    <col min="13287" max="13287" width="11.28515625" style="1" customWidth="1"/>
    <col min="13288" max="13288" width="8.85546875" style="1" customWidth="1"/>
    <col min="13289" max="13289" width="10.7109375" style="1" customWidth="1"/>
    <col min="13290" max="13290" width="9.140625" style="1"/>
    <col min="13291" max="13291" width="6.7109375" style="1" customWidth="1"/>
    <col min="13292" max="13292" width="8.140625" style="1" customWidth="1"/>
    <col min="13293" max="13293" width="9.28515625" style="1" customWidth="1"/>
    <col min="13294" max="13294" width="11.7109375" style="1" customWidth="1"/>
    <col min="13295" max="13515" width="9.140625" style="1"/>
    <col min="13516" max="13516" width="42.140625" style="1" bestFit="1" customWidth="1"/>
    <col min="13517" max="13517" width="8.140625" style="1" customWidth="1"/>
    <col min="13518" max="13518" width="6.85546875" style="1" customWidth="1"/>
    <col min="13519" max="13519" width="6.5703125" style="1" customWidth="1"/>
    <col min="13520" max="13520" width="12" style="1" customWidth="1"/>
    <col min="13521" max="13521" width="8.5703125" style="1" customWidth="1"/>
    <col min="13522" max="13522" width="7.28515625" style="1" customWidth="1"/>
    <col min="13523" max="13523" width="7.42578125" style="1" customWidth="1"/>
    <col min="13524" max="13524" width="7.28515625" style="1" customWidth="1"/>
    <col min="13525" max="13525" width="9" style="1" customWidth="1"/>
    <col min="13526" max="13526" width="8.85546875" style="1" customWidth="1"/>
    <col min="13527" max="13530" width="7.42578125" style="1" customWidth="1"/>
    <col min="13531" max="13531" width="7.85546875" style="1" customWidth="1"/>
    <col min="13532" max="13532" width="9.140625" style="1"/>
    <col min="13533" max="13533" width="7" style="1" customWidth="1"/>
    <col min="13534" max="13534" width="8.5703125" style="1" customWidth="1"/>
    <col min="13535" max="13535" width="8.7109375" style="1" customWidth="1"/>
    <col min="13536" max="13536" width="8.85546875" style="1" customWidth="1"/>
    <col min="13537" max="13537" width="11.5703125" style="1" bestFit="1" customWidth="1"/>
    <col min="13538" max="13538" width="13.7109375" style="1" customWidth="1"/>
    <col min="13539" max="13539" width="11.7109375" style="1" bestFit="1" customWidth="1"/>
    <col min="13540" max="13540" width="10" style="1" bestFit="1" customWidth="1"/>
    <col min="13541" max="13541" width="8.85546875" style="1" customWidth="1"/>
    <col min="13542" max="13542" width="10.42578125" style="1" customWidth="1"/>
    <col min="13543" max="13543" width="11.28515625" style="1" customWidth="1"/>
    <col min="13544" max="13544" width="8.85546875" style="1" customWidth="1"/>
    <col min="13545" max="13545" width="10.7109375" style="1" customWidth="1"/>
    <col min="13546" max="13546" width="9.140625" style="1"/>
    <col min="13547" max="13547" width="6.7109375" style="1" customWidth="1"/>
    <col min="13548" max="13548" width="8.140625" style="1" customWidth="1"/>
    <col min="13549" max="13549" width="9.28515625" style="1" customWidth="1"/>
    <col min="13550" max="13550" width="11.7109375" style="1" customWidth="1"/>
    <col min="13551" max="13771" width="9.140625" style="1"/>
    <col min="13772" max="13772" width="42.140625" style="1" bestFit="1" customWidth="1"/>
    <col min="13773" max="13773" width="8.140625" style="1" customWidth="1"/>
    <col min="13774" max="13774" width="6.85546875" style="1" customWidth="1"/>
    <col min="13775" max="13775" width="6.5703125" style="1" customWidth="1"/>
    <col min="13776" max="13776" width="12" style="1" customWidth="1"/>
    <col min="13777" max="13777" width="8.5703125" style="1" customWidth="1"/>
    <col min="13778" max="13778" width="7.28515625" style="1" customWidth="1"/>
    <col min="13779" max="13779" width="7.42578125" style="1" customWidth="1"/>
    <col min="13780" max="13780" width="7.28515625" style="1" customWidth="1"/>
    <col min="13781" max="13781" width="9" style="1" customWidth="1"/>
    <col min="13782" max="13782" width="8.85546875" style="1" customWidth="1"/>
    <col min="13783" max="13786" width="7.42578125" style="1" customWidth="1"/>
    <col min="13787" max="13787" width="7.85546875" style="1" customWidth="1"/>
    <col min="13788" max="13788" width="9.140625" style="1"/>
    <col min="13789" max="13789" width="7" style="1" customWidth="1"/>
    <col min="13790" max="13790" width="8.5703125" style="1" customWidth="1"/>
    <col min="13791" max="13791" width="8.7109375" style="1" customWidth="1"/>
    <col min="13792" max="13792" width="8.85546875" style="1" customWidth="1"/>
    <col min="13793" max="13793" width="11.5703125" style="1" bestFit="1" customWidth="1"/>
    <col min="13794" max="13794" width="13.7109375" style="1" customWidth="1"/>
    <col min="13795" max="13795" width="11.7109375" style="1" bestFit="1" customWidth="1"/>
    <col min="13796" max="13796" width="10" style="1" bestFit="1" customWidth="1"/>
    <col min="13797" max="13797" width="8.85546875" style="1" customWidth="1"/>
    <col min="13798" max="13798" width="10.42578125" style="1" customWidth="1"/>
    <col min="13799" max="13799" width="11.28515625" style="1" customWidth="1"/>
    <col min="13800" max="13800" width="8.85546875" style="1" customWidth="1"/>
    <col min="13801" max="13801" width="10.7109375" style="1" customWidth="1"/>
    <col min="13802" max="13802" width="9.140625" style="1"/>
    <col min="13803" max="13803" width="6.7109375" style="1" customWidth="1"/>
    <col min="13804" max="13804" width="8.140625" style="1" customWidth="1"/>
    <col min="13805" max="13805" width="9.28515625" style="1" customWidth="1"/>
    <col min="13806" max="13806" width="11.7109375" style="1" customWidth="1"/>
    <col min="13807" max="14027" width="9.140625" style="1"/>
    <col min="14028" max="14028" width="42.140625" style="1" bestFit="1" customWidth="1"/>
    <col min="14029" max="14029" width="8.140625" style="1" customWidth="1"/>
    <col min="14030" max="14030" width="6.85546875" style="1" customWidth="1"/>
    <col min="14031" max="14031" width="6.5703125" style="1" customWidth="1"/>
    <col min="14032" max="14032" width="12" style="1" customWidth="1"/>
    <col min="14033" max="14033" width="8.5703125" style="1" customWidth="1"/>
    <col min="14034" max="14034" width="7.28515625" style="1" customWidth="1"/>
    <col min="14035" max="14035" width="7.42578125" style="1" customWidth="1"/>
    <col min="14036" max="14036" width="7.28515625" style="1" customWidth="1"/>
    <col min="14037" max="14037" width="9" style="1" customWidth="1"/>
    <col min="14038" max="14038" width="8.85546875" style="1" customWidth="1"/>
    <col min="14039" max="14042" width="7.42578125" style="1" customWidth="1"/>
    <col min="14043" max="14043" width="7.85546875" style="1" customWidth="1"/>
    <col min="14044" max="14044" width="9.140625" style="1"/>
    <col min="14045" max="14045" width="7" style="1" customWidth="1"/>
    <col min="14046" max="14046" width="8.5703125" style="1" customWidth="1"/>
    <col min="14047" max="14047" width="8.7109375" style="1" customWidth="1"/>
    <col min="14048" max="14048" width="8.85546875" style="1" customWidth="1"/>
    <col min="14049" max="14049" width="11.5703125" style="1" bestFit="1" customWidth="1"/>
    <col min="14050" max="14050" width="13.7109375" style="1" customWidth="1"/>
    <col min="14051" max="14051" width="11.7109375" style="1" bestFit="1" customWidth="1"/>
    <col min="14052" max="14052" width="10" style="1" bestFit="1" customWidth="1"/>
    <col min="14053" max="14053" width="8.85546875" style="1" customWidth="1"/>
    <col min="14054" max="14054" width="10.42578125" style="1" customWidth="1"/>
    <col min="14055" max="14055" width="11.28515625" style="1" customWidth="1"/>
    <col min="14056" max="14056" width="8.85546875" style="1" customWidth="1"/>
    <col min="14057" max="14057" width="10.7109375" style="1" customWidth="1"/>
    <col min="14058" max="14058" width="9.140625" style="1"/>
    <col min="14059" max="14059" width="6.7109375" style="1" customWidth="1"/>
    <col min="14060" max="14060" width="8.140625" style="1" customWidth="1"/>
    <col min="14061" max="14061" width="9.28515625" style="1" customWidth="1"/>
    <col min="14062" max="14062" width="11.7109375" style="1" customWidth="1"/>
    <col min="14063" max="14283" width="9.140625" style="1"/>
    <col min="14284" max="14284" width="42.140625" style="1" bestFit="1" customWidth="1"/>
    <col min="14285" max="14285" width="8.140625" style="1" customWidth="1"/>
    <col min="14286" max="14286" width="6.85546875" style="1" customWidth="1"/>
    <col min="14287" max="14287" width="6.5703125" style="1" customWidth="1"/>
    <col min="14288" max="14288" width="12" style="1" customWidth="1"/>
    <col min="14289" max="14289" width="8.5703125" style="1" customWidth="1"/>
    <col min="14290" max="14290" width="7.28515625" style="1" customWidth="1"/>
    <col min="14291" max="14291" width="7.42578125" style="1" customWidth="1"/>
    <col min="14292" max="14292" width="7.28515625" style="1" customWidth="1"/>
    <col min="14293" max="14293" width="9" style="1" customWidth="1"/>
    <col min="14294" max="14294" width="8.85546875" style="1" customWidth="1"/>
    <col min="14295" max="14298" width="7.42578125" style="1" customWidth="1"/>
    <col min="14299" max="14299" width="7.85546875" style="1" customWidth="1"/>
    <col min="14300" max="14300" width="9.140625" style="1"/>
    <col min="14301" max="14301" width="7" style="1" customWidth="1"/>
    <col min="14302" max="14302" width="8.5703125" style="1" customWidth="1"/>
    <col min="14303" max="14303" width="8.7109375" style="1" customWidth="1"/>
    <col min="14304" max="14304" width="8.85546875" style="1" customWidth="1"/>
    <col min="14305" max="14305" width="11.5703125" style="1" bestFit="1" customWidth="1"/>
    <col min="14306" max="14306" width="13.7109375" style="1" customWidth="1"/>
    <col min="14307" max="14307" width="11.7109375" style="1" bestFit="1" customWidth="1"/>
    <col min="14308" max="14308" width="10" style="1" bestFit="1" customWidth="1"/>
    <col min="14309" max="14309" width="8.85546875" style="1" customWidth="1"/>
    <col min="14310" max="14310" width="10.42578125" style="1" customWidth="1"/>
    <col min="14311" max="14311" width="11.28515625" style="1" customWidth="1"/>
    <col min="14312" max="14312" width="8.85546875" style="1" customWidth="1"/>
    <col min="14313" max="14313" width="10.7109375" style="1" customWidth="1"/>
    <col min="14314" max="14314" width="9.140625" style="1"/>
    <col min="14315" max="14315" width="6.7109375" style="1" customWidth="1"/>
    <col min="14316" max="14316" width="8.140625" style="1" customWidth="1"/>
    <col min="14317" max="14317" width="9.28515625" style="1" customWidth="1"/>
    <col min="14318" max="14318" width="11.7109375" style="1" customWidth="1"/>
    <col min="14319" max="14539" width="9.140625" style="1"/>
    <col min="14540" max="14540" width="42.140625" style="1" bestFit="1" customWidth="1"/>
    <col min="14541" max="14541" width="8.140625" style="1" customWidth="1"/>
    <col min="14542" max="14542" width="6.85546875" style="1" customWidth="1"/>
    <col min="14543" max="14543" width="6.5703125" style="1" customWidth="1"/>
    <col min="14544" max="14544" width="12" style="1" customWidth="1"/>
    <col min="14545" max="14545" width="8.5703125" style="1" customWidth="1"/>
    <col min="14546" max="14546" width="7.28515625" style="1" customWidth="1"/>
    <col min="14547" max="14547" width="7.42578125" style="1" customWidth="1"/>
    <col min="14548" max="14548" width="7.28515625" style="1" customWidth="1"/>
    <col min="14549" max="14549" width="9" style="1" customWidth="1"/>
    <col min="14550" max="14550" width="8.85546875" style="1" customWidth="1"/>
    <col min="14551" max="14554" width="7.42578125" style="1" customWidth="1"/>
    <col min="14555" max="14555" width="7.85546875" style="1" customWidth="1"/>
    <col min="14556" max="14556" width="9.140625" style="1"/>
    <col min="14557" max="14557" width="7" style="1" customWidth="1"/>
    <col min="14558" max="14558" width="8.5703125" style="1" customWidth="1"/>
    <col min="14559" max="14559" width="8.7109375" style="1" customWidth="1"/>
    <col min="14560" max="14560" width="8.85546875" style="1" customWidth="1"/>
    <col min="14561" max="14561" width="11.5703125" style="1" bestFit="1" customWidth="1"/>
    <col min="14562" max="14562" width="13.7109375" style="1" customWidth="1"/>
    <col min="14563" max="14563" width="11.7109375" style="1" bestFit="1" customWidth="1"/>
    <col min="14564" max="14564" width="10" style="1" bestFit="1" customWidth="1"/>
    <col min="14565" max="14565" width="8.85546875" style="1" customWidth="1"/>
    <col min="14566" max="14566" width="10.42578125" style="1" customWidth="1"/>
    <col min="14567" max="14567" width="11.28515625" style="1" customWidth="1"/>
    <col min="14568" max="14568" width="8.85546875" style="1" customWidth="1"/>
    <col min="14569" max="14569" width="10.7109375" style="1" customWidth="1"/>
    <col min="14570" max="14570" width="9.140625" style="1"/>
    <col min="14571" max="14571" width="6.7109375" style="1" customWidth="1"/>
    <col min="14572" max="14572" width="8.140625" style="1" customWidth="1"/>
    <col min="14573" max="14573" width="9.28515625" style="1" customWidth="1"/>
    <col min="14574" max="14574" width="11.7109375" style="1" customWidth="1"/>
    <col min="14575" max="14795" width="9.140625" style="1"/>
    <col min="14796" max="14796" width="42.140625" style="1" bestFit="1" customWidth="1"/>
    <col min="14797" max="14797" width="8.140625" style="1" customWidth="1"/>
    <col min="14798" max="14798" width="6.85546875" style="1" customWidth="1"/>
    <col min="14799" max="14799" width="6.5703125" style="1" customWidth="1"/>
    <col min="14800" max="14800" width="12" style="1" customWidth="1"/>
    <col min="14801" max="14801" width="8.5703125" style="1" customWidth="1"/>
    <col min="14802" max="14802" width="7.28515625" style="1" customWidth="1"/>
    <col min="14803" max="14803" width="7.42578125" style="1" customWidth="1"/>
    <col min="14804" max="14804" width="7.28515625" style="1" customWidth="1"/>
    <col min="14805" max="14805" width="9" style="1" customWidth="1"/>
    <col min="14806" max="14806" width="8.85546875" style="1" customWidth="1"/>
    <col min="14807" max="14810" width="7.42578125" style="1" customWidth="1"/>
    <col min="14811" max="14811" width="7.85546875" style="1" customWidth="1"/>
    <col min="14812" max="14812" width="9.140625" style="1"/>
    <col min="14813" max="14813" width="7" style="1" customWidth="1"/>
    <col min="14814" max="14814" width="8.5703125" style="1" customWidth="1"/>
    <col min="14815" max="14815" width="8.7109375" style="1" customWidth="1"/>
    <col min="14816" max="14816" width="8.85546875" style="1" customWidth="1"/>
    <col min="14817" max="14817" width="11.5703125" style="1" bestFit="1" customWidth="1"/>
    <col min="14818" max="14818" width="13.7109375" style="1" customWidth="1"/>
    <col min="14819" max="14819" width="11.7109375" style="1" bestFit="1" customWidth="1"/>
    <col min="14820" max="14820" width="10" style="1" bestFit="1" customWidth="1"/>
    <col min="14821" max="14821" width="8.85546875" style="1" customWidth="1"/>
    <col min="14822" max="14822" width="10.42578125" style="1" customWidth="1"/>
    <col min="14823" max="14823" width="11.28515625" style="1" customWidth="1"/>
    <col min="14824" max="14824" width="8.85546875" style="1" customWidth="1"/>
    <col min="14825" max="14825" width="10.7109375" style="1" customWidth="1"/>
    <col min="14826" max="14826" width="9.140625" style="1"/>
    <col min="14827" max="14827" width="6.7109375" style="1" customWidth="1"/>
    <col min="14828" max="14828" width="8.140625" style="1" customWidth="1"/>
    <col min="14829" max="14829" width="9.28515625" style="1" customWidth="1"/>
    <col min="14830" max="14830" width="11.7109375" style="1" customWidth="1"/>
    <col min="14831" max="15051" width="9.140625" style="1"/>
    <col min="15052" max="15052" width="42.140625" style="1" bestFit="1" customWidth="1"/>
    <col min="15053" max="15053" width="8.140625" style="1" customWidth="1"/>
    <col min="15054" max="15054" width="6.85546875" style="1" customWidth="1"/>
    <col min="15055" max="15055" width="6.5703125" style="1" customWidth="1"/>
    <col min="15056" max="15056" width="12" style="1" customWidth="1"/>
    <col min="15057" max="15057" width="8.5703125" style="1" customWidth="1"/>
    <col min="15058" max="15058" width="7.28515625" style="1" customWidth="1"/>
    <col min="15059" max="15059" width="7.42578125" style="1" customWidth="1"/>
    <col min="15060" max="15060" width="7.28515625" style="1" customWidth="1"/>
    <col min="15061" max="15061" width="9" style="1" customWidth="1"/>
    <col min="15062" max="15062" width="8.85546875" style="1" customWidth="1"/>
    <col min="15063" max="15066" width="7.42578125" style="1" customWidth="1"/>
    <col min="15067" max="15067" width="7.85546875" style="1" customWidth="1"/>
    <col min="15068" max="15068" width="9.140625" style="1"/>
    <col min="15069" max="15069" width="7" style="1" customWidth="1"/>
    <col min="15070" max="15070" width="8.5703125" style="1" customWidth="1"/>
    <col min="15071" max="15071" width="8.7109375" style="1" customWidth="1"/>
    <col min="15072" max="15072" width="8.85546875" style="1" customWidth="1"/>
    <col min="15073" max="15073" width="11.5703125" style="1" bestFit="1" customWidth="1"/>
    <col min="15074" max="15074" width="13.7109375" style="1" customWidth="1"/>
    <col min="15075" max="15075" width="11.7109375" style="1" bestFit="1" customWidth="1"/>
    <col min="15076" max="15076" width="10" style="1" bestFit="1" customWidth="1"/>
    <col min="15077" max="15077" width="8.85546875" style="1" customWidth="1"/>
    <col min="15078" max="15078" width="10.42578125" style="1" customWidth="1"/>
    <col min="15079" max="15079" width="11.28515625" style="1" customWidth="1"/>
    <col min="15080" max="15080" width="8.85546875" style="1" customWidth="1"/>
    <col min="15081" max="15081" width="10.7109375" style="1" customWidth="1"/>
    <col min="15082" max="15082" width="9.140625" style="1"/>
    <col min="15083" max="15083" width="6.7109375" style="1" customWidth="1"/>
    <col min="15084" max="15084" width="8.140625" style="1" customWidth="1"/>
    <col min="15085" max="15085" width="9.28515625" style="1" customWidth="1"/>
    <col min="15086" max="15086" width="11.7109375" style="1" customWidth="1"/>
    <col min="15087" max="15307" width="9.140625" style="1"/>
    <col min="15308" max="15308" width="42.140625" style="1" bestFit="1" customWidth="1"/>
    <col min="15309" max="15309" width="8.140625" style="1" customWidth="1"/>
    <col min="15310" max="15310" width="6.85546875" style="1" customWidth="1"/>
    <col min="15311" max="15311" width="6.5703125" style="1" customWidth="1"/>
    <col min="15312" max="15312" width="12" style="1" customWidth="1"/>
    <col min="15313" max="15313" width="8.5703125" style="1" customWidth="1"/>
    <col min="15314" max="15314" width="7.28515625" style="1" customWidth="1"/>
    <col min="15315" max="15315" width="7.42578125" style="1" customWidth="1"/>
    <col min="15316" max="15316" width="7.28515625" style="1" customWidth="1"/>
    <col min="15317" max="15317" width="9" style="1" customWidth="1"/>
    <col min="15318" max="15318" width="8.85546875" style="1" customWidth="1"/>
    <col min="15319" max="15322" width="7.42578125" style="1" customWidth="1"/>
    <col min="15323" max="15323" width="7.85546875" style="1" customWidth="1"/>
    <col min="15324" max="15324" width="9.140625" style="1"/>
    <col min="15325" max="15325" width="7" style="1" customWidth="1"/>
    <col min="15326" max="15326" width="8.5703125" style="1" customWidth="1"/>
    <col min="15327" max="15327" width="8.7109375" style="1" customWidth="1"/>
    <col min="15328" max="15328" width="8.85546875" style="1" customWidth="1"/>
    <col min="15329" max="15329" width="11.5703125" style="1" bestFit="1" customWidth="1"/>
    <col min="15330" max="15330" width="13.7109375" style="1" customWidth="1"/>
    <col min="15331" max="15331" width="11.7109375" style="1" bestFit="1" customWidth="1"/>
    <col min="15332" max="15332" width="10" style="1" bestFit="1" customWidth="1"/>
    <col min="15333" max="15333" width="8.85546875" style="1" customWidth="1"/>
    <col min="15334" max="15334" width="10.42578125" style="1" customWidth="1"/>
    <col min="15335" max="15335" width="11.28515625" style="1" customWidth="1"/>
    <col min="15336" max="15336" width="8.85546875" style="1" customWidth="1"/>
    <col min="15337" max="15337" width="10.7109375" style="1" customWidth="1"/>
    <col min="15338" max="15338" width="9.140625" style="1"/>
    <col min="15339" max="15339" width="6.7109375" style="1" customWidth="1"/>
    <col min="15340" max="15340" width="8.140625" style="1" customWidth="1"/>
    <col min="15341" max="15341" width="9.28515625" style="1" customWidth="1"/>
    <col min="15342" max="15342" width="11.7109375" style="1" customWidth="1"/>
    <col min="15343" max="15563" width="9.140625" style="1"/>
    <col min="15564" max="15564" width="42.140625" style="1" bestFit="1" customWidth="1"/>
    <col min="15565" max="15565" width="8.140625" style="1" customWidth="1"/>
    <col min="15566" max="15566" width="6.85546875" style="1" customWidth="1"/>
    <col min="15567" max="15567" width="6.5703125" style="1" customWidth="1"/>
    <col min="15568" max="15568" width="12" style="1" customWidth="1"/>
    <col min="15569" max="15569" width="8.5703125" style="1" customWidth="1"/>
    <col min="15570" max="15570" width="7.28515625" style="1" customWidth="1"/>
    <col min="15571" max="15571" width="7.42578125" style="1" customWidth="1"/>
    <col min="15572" max="15572" width="7.28515625" style="1" customWidth="1"/>
    <col min="15573" max="15573" width="9" style="1" customWidth="1"/>
    <col min="15574" max="15574" width="8.85546875" style="1" customWidth="1"/>
    <col min="15575" max="15578" width="7.42578125" style="1" customWidth="1"/>
    <col min="15579" max="15579" width="7.85546875" style="1" customWidth="1"/>
    <col min="15580" max="15580" width="9.140625" style="1"/>
    <col min="15581" max="15581" width="7" style="1" customWidth="1"/>
    <col min="15582" max="15582" width="8.5703125" style="1" customWidth="1"/>
    <col min="15583" max="15583" width="8.7109375" style="1" customWidth="1"/>
    <col min="15584" max="15584" width="8.85546875" style="1" customWidth="1"/>
    <col min="15585" max="15585" width="11.5703125" style="1" bestFit="1" customWidth="1"/>
    <col min="15586" max="15586" width="13.7109375" style="1" customWidth="1"/>
    <col min="15587" max="15587" width="11.7109375" style="1" bestFit="1" customWidth="1"/>
    <col min="15588" max="15588" width="10" style="1" bestFit="1" customWidth="1"/>
    <col min="15589" max="15589" width="8.85546875" style="1" customWidth="1"/>
    <col min="15590" max="15590" width="10.42578125" style="1" customWidth="1"/>
    <col min="15591" max="15591" width="11.28515625" style="1" customWidth="1"/>
    <col min="15592" max="15592" width="8.85546875" style="1" customWidth="1"/>
    <col min="15593" max="15593" width="10.7109375" style="1" customWidth="1"/>
    <col min="15594" max="15594" width="9.140625" style="1"/>
    <col min="15595" max="15595" width="6.7109375" style="1" customWidth="1"/>
    <col min="15596" max="15596" width="8.140625" style="1" customWidth="1"/>
    <col min="15597" max="15597" width="9.28515625" style="1" customWidth="1"/>
    <col min="15598" max="15598" width="11.7109375" style="1" customWidth="1"/>
    <col min="15599" max="15819" width="9.140625" style="1"/>
    <col min="15820" max="15820" width="42.140625" style="1" bestFit="1" customWidth="1"/>
    <col min="15821" max="15821" width="8.140625" style="1" customWidth="1"/>
    <col min="15822" max="15822" width="6.85546875" style="1" customWidth="1"/>
    <col min="15823" max="15823" width="6.5703125" style="1" customWidth="1"/>
    <col min="15824" max="15824" width="12" style="1" customWidth="1"/>
    <col min="15825" max="15825" width="8.5703125" style="1" customWidth="1"/>
    <col min="15826" max="15826" width="7.28515625" style="1" customWidth="1"/>
    <col min="15827" max="15827" width="7.42578125" style="1" customWidth="1"/>
    <col min="15828" max="15828" width="7.28515625" style="1" customWidth="1"/>
    <col min="15829" max="15829" width="9" style="1" customWidth="1"/>
    <col min="15830" max="15830" width="8.85546875" style="1" customWidth="1"/>
    <col min="15831" max="15834" width="7.42578125" style="1" customWidth="1"/>
    <col min="15835" max="15835" width="7.85546875" style="1" customWidth="1"/>
    <col min="15836" max="15836" width="9.140625" style="1"/>
    <col min="15837" max="15837" width="7" style="1" customWidth="1"/>
    <col min="15838" max="15838" width="8.5703125" style="1" customWidth="1"/>
    <col min="15839" max="15839" width="8.7109375" style="1" customWidth="1"/>
    <col min="15840" max="15840" width="8.85546875" style="1" customWidth="1"/>
    <col min="15841" max="15841" width="11.5703125" style="1" bestFit="1" customWidth="1"/>
    <col min="15842" max="15842" width="13.7109375" style="1" customWidth="1"/>
    <col min="15843" max="15843" width="11.7109375" style="1" bestFit="1" customWidth="1"/>
    <col min="15844" max="15844" width="10" style="1" bestFit="1" customWidth="1"/>
    <col min="15845" max="15845" width="8.85546875" style="1" customWidth="1"/>
    <col min="15846" max="15846" width="10.42578125" style="1" customWidth="1"/>
    <col min="15847" max="15847" width="11.28515625" style="1" customWidth="1"/>
    <col min="15848" max="15848" width="8.85546875" style="1" customWidth="1"/>
    <col min="15849" max="15849" width="10.7109375" style="1" customWidth="1"/>
    <col min="15850" max="15850" width="9.140625" style="1"/>
    <col min="15851" max="15851" width="6.7109375" style="1" customWidth="1"/>
    <col min="15852" max="15852" width="8.140625" style="1" customWidth="1"/>
    <col min="15853" max="15853" width="9.28515625" style="1" customWidth="1"/>
    <col min="15854" max="15854" width="11.7109375" style="1" customWidth="1"/>
    <col min="15855" max="16075" width="9.140625" style="1"/>
    <col min="16076" max="16077" width="10.28515625" style="1" customWidth="1"/>
    <col min="16078" max="16160" width="9.140625" style="1"/>
    <col min="16161" max="16161" width="10.28515625" style="1" customWidth="1"/>
    <col min="16162" max="16384" width="9.140625" style="1"/>
  </cols>
  <sheetData>
    <row r="1" spans="1:55" ht="19.5" customHeight="1" x14ac:dyDescent="0.25">
      <c r="BC1" s="3" t="s">
        <v>0</v>
      </c>
    </row>
    <row r="2" spans="1:55" ht="19.5" customHeight="1" x14ac:dyDescent="0.3">
      <c r="T2" s="1"/>
      <c r="BC2" s="4" t="s">
        <v>1</v>
      </c>
    </row>
    <row r="3" spans="1:55" ht="19.5" customHeight="1" x14ac:dyDescent="0.3">
      <c r="BC3" s="4" t="s">
        <v>2</v>
      </c>
    </row>
    <row r="4" spans="1:55" ht="19.5" customHeight="1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s="8" customFormat="1" ht="19.5" customHeight="1" x14ac:dyDescent="0.3">
      <c r="A5" s="7" t="str">
        <f>'[1]10 Кв ф'!A5:T5</f>
        <v>за 12 меясцев 2020 года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55" s="8" customFormat="1" ht="19.5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55" ht="19.5" customHeight="1" x14ac:dyDescent="0.25">
      <c r="A7" s="10" t="str">
        <f>'[1]10 Кв ф'!A7:T7</f>
        <v xml:space="preserve">Отчет  о реализации инвестиционной программы акционерного общества "Дальневосточная генерирующая компания" 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1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9.5" customHeight="1" x14ac:dyDescent="0.2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</row>
    <row r="9" spans="1:55" ht="19.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</row>
    <row r="10" spans="1:55" s="16" customFormat="1" ht="19.5" customHeight="1" x14ac:dyDescent="0.3">
      <c r="A10" s="5" t="str">
        <f>'[1]10 Кв ф'!A10:T10</f>
        <v>Год формирования информации: 2021 год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6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 ht="19.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8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</row>
    <row r="12" spans="1:55" s="16" customFormat="1" ht="19.5" customHeight="1" x14ac:dyDescent="0.3">
      <c r="A12" s="5" t="str">
        <f>'[1]10 Кв ф'!A12:T12</f>
        <v>Утвержденные плановые значения показателей приведены в соответствии с приказом Минэнерго России от 25.12.2020 № 22@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 ht="19.5" customHeight="1" x14ac:dyDescent="0.25">
      <c r="A13" s="19" t="s">
        <v>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</row>
    <row r="14" spans="1:55" ht="19.5" customHeight="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2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55" ht="19.5" customHeight="1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2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</row>
    <row r="16" spans="1:55" ht="19.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</row>
    <row r="17" spans="1:55" ht="54" customHeight="1" x14ac:dyDescent="0.25">
      <c r="A17" s="24" t="s">
        <v>6</v>
      </c>
      <c r="B17" s="24" t="s">
        <v>7</v>
      </c>
      <c r="C17" s="25" t="s">
        <v>8</v>
      </c>
      <c r="D17" s="24" t="s">
        <v>9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 t="s">
        <v>10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</row>
    <row r="18" spans="1:55" ht="54" customHeight="1" x14ac:dyDescent="0.25">
      <c r="A18" s="24"/>
      <c r="B18" s="24"/>
      <c r="C18" s="26"/>
      <c r="D18" s="27" t="s">
        <v>11</v>
      </c>
      <c r="E18" s="28" t="s">
        <v>12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30"/>
      <c r="AD18" s="27" t="s">
        <v>11</v>
      </c>
      <c r="AE18" s="28" t="s">
        <v>12</v>
      </c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30"/>
    </row>
    <row r="19" spans="1:55" ht="54" customHeight="1" x14ac:dyDescent="0.25">
      <c r="A19" s="24"/>
      <c r="B19" s="24"/>
      <c r="C19" s="26"/>
      <c r="D19" s="25" t="s">
        <v>13</v>
      </c>
      <c r="E19" s="28" t="s">
        <v>13</v>
      </c>
      <c r="F19" s="29"/>
      <c r="G19" s="29"/>
      <c r="H19" s="29"/>
      <c r="I19" s="30"/>
      <c r="J19" s="31" t="s">
        <v>14</v>
      </c>
      <c r="K19" s="31"/>
      <c r="L19" s="31"/>
      <c r="M19" s="31"/>
      <c r="N19" s="31"/>
      <c r="O19" s="31" t="s">
        <v>15</v>
      </c>
      <c r="P19" s="31"/>
      <c r="Q19" s="31"/>
      <c r="R19" s="31"/>
      <c r="S19" s="31"/>
      <c r="T19" s="31" t="s">
        <v>16</v>
      </c>
      <c r="U19" s="31"/>
      <c r="V19" s="31"/>
      <c r="W19" s="31"/>
      <c r="X19" s="31"/>
      <c r="Y19" s="32" t="s">
        <v>17</v>
      </c>
      <c r="Z19" s="32"/>
      <c r="AA19" s="32"/>
      <c r="AB19" s="32"/>
      <c r="AC19" s="32"/>
      <c r="AD19" s="25" t="s">
        <v>13</v>
      </c>
      <c r="AE19" s="28" t="s">
        <v>13</v>
      </c>
      <c r="AF19" s="29"/>
      <c r="AG19" s="29"/>
      <c r="AH19" s="29"/>
      <c r="AI19" s="30"/>
      <c r="AJ19" s="31" t="s">
        <v>14</v>
      </c>
      <c r="AK19" s="31"/>
      <c r="AL19" s="31"/>
      <c r="AM19" s="31"/>
      <c r="AN19" s="31"/>
      <c r="AO19" s="31" t="s">
        <v>15</v>
      </c>
      <c r="AP19" s="31"/>
      <c r="AQ19" s="31"/>
      <c r="AR19" s="31"/>
      <c r="AS19" s="31"/>
      <c r="AT19" s="31" t="s">
        <v>16</v>
      </c>
      <c r="AU19" s="31"/>
      <c r="AV19" s="31"/>
      <c r="AW19" s="31"/>
      <c r="AX19" s="31"/>
      <c r="AY19" s="32" t="s">
        <v>17</v>
      </c>
      <c r="AZ19" s="32"/>
      <c r="BA19" s="32"/>
      <c r="BB19" s="32"/>
      <c r="BC19" s="32"/>
    </row>
    <row r="20" spans="1:55" s="34" customFormat="1" ht="81" customHeight="1" x14ac:dyDescent="0.25">
      <c r="A20" s="24"/>
      <c r="B20" s="24"/>
      <c r="C20" s="33"/>
      <c r="D20" s="33"/>
      <c r="E20" s="70" t="s">
        <v>18</v>
      </c>
      <c r="F20" s="70" t="s">
        <v>19</v>
      </c>
      <c r="G20" s="70" t="s">
        <v>20</v>
      </c>
      <c r="H20" s="70" t="s">
        <v>21</v>
      </c>
      <c r="I20" s="70" t="s">
        <v>22</v>
      </c>
      <c r="J20" s="70" t="s">
        <v>18</v>
      </c>
      <c r="K20" s="70" t="s">
        <v>19</v>
      </c>
      <c r="L20" s="70" t="s">
        <v>20</v>
      </c>
      <c r="M20" s="70" t="s">
        <v>21</v>
      </c>
      <c r="N20" s="70" t="s">
        <v>22</v>
      </c>
      <c r="O20" s="70" t="s">
        <v>18</v>
      </c>
      <c r="P20" s="70" t="s">
        <v>19</v>
      </c>
      <c r="Q20" s="70" t="s">
        <v>20</v>
      </c>
      <c r="R20" s="70" t="s">
        <v>21</v>
      </c>
      <c r="S20" s="70" t="s">
        <v>22</v>
      </c>
      <c r="T20" s="71" t="s">
        <v>18</v>
      </c>
      <c r="U20" s="71" t="s">
        <v>19</v>
      </c>
      <c r="V20" s="71" t="s">
        <v>20</v>
      </c>
      <c r="W20" s="71" t="s">
        <v>21</v>
      </c>
      <c r="X20" s="71" t="s">
        <v>22</v>
      </c>
      <c r="Y20" s="70" t="s">
        <v>18</v>
      </c>
      <c r="Z20" s="70" t="s">
        <v>19</v>
      </c>
      <c r="AA20" s="70" t="s">
        <v>20</v>
      </c>
      <c r="AB20" s="70" t="s">
        <v>21</v>
      </c>
      <c r="AC20" s="70" t="s">
        <v>22</v>
      </c>
      <c r="AD20" s="33"/>
      <c r="AE20" s="70" t="s">
        <v>18</v>
      </c>
      <c r="AF20" s="70" t="s">
        <v>19</v>
      </c>
      <c r="AG20" s="70" t="s">
        <v>20</v>
      </c>
      <c r="AH20" s="70" t="s">
        <v>21</v>
      </c>
      <c r="AI20" s="70" t="s">
        <v>22</v>
      </c>
      <c r="AJ20" s="70" t="s">
        <v>18</v>
      </c>
      <c r="AK20" s="70" t="s">
        <v>19</v>
      </c>
      <c r="AL20" s="70" t="s">
        <v>20</v>
      </c>
      <c r="AM20" s="70" t="s">
        <v>21</v>
      </c>
      <c r="AN20" s="70" t="s">
        <v>22</v>
      </c>
      <c r="AO20" s="70" t="s">
        <v>18</v>
      </c>
      <c r="AP20" s="70" t="s">
        <v>19</v>
      </c>
      <c r="AQ20" s="70" t="s">
        <v>20</v>
      </c>
      <c r="AR20" s="70" t="s">
        <v>21</v>
      </c>
      <c r="AS20" s="70" t="s">
        <v>22</v>
      </c>
      <c r="AT20" s="70" t="s">
        <v>18</v>
      </c>
      <c r="AU20" s="70" t="s">
        <v>19</v>
      </c>
      <c r="AV20" s="70" t="s">
        <v>20</v>
      </c>
      <c r="AW20" s="70" t="s">
        <v>21</v>
      </c>
      <c r="AX20" s="70" t="s">
        <v>22</v>
      </c>
      <c r="AY20" s="70" t="s">
        <v>18</v>
      </c>
      <c r="AZ20" s="70" t="s">
        <v>19</v>
      </c>
      <c r="BA20" s="70" t="s">
        <v>20</v>
      </c>
      <c r="BB20" s="70" t="s">
        <v>21</v>
      </c>
      <c r="BC20" s="70" t="s">
        <v>22</v>
      </c>
    </row>
    <row r="21" spans="1:55" s="34" customFormat="1" ht="16.5" thickBot="1" x14ac:dyDescent="0.3">
      <c r="A21" s="35">
        <v>1</v>
      </c>
      <c r="B21" s="36">
        <v>2</v>
      </c>
      <c r="C21" s="36">
        <f>B21+1</f>
        <v>3</v>
      </c>
      <c r="D21" s="36">
        <v>4</v>
      </c>
      <c r="E21" s="36" t="s">
        <v>23</v>
      </c>
      <c r="F21" s="36" t="s">
        <v>24</v>
      </c>
      <c r="G21" s="36" t="s">
        <v>25</v>
      </c>
      <c r="H21" s="36" t="s">
        <v>26</v>
      </c>
      <c r="I21" s="36" t="s">
        <v>27</v>
      </c>
      <c r="J21" s="36" t="s">
        <v>28</v>
      </c>
      <c r="K21" s="36" t="s">
        <v>29</v>
      </c>
      <c r="L21" s="36" t="s">
        <v>30</v>
      </c>
      <c r="M21" s="36" t="s">
        <v>31</v>
      </c>
      <c r="N21" s="36" t="s">
        <v>32</v>
      </c>
      <c r="O21" s="36" t="s">
        <v>33</v>
      </c>
      <c r="P21" s="36" t="s">
        <v>34</v>
      </c>
      <c r="Q21" s="36" t="s">
        <v>35</v>
      </c>
      <c r="R21" s="36" t="s">
        <v>36</v>
      </c>
      <c r="S21" s="36" t="s">
        <v>37</v>
      </c>
      <c r="T21" s="35" t="s">
        <v>38</v>
      </c>
      <c r="U21" s="36" t="s">
        <v>39</v>
      </c>
      <c r="V21" s="36" t="s">
        <v>40</v>
      </c>
      <c r="W21" s="36" t="s">
        <v>41</v>
      </c>
      <c r="X21" s="36" t="s">
        <v>42</v>
      </c>
      <c r="Y21" s="36" t="s">
        <v>43</v>
      </c>
      <c r="Z21" s="36" t="s">
        <v>44</v>
      </c>
      <c r="AA21" s="36" t="s">
        <v>45</v>
      </c>
      <c r="AB21" s="36" t="s">
        <v>46</v>
      </c>
      <c r="AC21" s="36" t="s">
        <v>47</v>
      </c>
      <c r="AD21" s="36">
        <v>6</v>
      </c>
      <c r="AE21" s="36" t="s">
        <v>48</v>
      </c>
      <c r="AF21" s="36" t="s">
        <v>49</v>
      </c>
      <c r="AG21" s="36" t="s">
        <v>50</v>
      </c>
      <c r="AH21" s="36" t="s">
        <v>51</v>
      </c>
      <c r="AI21" s="36" t="s">
        <v>52</v>
      </c>
      <c r="AJ21" s="36" t="s">
        <v>53</v>
      </c>
      <c r="AK21" s="36" t="s">
        <v>54</v>
      </c>
      <c r="AL21" s="36" t="s">
        <v>55</v>
      </c>
      <c r="AM21" s="36" t="s">
        <v>56</v>
      </c>
      <c r="AN21" s="36" t="s">
        <v>57</v>
      </c>
      <c r="AO21" s="36" t="s">
        <v>58</v>
      </c>
      <c r="AP21" s="36" t="s">
        <v>59</v>
      </c>
      <c r="AQ21" s="36" t="s">
        <v>60</v>
      </c>
      <c r="AR21" s="36" t="s">
        <v>61</v>
      </c>
      <c r="AS21" s="36" t="s">
        <v>62</v>
      </c>
      <c r="AT21" s="36" t="s">
        <v>63</v>
      </c>
      <c r="AU21" s="36" t="s">
        <v>64</v>
      </c>
      <c r="AV21" s="36" t="s">
        <v>65</v>
      </c>
      <c r="AW21" s="36" t="s">
        <v>66</v>
      </c>
      <c r="AX21" s="36" t="s">
        <v>67</v>
      </c>
      <c r="AY21" s="36" t="s">
        <v>68</v>
      </c>
      <c r="AZ21" s="36" t="s">
        <v>69</v>
      </c>
      <c r="BA21" s="36" t="s">
        <v>70</v>
      </c>
      <c r="BB21" s="36" t="s">
        <v>71</v>
      </c>
      <c r="BC21" s="36" t="s">
        <v>72</v>
      </c>
    </row>
    <row r="22" spans="1:55" s="16" customFormat="1" ht="16.5" thickBot="1" x14ac:dyDescent="0.3">
      <c r="A22" s="37" t="s">
        <v>73</v>
      </c>
      <c r="B22" s="37" t="s">
        <v>74</v>
      </c>
      <c r="C22" s="37" t="s">
        <v>75</v>
      </c>
      <c r="D22" s="37">
        <f t="shared" ref="D22:BC22" si="0">D23+D24+D25+D26+D27+D28+D29</f>
        <v>6019.0687864563897</v>
      </c>
      <c r="E22" s="37">
        <f t="shared" si="0"/>
        <v>4369.2455223300003</v>
      </c>
      <c r="F22" s="37">
        <f t="shared" si="0"/>
        <v>394.19298777999995</v>
      </c>
      <c r="G22" s="37">
        <f t="shared" si="0"/>
        <v>2574.01665804</v>
      </c>
      <c r="H22" s="37">
        <f t="shared" si="0"/>
        <v>1157.1586889100001</v>
      </c>
      <c r="I22" s="37">
        <f t="shared" si="0"/>
        <v>243.87718760000001</v>
      </c>
      <c r="J22" s="37">
        <f t="shared" si="0"/>
        <v>680.82326373000001</v>
      </c>
      <c r="K22" s="37">
        <f t="shared" si="0"/>
        <v>53.151436449999999</v>
      </c>
      <c r="L22" s="37">
        <f t="shared" si="0"/>
        <v>439.14295155000002</v>
      </c>
      <c r="M22" s="37">
        <f t="shared" si="0"/>
        <v>147.76671178000001</v>
      </c>
      <c r="N22" s="37">
        <f t="shared" si="0"/>
        <v>40.762163949999994</v>
      </c>
      <c r="O22" s="37">
        <f t="shared" si="0"/>
        <v>1181.2460784800001</v>
      </c>
      <c r="P22" s="37">
        <f t="shared" si="0"/>
        <v>89.570078789999997</v>
      </c>
      <c r="Q22" s="37">
        <f t="shared" si="0"/>
        <v>464.57820291999997</v>
      </c>
      <c r="R22" s="37">
        <f t="shared" si="0"/>
        <v>589.45198497000001</v>
      </c>
      <c r="S22" s="37">
        <f t="shared" si="0"/>
        <v>37.645811800000011</v>
      </c>
      <c r="T22" s="37">
        <f t="shared" si="0"/>
        <v>1227.7817718199999</v>
      </c>
      <c r="U22" s="37">
        <f t="shared" si="0"/>
        <v>175.06734437</v>
      </c>
      <c r="V22" s="37">
        <f t="shared" si="0"/>
        <v>795.2778155200001</v>
      </c>
      <c r="W22" s="37">
        <f t="shared" si="0"/>
        <v>207.44102970999998</v>
      </c>
      <c r="X22" s="37">
        <f t="shared" si="0"/>
        <v>49.995582219999989</v>
      </c>
      <c r="Y22" s="37">
        <f t="shared" si="0"/>
        <v>1279.3944083000001</v>
      </c>
      <c r="Z22" s="37">
        <f t="shared" si="0"/>
        <v>76.404128170000007</v>
      </c>
      <c r="AA22" s="37">
        <f t="shared" si="0"/>
        <v>875.01768805000006</v>
      </c>
      <c r="AB22" s="37">
        <f t="shared" si="0"/>
        <v>212.49896245000002</v>
      </c>
      <c r="AC22" s="37">
        <f t="shared" si="0"/>
        <v>115.47362962999999</v>
      </c>
      <c r="AD22" s="37">
        <f t="shared" si="0"/>
        <v>5483.2175547165843</v>
      </c>
      <c r="AE22" s="37">
        <f>AE23+AE24+AE25+AE26+AE27+AE28+AE29</f>
        <v>4090.8454333399995</v>
      </c>
      <c r="AF22" s="37">
        <f t="shared" si="0"/>
        <v>339.50775281</v>
      </c>
      <c r="AG22" s="37">
        <f t="shared" si="0"/>
        <v>2439.2249749500002</v>
      </c>
      <c r="AH22" s="37">
        <f t="shared" si="0"/>
        <v>1076.9319965499999</v>
      </c>
      <c r="AI22" s="37">
        <f>AI23+AI24+AI25+AI26+AI27+AI28+AI29</f>
        <v>235.18070903</v>
      </c>
      <c r="AJ22" s="37">
        <f t="shared" si="0"/>
        <v>527.00892075999991</v>
      </c>
      <c r="AK22" s="37">
        <f t="shared" si="0"/>
        <v>25.527260429999998</v>
      </c>
      <c r="AL22" s="37">
        <f t="shared" si="0"/>
        <v>236.51951403000001</v>
      </c>
      <c r="AM22" s="37">
        <f t="shared" si="0"/>
        <v>231.22966030999996</v>
      </c>
      <c r="AN22" s="37">
        <f t="shared" si="0"/>
        <v>33.732485990000001</v>
      </c>
      <c r="AO22" s="37">
        <f t="shared" si="0"/>
        <v>587.82872414000008</v>
      </c>
      <c r="AP22" s="37">
        <f t="shared" si="0"/>
        <v>58.979025360000001</v>
      </c>
      <c r="AQ22" s="37">
        <f t="shared" si="0"/>
        <v>251.79516742999999</v>
      </c>
      <c r="AR22" s="37">
        <f t="shared" si="0"/>
        <v>237.62890219999997</v>
      </c>
      <c r="AS22" s="37">
        <f t="shared" si="0"/>
        <v>39.425629149999999</v>
      </c>
      <c r="AT22" s="37">
        <f t="shared" si="0"/>
        <v>1141.53526885</v>
      </c>
      <c r="AU22" s="37">
        <f t="shared" si="0"/>
        <v>188.98961691999997</v>
      </c>
      <c r="AV22" s="37">
        <f t="shared" si="0"/>
        <v>544.71587097999986</v>
      </c>
      <c r="AW22" s="37">
        <f t="shared" si="0"/>
        <v>340.17502188000003</v>
      </c>
      <c r="AX22" s="37">
        <f t="shared" si="0"/>
        <v>67.654759069999997</v>
      </c>
      <c r="AY22" s="37">
        <f t="shared" si="0"/>
        <v>1834.4725195899998</v>
      </c>
      <c r="AZ22" s="37">
        <f t="shared" si="0"/>
        <v>66.011850100000018</v>
      </c>
      <c r="BA22" s="37">
        <f t="shared" si="0"/>
        <v>1406.1944225100001</v>
      </c>
      <c r="BB22" s="37">
        <f t="shared" si="0"/>
        <v>267.89841216000002</v>
      </c>
      <c r="BC22" s="37">
        <f t="shared" si="0"/>
        <v>94.367834819999985</v>
      </c>
    </row>
    <row r="23" spans="1:55" s="16" customFormat="1" x14ac:dyDescent="0.25">
      <c r="A23" s="38" t="s">
        <v>76</v>
      </c>
      <c r="B23" s="39" t="s">
        <v>77</v>
      </c>
      <c r="C23" s="40" t="s">
        <v>75</v>
      </c>
      <c r="D23" s="41">
        <f t="shared" ref="D23:BC23" si="1">SUM(D31,D209,D294,D496,D585)</f>
        <v>573.79721573193217</v>
      </c>
      <c r="E23" s="41">
        <f t="shared" si="1"/>
        <v>545.69120937999992</v>
      </c>
      <c r="F23" s="41">
        <f t="shared" si="1"/>
        <v>10.4135753</v>
      </c>
      <c r="G23" s="41">
        <f t="shared" si="1"/>
        <v>479.87091664000002</v>
      </c>
      <c r="H23" s="41">
        <f t="shared" si="1"/>
        <v>46.12054371</v>
      </c>
      <c r="I23" s="41">
        <f t="shared" si="1"/>
        <v>9.2861737299999998</v>
      </c>
      <c r="J23" s="41">
        <f t="shared" si="1"/>
        <v>70.239376000000007</v>
      </c>
      <c r="K23" s="41">
        <f t="shared" si="1"/>
        <v>2.4860544199999999</v>
      </c>
      <c r="L23" s="41">
        <f t="shared" si="1"/>
        <v>65.044072900000003</v>
      </c>
      <c r="M23" s="41">
        <f t="shared" si="1"/>
        <v>1.3000448199999999</v>
      </c>
      <c r="N23" s="41">
        <f t="shared" si="1"/>
        <v>1.4092038599999999</v>
      </c>
      <c r="O23" s="41">
        <f t="shared" si="1"/>
        <v>119.89594231999999</v>
      </c>
      <c r="P23" s="41">
        <f t="shared" si="1"/>
        <v>1.54481</v>
      </c>
      <c r="Q23" s="41">
        <f t="shared" si="1"/>
        <v>76.657439350000004</v>
      </c>
      <c r="R23" s="41">
        <f t="shared" si="1"/>
        <v>39.246004890000002</v>
      </c>
      <c r="S23" s="41">
        <f t="shared" si="1"/>
        <v>2.4476880800000003</v>
      </c>
      <c r="T23" s="41">
        <f t="shared" si="1"/>
        <v>157.20988267000001</v>
      </c>
      <c r="U23" s="41">
        <f t="shared" si="1"/>
        <v>0</v>
      </c>
      <c r="V23" s="41">
        <f t="shared" si="1"/>
        <v>148.76377360000001</v>
      </c>
      <c r="W23" s="41">
        <f t="shared" si="1"/>
        <v>5.4993451999999996</v>
      </c>
      <c r="X23" s="41">
        <f t="shared" si="1"/>
        <v>2.9467638699999998</v>
      </c>
      <c r="Y23" s="41">
        <f t="shared" si="1"/>
        <v>198.34600839000001</v>
      </c>
      <c r="Z23" s="41">
        <f t="shared" si="1"/>
        <v>6.3827108800000003</v>
      </c>
      <c r="AA23" s="41">
        <f t="shared" si="1"/>
        <v>189.40563079000003</v>
      </c>
      <c r="AB23" s="41">
        <f t="shared" si="1"/>
        <v>7.5148799999999932E-2</v>
      </c>
      <c r="AC23" s="41">
        <f t="shared" si="1"/>
        <v>2.4825179200000003</v>
      </c>
      <c r="AD23" s="41">
        <f t="shared" si="1"/>
        <v>759.66089516</v>
      </c>
      <c r="AE23" s="41">
        <f t="shared" si="1"/>
        <v>680.48777056999995</v>
      </c>
      <c r="AF23" s="41">
        <f t="shared" si="1"/>
        <v>10.224975839999999</v>
      </c>
      <c r="AG23" s="41">
        <f t="shared" si="1"/>
        <v>577.75376433999998</v>
      </c>
      <c r="AH23" s="41">
        <f t="shared" si="1"/>
        <v>77.887194069999993</v>
      </c>
      <c r="AI23" s="41">
        <f t="shared" si="1"/>
        <v>14.62183632</v>
      </c>
      <c r="AJ23" s="41">
        <f t="shared" si="1"/>
        <v>15.059799460000001</v>
      </c>
      <c r="AK23" s="41">
        <f t="shared" si="1"/>
        <v>1.6025</v>
      </c>
      <c r="AL23" s="41">
        <f t="shared" si="1"/>
        <v>7.2532820000000005</v>
      </c>
      <c r="AM23" s="41">
        <f t="shared" si="1"/>
        <v>5.3868804600000004</v>
      </c>
      <c r="AN23" s="41">
        <f t="shared" si="1"/>
        <v>0.817137</v>
      </c>
      <c r="AO23" s="41">
        <f t="shared" si="1"/>
        <v>38.016162010000002</v>
      </c>
      <c r="AP23" s="41">
        <f t="shared" si="1"/>
        <v>0</v>
      </c>
      <c r="AQ23" s="41">
        <f t="shared" si="1"/>
        <v>10.457354</v>
      </c>
      <c r="AR23" s="41">
        <f t="shared" si="1"/>
        <v>24.364470189999995</v>
      </c>
      <c r="AS23" s="41">
        <f t="shared" si="1"/>
        <v>3.1943378200000003</v>
      </c>
      <c r="AT23" s="41">
        <f t="shared" si="1"/>
        <v>114.46465959000001</v>
      </c>
      <c r="AU23" s="41">
        <f t="shared" si="1"/>
        <v>3.6747788400000001</v>
      </c>
      <c r="AV23" s="41">
        <f t="shared" si="1"/>
        <v>72.862583999999998</v>
      </c>
      <c r="AW23" s="41">
        <f t="shared" si="1"/>
        <v>35.928191920000003</v>
      </c>
      <c r="AX23" s="41">
        <f t="shared" si="1"/>
        <v>1.9991048299999998</v>
      </c>
      <c r="AY23" s="41">
        <f t="shared" si="1"/>
        <v>512.94714950999992</v>
      </c>
      <c r="AZ23" s="41">
        <f t="shared" si="1"/>
        <v>4.9476969999999998</v>
      </c>
      <c r="BA23" s="41">
        <f t="shared" si="1"/>
        <v>487.18054433999998</v>
      </c>
      <c r="BB23" s="41">
        <f t="shared" si="1"/>
        <v>12.207651499999999</v>
      </c>
      <c r="BC23" s="41">
        <f t="shared" si="1"/>
        <v>8.6112566699999995</v>
      </c>
    </row>
    <row r="24" spans="1:55" s="16" customFormat="1" x14ac:dyDescent="0.25">
      <c r="A24" s="38" t="s">
        <v>78</v>
      </c>
      <c r="B24" s="39" t="s">
        <v>79</v>
      </c>
      <c r="C24" s="40" t="s">
        <v>75</v>
      </c>
      <c r="D24" s="42">
        <f t="shared" ref="D24:BC24" si="2">SUM(D55,D227,D329,D513,D600)</f>
        <v>941.34396167259217</v>
      </c>
      <c r="E24" s="42">
        <f t="shared" si="2"/>
        <v>585.05205439999997</v>
      </c>
      <c r="F24" s="42">
        <f t="shared" si="2"/>
        <v>38.205360739999996</v>
      </c>
      <c r="G24" s="42">
        <f t="shared" si="2"/>
        <v>385.52109244000002</v>
      </c>
      <c r="H24" s="42">
        <f t="shared" si="2"/>
        <v>139.07805885000002</v>
      </c>
      <c r="I24" s="42">
        <f t="shared" si="2"/>
        <v>22.247542369999998</v>
      </c>
      <c r="J24" s="42">
        <f t="shared" si="2"/>
        <v>89.497662339999991</v>
      </c>
      <c r="K24" s="42">
        <f t="shared" si="2"/>
        <v>12.125665939999999</v>
      </c>
      <c r="L24" s="42">
        <f t="shared" si="2"/>
        <v>59.898509480000001</v>
      </c>
      <c r="M24" s="42">
        <f t="shared" si="2"/>
        <v>11.682240610000001</v>
      </c>
      <c r="N24" s="42">
        <f t="shared" si="2"/>
        <v>5.79124631</v>
      </c>
      <c r="O24" s="42">
        <f t="shared" si="2"/>
        <v>126.31061344</v>
      </c>
      <c r="P24" s="42">
        <f t="shared" si="2"/>
        <v>0.75051600000000007</v>
      </c>
      <c r="Q24" s="42">
        <f t="shared" si="2"/>
        <v>34.517501230000001</v>
      </c>
      <c r="R24" s="42">
        <f t="shared" si="2"/>
        <v>87.010276719999993</v>
      </c>
      <c r="S24" s="42">
        <f t="shared" si="2"/>
        <v>4.032319490000007</v>
      </c>
      <c r="T24" s="42">
        <f t="shared" si="2"/>
        <v>188.26330068000004</v>
      </c>
      <c r="U24" s="42">
        <f t="shared" si="2"/>
        <v>13.301866399999998</v>
      </c>
      <c r="V24" s="42">
        <f t="shared" si="2"/>
        <v>130.88102484000001</v>
      </c>
      <c r="W24" s="42">
        <f t="shared" si="2"/>
        <v>38.269725270000009</v>
      </c>
      <c r="X24" s="42">
        <f t="shared" si="2"/>
        <v>5.8106841699999983</v>
      </c>
      <c r="Y24" s="42">
        <f t="shared" si="2"/>
        <v>180.98047794000001</v>
      </c>
      <c r="Z24" s="42">
        <f t="shared" si="2"/>
        <v>12.0273124</v>
      </c>
      <c r="AA24" s="42">
        <f t="shared" si="2"/>
        <v>160.22405688999999</v>
      </c>
      <c r="AB24" s="42">
        <f t="shared" si="2"/>
        <v>2.1158162500000031</v>
      </c>
      <c r="AC24" s="42">
        <f t="shared" si="2"/>
        <v>6.6132923999999953</v>
      </c>
      <c r="AD24" s="42">
        <f t="shared" si="2"/>
        <v>690.14179055499994</v>
      </c>
      <c r="AE24" s="42">
        <f t="shared" si="2"/>
        <v>473.25995738</v>
      </c>
      <c r="AF24" s="42">
        <f t="shared" si="2"/>
        <v>23.127839800000004</v>
      </c>
      <c r="AG24" s="42">
        <f t="shared" si="2"/>
        <v>302.66710376000003</v>
      </c>
      <c r="AH24" s="42">
        <f t="shared" si="2"/>
        <v>124.75401332</v>
      </c>
      <c r="AI24" s="42">
        <f t="shared" si="2"/>
        <v>22.711000500000001</v>
      </c>
      <c r="AJ24" s="42">
        <f t="shared" si="2"/>
        <v>30.690013199999999</v>
      </c>
      <c r="AK24" s="42">
        <f t="shared" si="2"/>
        <v>0</v>
      </c>
      <c r="AL24" s="42">
        <f t="shared" si="2"/>
        <v>22.435176999999999</v>
      </c>
      <c r="AM24" s="42">
        <f t="shared" si="2"/>
        <v>3.8601820200000003</v>
      </c>
      <c r="AN24" s="42">
        <f t="shared" si="2"/>
        <v>4.3946541799999999</v>
      </c>
      <c r="AO24" s="42">
        <f t="shared" si="2"/>
        <v>20.674647450000002</v>
      </c>
      <c r="AP24" s="42">
        <f t="shared" si="2"/>
        <v>0.62543000000000004</v>
      </c>
      <c r="AQ24" s="42">
        <f t="shared" si="2"/>
        <v>0</v>
      </c>
      <c r="AR24" s="42">
        <f t="shared" si="2"/>
        <v>15.667411700000001</v>
      </c>
      <c r="AS24" s="42">
        <f t="shared" si="2"/>
        <v>4.3818057499999998</v>
      </c>
      <c r="AT24" s="42">
        <f t="shared" si="2"/>
        <v>135.8238303</v>
      </c>
      <c r="AU24" s="42">
        <f t="shared" si="2"/>
        <v>11.298357800000002</v>
      </c>
      <c r="AV24" s="42">
        <f t="shared" si="2"/>
        <v>66.753707999999989</v>
      </c>
      <c r="AW24" s="42">
        <f t="shared" si="2"/>
        <v>51.279638719999994</v>
      </c>
      <c r="AX24" s="42">
        <f t="shared" si="2"/>
        <v>6.4921257800000003</v>
      </c>
      <c r="AY24" s="42">
        <f t="shared" si="2"/>
        <v>286.07146642999999</v>
      </c>
      <c r="AZ24" s="42">
        <f t="shared" si="2"/>
        <v>11.204052000000001</v>
      </c>
      <c r="BA24" s="42">
        <f t="shared" si="2"/>
        <v>213.47821876</v>
      </c>
      <c r="BB24" s="42">
        <f t="shared" si="2"/>
        <v>53.946780880000006</v>
      </c>
      <c r="BC24" s="42">
        <f t="shared" si="2"/>
        <v>7.4424147899999991</v>
      </c>
    </row>
    <row r="25" spans="1:55" s="16" customFormat="1" x14ac:dyDescent="0.25">
      <c r="A25" s="38" t="s">
        <v>80</v>
      </c>
      <c r="B25" s="39" t="s">
        <v>81</v>
      </c>
      <c r="C25" s="40" t="s">
        <v>75</v>
      </c>
      <c r="D25" s="42">
        <f t="shared" ref="D25:BC25" si="3">SUM(D76,D242,D342,D530,D607)</f>
        <v>2137.0156497015955</v>
      </c>
      <c r="E25" s="42">
        <f t="shared" si="3"/>
        <v>1775.9876351</v>
      </c>
      <c r="F25" s="42">
        <f t="shared" si="3"/>
        <v>64.924292149999999</v>
      </c>
      <c r="G25" s="42">
        <f t="shared" si="3"/>
        <v>1072.1971590100002</v>
      </c>
      <c r="H25" s="42">
        <f t="shared" si="3"/>
        <v>587.92092219000006</v>
      </c>
      <c r="I25" s="42">
        <f t="shared" si="3"/>
        <v>50.945261750000007</v>
      </c>
      <c r="J25" s="42">
        <f t="shared" si="3"/>
        <v>349.59343289999998</v>
      </c>
      <c r="K25" s="42">
        <f t="shared" si="3"/>
        <v>13.945570019999998</v>
      </c>
      <c r="L25" s="42">
        <f t="shared" si="3"/>
        <v>223.74929486000002</v>
      </c>
      <c r="M25" s="42">
        <f t="shared" si="3"/>
        <v>98.288581379999997</v>
      </c>
      <c r="N25" s="42">
        <f t="shared" si="3"/>
        <v>13.609986639999999</v>
      </c>
      <c r="O25" s="42">
        <f t="shared" si="3"/>
        <v>486.53680535000007</v>
      </c>
      <c r="P25" s="42">
        <f t="shared" si="3"/>
        <v>2.5512173900000001</v>
      </c>
      <c r="Q25" s="42">
        <f t="shared" si="3"/>
        <v>179.46658223999998</v>
      </c>
      <c r="R25" s="42">
        <f t="shared" si="3"/>
        <v>291.15732494999997</v>
      </c>
      <c r="S25" s="42">
        <f t="shared" si="3"/>
        <v>13.361680770000005</v>
      </c>
      <c r="T25" s="42">
        <f t="shared" si="3"/>
        <v>383.14450667999995</v>
      </c>
      <c r="U25" s="42">
        <f t="shared" si="3"/>
        <v>3.4860532000000006</v>
      </c>
      <c r="V25" s="42">
        <f t="shared" si="3"/>
        <v>319.44810835999999</v>
      </c>
      <c r="W25" s="42">
        <f t="shared" si="3"/>
        <v>47.076908909999986</v>
      </c>
      <c r="X25" s="42">
        <f t="shared" si="3"/>
        <v>13.133436209999998</v>
      </c>
      <c r="Y25" s="42">
        <f t="shared" si="3"/>
        <v>556.71289017000004</v>
      </c>
      <c r="Z25" s="42">
        <f t="shared" si="3"/>
        <v>44.941451540000003</v>
      </c>
      <c r="AA25" s="42">
        <f t="shared" si="3"/>
        <v>349.53317355000001</v>
      </c>
      <c r="AB25" s="42">
        <f t="shared" si="3"/>
        <v>151.39810695</v>
      </c>
      <c r="AC25" s="42">
        <f t="shared" si="3"/>
        <v>10.840158130000001</v>
      </c>
      <c r="AD25" s="42">
        <f t="shared" si="3"/>
        <v>1813.9904186419319</v>
      </c>
      <c r="AE25" s="42">
        <f t="shared" si="3"/>
        <v>1544.6301334399998</v>
      </c>
      <c r="AF25" s="42">
        <f t="shared" si="3"/>
        <v>51.1049723</v>
      </c>
      <c r="AG25" s="42">
        <f t="shared" si="3"/>
        <v>857.02424185000007</v>
      </c>
      <c r="AH25" s="42">
        <f t="shared" si="3"/>
        <v>589.4989822</v>
      </c>
      <c r="AI25" s="42">
        <f t="shared" si="3"/>
        <v>47.001937090000006</v>
      </c>
      <c r="AJ25" s="42">
        <f t="shared" si="3"/>
        <v>341.37502736999994</v>
      </c>
      <c r="AK25" s="42">
        <f t="shared" si="3"/>
        <v>1.59965377</v>
      </c>
      <c r="AL25" s="42">
        <f t="shared" si="3"/>
        <v>116.65456802999999</v>
      </c>
      <c r="AM25" s="42">
        <f t="shared" si="3"/>
        <v>210.46025598999995</v>
      </c>
      <c r="AN25" s="42">
        <f t="shared" si="3"/>
        <v>12.660549580000001</v>
      </c>
      <c r="AO25" s="42">
        <f t="shared" si="3"/>
        <v>159.65777955999999</v>
      </c>
      <c r="AP25" s="42">
        <f t="shared" si="3"/>
        <v>3.7705264299999999</v>
      </c>
      <c r="AQ25" s="42">
        <f t="shared" si="3"/>
        <v>57.708045429999999</v>
      </c>
      <c r="AR25" s="42">
        <f t="shared" si="3"/>
        <v>84.939636749999963</v>
      </c>
      <c r="AS25" s="42">
        <f t="shared" si="3"/>
        <v>13.239570950000001</v>
      </c>
      <c r="AT25" s="42">
        <f t="shared" si="3"/>
        <v>315.43699248000001</v>
      </c>
      <c r="AU25" s="42">
        <f t="shared" si="3"/>
        <v>14.90386792</v>
      </c>
      <c r="AV25" s="42">
        <f t="shared" si="3"/>
        <v>146.59331978</v>
      </c>
      <c r="AW25" s="42">
        <f t="shared" si="3"/>
        <v>143.85180014000002</v>
      </c>
      <c r="AX25" s="42">
        <f t="shared" si="3"/>
        <v>10.088004639999998</v>
      </c>
      <c r="AY25" s="42">
        <f t="shared" si="3"/>
        <v>728.16033402999994</v>
      </c>
      <c r="AZ25" s="42">
        <f t="shared" si="3"/>
        <v>30.83092418</v>
      </c>
      <c r="BA25" s="42">
        <f t="shared" si="3"/>
        <v>536.06830861000003</v>
      </c>
      <c r="BB25" s="42">
        <f t="shared" si="3"/>
        <v>150.24728931999999</v>
      </c>
      <c r="BC25" s="42">
        <f t="shared" si="3"/>
        <v>11.01381192</v>
      </c>
    </row>
    <row r="26" spans="1:55" s="16" customFormat="1" ht="31.5" x14ac:dyDescent="0.25">
      <c r="A26" s="38" t="s">
        <v>82</v>
      </c>
      <c r="B26" s="39" t="s">
        <v>83</v>
      </c>
      <c r="C26" s="40" t="s">
        <v>75</v>
      </c>
      <c r="D26" s="42">
        <f t="shared" ref="D26:BC26" si="4">SUM(D136,D262,D409,D551,D615)</f>
        <v>1.3212426360000002</v>
      </c>
      <c r="E26" s="42">
        <f t="shared" si="4"/>
        <v>1.6094611999999999</v>
      </c>
      <c r="F26" s="42">
        <f t="shared" si="4"/>
        <v>1.6094611999999999</v>
      </c>
      <c r="G26" s="42">
        <f t="shared" si="4"/>
        <v>0</v>
      </c>
      <c r="H26" s="42">
        <f t="shared" si="4"/>
        <v>0</v>
      </c>
      <c r="I26" s="42">
        <f t="shared" si="4"/>
        <v>0</v>
      </c>
      <c r="J26" s="42">
        <f t="shared" si="4"/>
        <v>0</v>
      </c>
      <c r="K26" s="42">
        <f t="shared" si="4"/>
        <v>0</v>
      </c>
      <c r="L26" s="42">
        <f t="shared" si="4"/>
        <v>0</v>
      </c>
      <c r="M26" s="42">
        <f t="shared" si="4"/>
        <v>0</v>
      </c>
      <c r="N26" s="42">
        <f t="shared" si="4"/>
        <v>0</v>
      </c>
      <c r="O26" s="42">
        <f t="shared" si="4"/>
        <v>0</v>
      </c>
      <c r="P26" s="42">
        <f t="shared" si="4"/>
        <v>0</v>
      </c>
      <c r="Q26" s="42">
        <f t="shared" si="4"/>
        <v>0</v>
      </c>
      <c r="R26" s="42">
        <f t="shared" si="4"/>
        <v>0</v>
      </c>
      <c r="S26" s="42">
        <f t="shared" si="4"/>
        <v>0</v>
      </c>
      <c r="T26" s="42">
        <f t="shared" si="4"/>
        <v>0</v>
      </c>
      <c r="U26" s="42">
        <f t="shared" si="4"/>
        <v>0</v>
      </c>
      <c r="V26" s="42">
        <f t="shared" si="4"/>
        <v>0</v>
      </c>
      <c r="W26" s="42">
        <f t="shared" si="4"/>
        <v>0</v>
      </c>
      <c r="X26" s="42">
        <f t="shared" si="4"/>
        <v>0</v>
      </c>
      <c r="Y26" s="42">
        <f t="shared" si="4"/>
        <v>1.6094611999999999</v>
      </c>
      <c r="Z26" s="42">
        <f t="shared" si="4"/>
        <v>1.6094611999999999</v>
      </c>
      <c r="AA26" s="42">
        <f t="shared" si="4"/>
        <v>0</v>
      </c>
      <c r="AB26" s="42">
        <f t="shared" si="4"/>
        <v>0</v>
      </c>
      <c r="AC26" s="42">
        <f t="shared" si="4"/>
        <v>0</v>
      </c>
      <c r="AD26" s="42">
        <f t="shared" si="4"/>
        <v>1.1010355300000001</v>
      </c>
      <c r="AE26" s="42">
        <f t="shared" si="4"/>
        <v>1.3412176600000001</v>
      </c>
      <c r="AF26" s="42">
        <f t="shared" si="4"/>
        <v>1.3412176600000001</v>
      </c>
      <c r="AG26" s="42">
        <f t="shared" si="4"/>
        <v>0</v>
      </c>
      <c r="AH26" s="42">
        <f t="shared" si="4"/>
        <v>0</v>
      </c>
      <c r="AI26" s="42">
        <f t="shared" si="4"/>
        <v>0</v>
      </c>
      <c r="AJ26" s="42">
        <f t="shared" si="4"/>
        <v>0</v>
      </c>
      <c r="AK26" s="42">
        <f t="shared" si="4"/>
        <v>0</v>
      </c>
      <c r="AL26" s="42">
        <f t="shared" si="4"/>
        <v>0</v>
      </c>
      <c r="AM26" s="42">
        <f t="shared" si="4"/>
        <v>0</v>
      </c>
      <c r="AN26" s="42">
        <f t="shared" si="4"/>
        <v>0</v>
      </c>
      <c r="AO26" s="42">
        <f t="shared" si="4"/>
        <v>0</v>
      </c>
      <c r="AP26" s="42">
        <f t="shared" si="4"/>
        <v>0</v>
      </c>
      <c r="AQ26" s="42">
        <f t="shared" si="4"/>
        <v>0</v>
      </c>
      <c r="AR26" s="42">
        <f t="shared" si="4"/>
        <v>0</v>
      </c>
      <c r="AS26" s="42">
        <f t="shared" si="4"/>
        <v>0</v>
      </c>
      <c r="AT26" s="42">
        <f t="shared" si="4"/>
        <v>0.25342288000000002</v>
      </c>
      <c r="AU26" s="42">
        <f t="shared" si="4"/>
        <v>0.25342288000000002</v>
      </c>
      <c r="AV26" s="42">
        <f t="shared" si="4"/>
        <v>0</v>
      </c>
      <c r="AW26" s="42">
        <f t="shared" si="4"/>
        <v>0</v>
      </c>
      <c r="AX26" s="42">
        <f t="shared" si="4"/>
        <v>0</v>
      </c>
      <c r="AY26" s="42">
        <f t="shared" si="4"/>
        <v>1.0877947800000001</v>
      </c>
      <c r="AZ26" s="42">
        <f t="shared" si="4"/>
        <v>1.0877947800000001</v>
      </c>
      <c r="BA26" s="42">
        <f t="shared" si="4"/>
        <v>0</v>
      </c>
      <c r="BB26" s="42">
        <f t="shared" si="4"/>
        <v>0</v>
      </c>
      <c r="BC26" s="42">
        <f t="shared" si="4"/>
        <v>0</v>
      </c>
    </row>
    <row r="27" spans="1:55" s="16" customFormat="1" x14ac:dyDescent="0.25">
      <c r="A27" s="38" t="s">
        <v>84</v>
      </c>
      <c r="B27" s="39" t="s">
        <v>85</v>
      </c>
      <c r="C27" s="40" t="s">
        <v>75</v>
      </c>
      <c r="D27" s="42">
        <f t="shared" ref="D27:BC27" si="5">SUM(D144,D269,D416,D558,D622)</f>
        <v>1370.1841048884821</v>
      </c>
      <c r="E27" s="42">
        <f t="shared" si="5"/>
        <v>794.87171768999985</v>
      </c>
      <c r="F27" s="42">
        <f t="shared" si="5"/>
        <v>22.902311059999999</v>
      </c>
      <c r="G27" s="42">
        <f t="shared" si="5"/>
        <v>636.42748994999999</v>
      </c>
      <c r="H27" s="42">
        <f t="shared" si="5"/>
        <v>59.91301365999999</v>
      </c>
      <c r="I27" s="42">
        <f t="shared" si="5"/>
        <v>75.62890302000001</v>
      </c>
      <c r="J27" s="42">
        <f t="shared" si="5"/>
        <v>123.30851364</v>
      </c>
      <c r="K27" s="42">
        <f t="shared" si="5"/>
        <v>6.8255196300000005</v>
      </c>
      <c r="L27" s="42">
        <f t="shared" si="5"/>
        <v>90.451074309999996</v>
      </c>
      <c r="M27" s="42">
        <f t="shared" si="5"/>
        <v>6.8612485599999999</v>
      </c>
      <c r="N27" s="42">
        <f t="shared" si="5"/>
        <v>19.17067114</v>
      </c>
      <c r="O27" s="42">
        <f t="shared" si="5"/>
        <v>238.22485933999997</v>
      </c>
      <c r="P27" s="42">
        <f t="shared" si="5"/>
        <v>6.9218180999999994</v>
      </c>
      <c r="Q27" s="42">
        <f t="shared" si="5"/>
        <v>173.93668009999999</v>
      </c>
      <c r="R27" s="42">
        <f t="shared" si="5"/>
        <v>40.029577679999996</v>
      </c>
      <c r="S27" s="42">
        <f t="shared" si="5"/>
        <v>17.336783460000003</v>
      </c>
      <c r="T27" s="42">
        <f t="shared" si="5"/>
        <v>229.90048583999999</v>
      </c>
      <c r="U27" s="42">
        <f t="shared" si="5"/>
        <v>1.98423945</v>
      </c>
      <c r="V27" s="42">
        <f t="shared" si="5"/>
        <v>196.18490872000001</v>
      </c>
      <c r="W27" s="42">
        <f t="shared" si="5"/>
        <v>7.188243700000001</v>
      </c>
      <c r="X27" s="42">
        <f t="shared" si="5"/>
        <v>24.543093969999994</v>
      </c>
      <c r="Y27" s="42">
        <f t="shared" si="5"/>
        <v>203.43785886999996</v>
      </c>
      <c r="Z27" s="42">
        <f t="shared" si="5"/>
        <v>7.1707338800000002</v>
      </c>
      <c r="AA27" s="42">
        <f t="shared" si="5"/>
        <v>175.85482681999994</v>
      </c>
      <c r="AB27" s="42">
        <f t="shared" si="5"/>
        <v>5.8339437200000006</v>
      </c>
      <c r="AC27" s="42">
        <f t="shared" si="5"/>
        <v>14.578354450000003</v>
      </c>
      <c r="AD27" s="42">
        <f t="shared" si="5"/>
        <v>1296.0339549</v>
      </c>
      <c r="AE27" s="42">
        <f t="shared" si="5"/>
        <v>828.61960118000002</v>
      </c>
      <c r="AF27" s="42">
        <f t="shared" si="5"/>
        <v>20.05515217</v>
      </c>
      <c r="AG27" s="42">
        <f t="shared" si="5"/>
        <v>701.77986499999997</v>
      </c>
      <c r="AH27" s="42">
        <f t="shared" si="5"/>
        <v>26.609687139999998</v>
      </c>
      <c r="AI27" s="42">
        <f t="shared" si="5"/>
        <v>80.174896870000012</v>
      </c>
      <c r="AJ27" s="42">
        <f t="shared" si="5"/>
        <v>109.51572444</v>
      </c>
      <c r="AK27" s="42">
        <f t="shared" si="5"/>
        <v>3.4997322100000003</v>
      </c>
      <c r="AL27" s="42">
        <f t="shared" si="5"/>
        <v>90.176487000000009</v>
      </c>
      <c r="AM27" s="42">
        <f t="shared" si="5"/>
        <v>0</v>
      </c>
      <c r="AN27" s="42">
        <f t="shared" si="5"/>
        <v>15.83950523</v>
      </c>
      <c r="AO27" s="42">
        <f t="shared" si="5"/>
        <v>218.34339036</v>
      </c>
      <c r="AP27" s="42">
        <f t="shared" si="5"/>
        <v>6.6720401799999998</v>
      </c>
      <c r="AQ27" s="42">
        <f t="shared" si="5"/>
        <v>183.62976800000001</v>
      </c>
      <c r="AR27" s="42">
        <f t="shared" si="5"/>
        <v>9.8111675500000004</v>
      </c>
      <c r="AS27" s="42">
        <f t="shared" si="5"/>
        <v>18.230414629999999</v>
      </c>
      <c r="AT27" s="42">
        <f t="shared" si="5"/>
        <v>290.17234753999998</v>
      </c>
      <c r="AU27" s="42">
        <f t="shared" si="5"/>
        <v>1.3052446799999995</v>
      </c>
      <c r="AV27" s="42">
        <f t="shared" si="5"/>
        <v>258.50625919999993</v>
      </c>
      <c r="AW27" s="42">
        <f t="shared" si="5"/>
        <v>6.2585238400000023</v>
      </c>
      <c r="AX27" s="42">
        <f t="shared" si="5"/>
        <v>24.102319819999998</v>
      </c>
      <c r="AY27" s="42">
        <f t="shared" si="5"/>
        <v>210.58813884000006</v>
      </c>
      <c r="AZ27" s="42">
        <f t="shared" si="5"/>
        <v>8.5781351000000026</v>
      </c>
      <c r="BA27" s="42">
        <f t="shared" si="5"/>
        <v>169.46735080000005</v>
      </c>
      <c r="BB27" s="42">
        <f t="shared" si="5"/>
        <v>10.539995749999997</v>
      </c>
      <c r="BC27" s="42">
        <f t="shared" si="5"/>
        <v>22.002657190000001</v>
      </c>
    </row>
    <row r="28" spans="1:55" s="16" customFormat="1" ht="31.5" x14ac:dyDescent="0.25">
      <c r="A28" s="38" t="s">
        <v>86</v>
      </c>
      <c r="B28" s="39" t="s">
        <v>87</v>
      </c>
      <c r="C28" s="40" t="s">
        <v>75</v>
      </c>
      <c r="D28" s="42">
        <f t="shared" ref="D28:BC28" si="6">D158+D275+D423+D564+D627</f>
        <v>0</v>
      </c>
      <c r="E28" s="42">
        <f t="shared" si="6"/>
        <v>0</v>
      </c>
      <c r="F28" s="42">
        <f t="shared" si="6"/>
        <v>0</v>
      </c>
      <c r="G28" s="42">
        <f t="shared" si="6"/>
        <v>0</v>
      </c>
      <c r="H28" s="42">
        <f t="shared" si="6"/>
        <v>0</v>
      </c>
      <c r="I28" s="42">
        <f t="shared" si="6"/>
        <v>0</v>
      </c>
      <c r="J28" s="42">
        <f t="shared" si="6"/>
        <v>0</v>
      </c>
      <c r="K28" s="42">
        <f t="shared" si="6"/>
        <v>0</v>
      </c>
      <c r="L28" s="42">
        <f t="shared" si="6"/>
        <v>0</v>
      </c>
      <c r="M28" s="42">
        <f t="shared" si="6"/>
        <v>0</v>
      </c>
      <c r="N28" s="42">
        <f t="shared" si="6"/>
        <v>0</v>
      </c>
      <c r="O28" s="42">
        <f t="shared" si="6"/>
        <v>0</v>
      </c>
      <c r="P28" s="42">
        <f t="shared" si="6"/>
        <v>0</v>
      </c>
      <c r="Q28" s="42">
        <f t="shared" si="6"/>
        <v>0</v>
      </c>
      <c r="R28" s="42">
        <f t="shared" si="6"/>
        <v>0</v>
      </c>
      <c r="S28" s="42">
        <f t="shared" si="6"/>
        <v>0</v>
      </c>
      <c r="T28" s="42">
        <f t="shared" si="6"/>
        <v>0</v>
      </c>
      <c r="U28" s="42">
        <f t="shared" si="6"/>
        <v>0</v>
      </c>
      <c r="V28" s="42">
        <f t="shared" si="6"/>
        <v>0</v>
      </c>
      <c r="W28" s="42">
        <f t="shared" si="6"/>
        <v>0</v>
      </c>
      <c r="X28" s="42">
        <f t="shared" si="6"/>
        <v>0</v>
      </c>
      <c r="Y28" s="42">
        <f t="shared" si="6"/>
        <v>0</v>
      </c>
      <c r="Z28" s="42">
        <f t="shared" si="6"/>
        <v>0</v>
      </c>
      <c r="AA28" s="42">
        <f t="shared" si="6"/>
        <v>0</v>
      </c>
      <c r="AB28" s="42">
        <f t="shared" si="6"/>
        <v>0</v>
      </c>
      <c r="AC28" s="42">
        <f t="shared" si="6"/>
        <v>0</v>
      </c>
      <c r="AD28" s="42">
        <f t="shared" si="6"/>
        <v>0</v>
      </c>
      <c r="AE28" s="42">
        <f t="shared" si="6"/>
        <v>0</v>
      </c>
      <c r="AF28" s="42">
        <f t="shared" si="6"/>
        <v>0</v>
      </c>
      <c r="AG28" s="42">
        <f t="shared" si="6"/>
        <v>0</v>
      </c>
      <c r="AH28" s="42">
        <f t="shared" si="6"/>
        <v>0</v>
      </c>
      <c r="AI28" s="42">
        <f t="shared" si="6"/>
        <v>0</v>
      </c>
      <c r="AJ28" s="42">
        <f t="shared" si="6"/>
        <v>0</v>
      </c>
      <c r="AK28" s="42">
        <f t="shared" si="6"/>
        <v>0</v>
      </c>
      <c r="AL28" s="42">
        <f t="shared" si="6"/>
        <v>0</v>
      </c>
      <c r="AM28" s="42">
        <f t="shared" si="6"/>
        <v>0</v>
      </c>
      <c r="AN28" s="42">
        <f t="shared" si="6"/>
        <v>0</v>
      </c>
      <c r="AO28" s="42">
        <f t="shared" si="6"/>
        <v>0</v>
      </c>
      <c r="AP28" s="42">
        <f t="shared" si="6"/>
        <v>0</v>
      </c>
      <c r="AQ28" s="42">
        <f t="shared" si="6"/>
        <v>0</v>
      </c>
      <c r="AR28" s="42">
        <f t="shared" si="6"/>
        <v>0</v>
      </c>
      <c r="AS28" s="42">
        <f t="shared" si="6"/>
        <v>0</v>
      </c>
      <c r="AT28" s="42">
        <f t="shared" si="6"/>
        <v>0</v>
      </c>
      <c r="AU28" s="42">
        <f t="shared" si="6"/>
        <v>0</v>
      </c>
      <c r="AV28" s="42">
        <f t="shared" si="6"/>
        <v>0</v>
      </c>
      <c r="AW28" s="42">
        <f t="shared" si="6"/>
        <v>0</v>
      </c>
      <c r="AX28" s="42">
        <f t="shared" si="6"/>
        <v>0</v>
      </c>
      <c r="AY28" s="42">
        <f t="shared" si="6"/>
        <v>0</v>
      </c>
      <c r="AZ28" s="42">
        <f t="shared" si="6"/>
        <v>0</v>
      </c>
      <c r="BA28" s="42">
        <f t="shared" si="6"/>
        <v>0</v>
      </c>
      <c r="BB28" s="42">
        <f t="shared" si="6"/>
        <v>0</v>
      </c>
      <c r="BC28" s="42">
        <f t="shared" si="6"/>
        <v>0</v>
      </c>
    </row>
    <row r="29" spans="1:55" s="16" customFormat="1" x14ac:dyDescent="0.25">
      <c r="A29" s="38" t="s">
        <v>88</v>
      </c>
      <c r="B29" s="39" t="s">
        <v>89</v>
      </c>
      <c r="C29" s="40" t="s">
        <v>75</v>
      </c>
      <c r="D29" s="42">
        <f t="shared" ref="D29:BC29" si="7">SUM(D159,D276,D424,D565,D628)</f>
        <v>995.40661182578788</v>
      </c>
      <c r="E29" s="42">
        <f t="shared" si="7"/>
        <v>666.03344456000013</v>
      </c>
      <c r="F29" s="42">
        <f t="shared" si="7"/>
        <v>256.13798732999999</v>
      </c>
      <c r="G29" s="42">
        <f t="shared" si="7"/>
        <v>0</v>
      </c>
      <c r="H29" s="42">
        <f t="shared" si="7"/>
        <v>324.12615049999999</v>
      </c>
      <c r="I29" s="42">
        <f t="shared" si="7"/>
        <v>85.769306729999983</v>
      </c>
      <c r="J29" s="42">
        <f t="shared" si="7"/>
        <v>48.184278849999998</v>
      </c>
      <c r="K29" s="42">
        <f t="shared" si="7"/>
        <v>17.768626439999998</v>
      </c>
      <c r="L29" s="42">
        <f t="shared" si="7"/>
        <v>0</v>
      </c>
      <c r="M29" s="42">
        <f t="shared" si="7"/>
        <v>29.634596409999997</v>
      </c>
      <c r="N29" s="42">
        <f t="shared" si="7"/>
        <v>0.78105600000000008</v>
      </c>
      <c r="O29" s="42">
        <f t="shared" si="7"/>
        <v>210.27785802999998</v>
      </c>
      <c r="P29" s="42">
        <f t="shared" si="7"/>
        <v>77.801717299999993</v>
      </c>
      <c r="Q29" s="42">
        <f t="shared" si="7"/>
        <v>0</v>
      </c>
      <c r="R29" s="42">
        <f t="shared" si="7"/>
        <v>132.00880073000002</v>
      </c>
      <c r="S29" s="42">
        <f t="shared" si="7"/>
        <v>0.46734000000000003</v>
      </c>
      <c r="T29" s="42">
        <f t="shared" si="7"/>
        <v>269.26359595000002</v>
      </c>
      <c r="U29" s="42">
        <f t="shared" si="7"/>
        <v>156.29518532</v>
      </c>
      <c r="V29" s="42">
        <f t="shared" si="7"/>
        <v>0</v>
      </c>
      <c r="W29" s="42">
        <f t="shared" si="7"/>
        <v>109.40680662999999</v>
      </c>
      <c r="X29" s="42">
        <f t="shared" si="7"/>
        <v>3.561604</v>
      </c>
      <c r="Y29" s="42">
        <f t="shared" si="7"/>
        <v>138.30771172999999</v>
      </c>
      <c r="Z29" s="42">
        <f t="shared" si="7"/>
        <v>4.2724582699999996</v>
      </c>
      <c r="AA29" s="42">
        <f t="shared" si="7"/>
        <v>0</v>
      </c>
      <c r="AB29" s="42">
        <f t="shared" si="7"/>
        <v>53.075946729999998</v>
      </c>
      <c r="AC29" s="42">
        <f t="shared" si="7"/>
        <v>80.959306729999994</v>
      </c>
      <c r="AD29" s="42">
        <f t="shared" si="7"/>
        <v>922.28945992965203</v>
      </c>
      <c r="AE29" s="42">
        <f t="shared" si="7"/>
        <v>562.50675311000009</v>
      </c>
      <c r="AF29" s="42">
        <f t="shared" si="7"/>
        <v>233.65359504</v>
      </c>
      <c r="AG29" s="42">
        <f t="shared" si="7"/>
        <v>0</v>
      </c>
      <c r="AH29" s="42">
        <f t="shared" si="7"/>
        <v>258.18211982000003</v>
      </c>
      <c r="AI29" s="42">
        <f t="shared" si="7"/>
        <v>70.671038249999995</v>
      </c>
      <c r="AJ29" s="42">
        <f t="shared" si="7"/>
        <v>30.368356289999998</v>
      </c>
      <c r="AK29" s="42">
        <f t="shared" si="7"/>
        <v>18.825374449999998</v>
      </c>
      <c r="AL29" s="42">
        <f t="shared" si="7"/>
        <v>0</v>
      </c>
      <c r="AM29" s="42">
        <f t="shared" si="7"/>
        <v>11.522341839999999</v>
      </c>
      <c r="AN29" s="42">
        <f t="shared" si="7"/>
        <v>2.0639999999999999E-2</v>
      </c>
      <c r="AO29" s="42">
        <f t="shared" si="7"/>
        <v>151.13674476</v>
      </c>
      <c r="AP29" s="42">
        <f t="shared" si="7"/>
        <v>47.91102875</v>
      </c>
      <c r="AQ29" s="42">
        <f t="shared" si="7"/>
        <v>0</v>
      </c>
      <c r="AR29" s="42">
        <f t="shared" si="7"/>
        <v>102.84621601000001</v>
      </c>
      <c r="AS29" s="42">
        <f t="shared" si="7"/>
        <v>0.3795</v>
      </c>
      <c r="AT29" s="42">
        <f t="shared" si="7"/>
        <v>285.38401606000002</v>
      </c>
      <c r="AU29" s="42">
        <f t="shared" si="7"/>
        <v>157.55394479999998</v>
      </c>
      <c r="AV29" s="42">
        <f t="shared" si="7"/>
        <v>0</v>
      </c>
      <c r="AW29" s="42">
        <f t="shared" si="7"/>
        <v>102.85686725999999</v>
      </c>
      <c r="AX29" s="42">
        <f t="shared" si="7"/>
        <v>24.973203999999999</v>
      </c>
      <c r="AY29" s="42">
        <f t="shared" si="7"/>
        <v>95.617636000000005</v>
      </c>
      <c r="AZ29" s="42">
        <f t="shared" si="7"/>
        <v>9.3632470400000027</v>
      </c>
      <c r="BA29" s="42">
        <f t="shared" si="7"/>
        <v>0</v>
      </c>
      <c r="BB29" s="42">
        <f t="shared" si="7"/>
        <v>40.956694710000001</v>
      </c>
      <c r="BC29" s="42">
        <f t="shared" si="7"/>
        <v>45.297694249999992</v>
      </c>
    </row>
    <row r="30" spans="1:55" s="16" customFormat="1" x14ac:dyDescent="0.25">
      <c r="A30" s="38" t="s">
        <v>90</v>
      </c>
      <c r="B30" s="43" t="s">
        <v>91</v>
      </c>
      <c r="C30" s="40" t="s">
        <v>75</v>
      </c>
      <c r="D30" s="42">
        <f t="shared" ref="D30:BC30" si="8">SUM(D31,D55,D76,D136,D144,D158,D159)</f>
        <v>3426.9986183192314</v>
      </c>
      <c r="E30" s="42">
        <f t="shared" si="8"/>
        <v>2445.2620561099998</v>
      </c>
      <c r="F30" s="42">
        <f t="shared" si="8"/>
        <v>272.80147743999999</v>
      </c>
      <c r="G30" s="42">
        <f t="shared" si="8"/>
        <v>1470.0622717000001</v>
      </c>
      <c r="H30" s="42">
        <f t="shared" si="8"/>
        <v>602.49936863999994</v>
      </c>
      <c r="I30" s="42">
        <f t="shared" si="8"/>
        <v>99.898938330000007</v>
      </c>
      <c r="J30" s="42">
        <f t="shared" si="8"/>
        <v>386.27647891999999</v>
      </c>
      <c r="K30" s="42">
        <f t="shared" si="8"/>
        <v>38.555667</v>
      </c>
      <c r="L30" s="42">
        <f t="shared" si="8"/>
        <v>220.15412416999999</v>
      </c>
      <c r="M30" s="42">
        <f t="shared" si="8"/>
        <v>103.67016025</v>
      </c>
      <c r="N30" s="42">
        <f t="shared" si="8"/>
        <v>23.896527499999998</v>
      </c>
      <c r="O30" s="42">
        <f t="shared" si="8"/>
        <v>778.56646220999994</v>
      </c>
      <c r="P30" s="42">
        <f t="shared" si="8"/>
        <v>56.951259309999998</v>
      </c>
      <c r="Q30" s="42">
        <f t="shared" si="8"/>
        <v>305.06474987000001</v>
      </c>
      <c r="R30" s="42">
        <f t="shared" si="8"/>
        <v>392.46923866999992</v>
      </c>
      <c r="S30" s="42">
        <f t="shared" si="8"/>
        <v>24.081214360000018</v>
      </c>
      <c r="T30" s="42">
        <f t="shared" si="8"/>
        <v>708.44932345999996</v>
      </c>
      <c r="U30" s="42">
        <f t="shared" si="8"/>
        <v>134.0334708</v>
      </c>
      <c r="V30" s="42">
        <f t="shared" si="8"/>
        <v>461.97211562000001</v>
      </c>
      <c r="W30" s="42">
        <f t="shared" si="8"/>
        <v>81.43252142</v>
      </c>
      <c r="X30" s="42">
        <f t="shared" si="8"/>
        <v>31.011215619999991</v>
      </c>
      <c r="Y30" s="42">
        <f t="shared" si="8"/>
        <v>571.96979152000006</v>
      </c>
      <c r="Z30" s="42">
        <f t="shared" si="8"/>
        <v>43.261080329999999</v>
      </c>
      <c r="AA30" s="42">
        <f t="shared" si="8"/>
        <v>482.87128203999993</v>
      </c>
      <c r="AB30" s="42">
        <f t="shared" si="8"/>
        <v>24.927448300000009</v>
      </c>
      <c r="AC30" s="42">
        <f t="shared" si="8"/>
        <v>20.909980849999997</v>
      </c>
      <c r="AD30" s="42">
        <f t="shared" si="8"/>
        <v>3124.1318485579745</v>
      </c>
      <c r="AE30" s="42">
        <f t="shared" si="8"/>
        <v>2412.30603595</v>
      </c>
      <c r="AF30" s="42">
        <f t="shared" si="8"/>
        <v>265.00123933999998</v>
      </c>
      <c r="AG30" s="42">
        <f t="shared" si="8"/>
        <v>1378.5987469300001</v>
      </c>
      <c r="AH30" s="42">
        <f t="shared" si="8"/>
        <v>667.43218803000002</v>
      </c>
      <c r="AI30" s="42">
        <f t="shared" si="8"/>
        <v>101.27386165</v>
      </c>
      <c r="AJ30" s="42">
        <f t="shared" si="8"/>
        <v>433.61006748</v>
      </c>
      <c r="AK30" s="42">
        <f t="shared" si="8"/>
        <v>23.924760429999999</v>
      </c>
      <c r="AL30" s="42">
        <f t="shared" si="8"/>
        <v>190.61164300000002</v>
      </c>
      <c r="AM30" s="42">
        <f t="shared" si="8"/>
        <v>198.97967285999994</v>
      </c>
      <c r="AN30" s="42">
        <f t="shared" si="8"/>
        <v>20.093991190000001</v>
      </c>
      <c r="AO30" s="42">
        <f t="shared" si="8"/>
        <v>380.16657963</v>
      </c>
      <c r="AP30" s="42">
        <f t="shared" si="8"/>
        <v>37.555659840000004</v>
      </c>
      <c r="AQ30" s="42">
        <f t="shared" si="8"/>
        <v>217.24476900000002</v>
      </c>
      <c r="AR30" s="42">
        <f t="shared" si="8"/>
        <v>101.11398441999998</v>
      </c>
      <c r="AS30" s="42">
        <f t="shared" si="8"/>
        <v>24.252166369999998</v>
      </c>
      <c r="AT30" s="42">
        <f t="shared" si="8"/>
        <v>727.81569687000001</v>
      </c>
      <c r="AU30" s="42">
        <f t="shared" si="8"/>
        <v>164.21574426999999</v>
      </c>
      <c r="AV30" s="42">
        <f t="shared" si="8"/>
        <v>347.0746964199999</v>
      </c>
      <c r="AW30" s="42">
        <f t="shared" si="8"/>
        <v>188.08492944000002</v>
      </c>
      <c r="AX30" s="42">
        <f t="shared" si="8"/>
        <v>28.44032674</v>
      </c>
      <c r="AY30" s="42">
        <f t="shared" si="8"/>
        <v>870.7136919699999</v>
      </c>
      <c r="AZ30" s="42">
        <f t="shared" si="8"/>
        <v>39.305074800000007</v>
      </c>
      <c r="BA30" s="42">
        <f t="shared" si="8"/>
        <v>623.66763851000007</v>
      </c>
      <c r="BB30" s="42">
        <f t="shared" si="8"/>
        <v>179.25360130999996</v>
      </c>
      <c r="BC30" s="42">
        <f t="shared" si="8"/>
        <v>28.487377349999999</v>
      </c>
    </row>
    <row r="31" spans="1:55" s="16" customFormat="1" ht="31.5" x14ac:dyDescent="0.25">
      <c r="A31" s="38" t="s">
        <v>92</v>
      </c>
      <c r="B31" s="43" t="s">
        <v>93</v>
      </c>
      <c r="C31" s="40" t="s">
        <v>75</v>
      </c>
      <c r="D31" s="42">
        <f t="shared" ref="D31:BC31" si="9">D32+D35+D38+D54</f>
        <v>167.529643384</v>
      </c>
      <c r="E31" s="42">
        <f t="shared" si="9"/>
        <v>178.91390209999997</v>
      </c>
      <c r="F31" s="42">
        <f t="shared" si="9"/>
        <v>4.4097346100000001</v>
      </c>
      <c r="G31" s="42">
        <f t="shared" si="9"/>
        <v>134.55114888</v>
      </c>
      <c r="H31" s="42">
        <f t="shared" si="9"/>
        <v>37.708068609999998</v>
      </c>
      <c r="I31" s="42">
        <f t="shared" si="9"/>
        <v>2.2449500000000002</v>
      </c>
      <c r="J31" s="42">
        <f t="shared" si="9"/>
        <v>25.75264452</v>
      </c>
      <c r="K31" s="42">
        <f t="shared" si="9"/>
        <v>0</v>
      </c>
      <c r="L31" s="42">
        <f t="shared" si="9"/>
        <v>23.896242809999997</v>
      </c>
      <c r="M31" s="42">
        <f t="shared" si="9"/>
        <v>1.2423856099999999</v>
      </c>
      <c r="N31" s="42">
        <f t="shared" si="9"/>
        <v>0.61401609999999995</v>
      </c>
      <c r="O31" s="42">
        <f t="shared" si="9"/>
        <v>50.011388989999993</v>
      </c>
      <c r="P31" s="42">
        <f t="shared" si="9"/>
        <v>0</v>
      </c>
      <c r="Q31" s="42">
        <f t="shared" si="9"/>
        <v>13.481991280000001</v>
      </c>
      <c r="R31" s="42">
        <f t="shared" si="9"/>
        <v>36.180813839999999</v>
      </c>
      <c r="S31" s="42">
        <f t="shared" si="9"/>
        <v>0.34858387000000002</v>
      </c>
      <c r="T31" s="42">
        <f t="shared" si="9"/>
        <v>57.554787449999999</v>
      </c>
      <c r="U31" s="42">
        <f t="shared" si="9"/>
        <v>0</v>
      </c>
      <c r="V31" s="42">
        <f t="shared" si="9"/>
        <v>56.336978469999998</v>
      </c>
      <c r="W31" s="42">
        <f t="shared" si="9"/>
        <v>0.17424119999999998</v>
      </c>
      <c r="X31" s="42">
        <f t="shared" si="9"/>
        <v>1.0435677800000001</v>
      </c>
      <c r="Y31" s="42">
        <f t="shared" si="9"/>
        <v>45.595081139999998</v>
      </c>
      <c r="Z31" s="42">
        <f t="shared" si="9"/>
        <v>4.4097346100000001</v>
      </c>
      <c r="AA31" s="42">
        <f t="shared" si="9"/>
        <v>40.835936320000002</v>
      </c>
      <c r="AB31" s="42">
        <f t="shared" si="9"/>
        <v>0.11062796</v>
      </c>
      <c r="AC31" s="42">
        <f t="shared" si="9"/>
        <v>0.23878224999999997</v>
      </c>
      <c r="AD31" s="42">
        <f t="shared" si="9"/>
        <v>161.04918795</v>
      </c>
      <c r="AE31" s="42">
        <f t="shared" si="9"/>
        <v>158.96966776999997</v>
      </c>
      <c r="AF31" s="42">
        <f t="shared" si="9"/>
        <v>5.6004758399999996</v>
      </c>
      <c r="AG31" s="42">
        <f t="shared" si="9"/>
        <v>101.82439699999999</v>
      </c>
      <c r="AH31" s="42">
        <f t="shared" si="9"/>
        <v>49.948342289999999</v>
      </c>
      <c r="AI31" s="42">
        <f t="shared" si="9"/>
        <v>1.5964526399999999</v>
      </c>
      <c r="AJ31" s="42">
        <f t="shared" si="9"/>
        <v>3.0187400000000002E-3</v>
      </c>
      <c r="AK31" s="42">
        <f t="shared" si="9"/>
        <v>0</v>
      </c>
      <c r="AL31" s="42">
        <f t="shared" si="9"/>
        <v>0</v>
      </c>
      <c r="AM31" s="42">
        <f t="shared" si="9"/>
        <v>0</v>
      </c>
      <c r="AN31" s="42">
        <f t="shared" si="9"/>
        <v>3.0187400000000002E-3</v>
      </c>
      <c r="AO31" s="42">
        <f t="shared" si="9"/>
        <v>19.27812114</v>
      </c>
      <c r="AP31" s="42">
        <f t="shared" si="9"/>
        <v>0</v>
      </c>
      <c r="AQ31" s="42">
        <f t="shared" si="9"/>
        <v>0</v>
      </c>
      <c r="AR31" s="42">
        <f t="shared" si="9"/>
        <v>18.802273889999999</v>
      </c>
      <c r="AS31" s="42">
        <f t="shared" si="9"/>
        <v>0.47584725000000005</v>
      </c>
      <c r="AT31" s="42">
        <f t="shared" si="9"/>
        <v>62.99773313</v>
      </c>
      <c r="AU31" s="42">
        <f t="shared" si="9"/>
        <v>3.6747788400000001</v>
      </c>
      <c r="AV31" s="42">
        <f t="shared" si="9"/>
        <v>36.511472999999995</v>
      </c>
      <c r="AW31" s="42">
        <f t="shared" si="9"/>
        <v>21.718369899999999</v>
      </c>
      <c r="AX31" s="42">
        <f t="shared" si="9"/>
        <v>1.0931113899999998</v>
      </c>
      <c r="AY31" s="42">
        <f t="shared" si="9"/>
        <v>76.690794759999989</v>
      </c>
      <c r="AZ31" s="42">
        <f t="shared" si="9"/>
        <v>1.925697</v>
      </c>
      <c r="BA31" s="42">
        <f t="shared" si="9"/>
        <v>65.312923999999995</v>
      </c>
      <c r="BB31" s="42">
        <f t="shared" si="9"/>
        <v>9.4276985</v>
      </c>
      <c r="BC31" s="42">
        <f t="shared" si="9"/>
        <v>2.4475259999999999E-2</v>
      </c>
    </row>
    <row r="32" spans="1:55" s="16" customFormat="1" ht="78.75" x14ac:dyDescent="0.25">
      <c r="A32" s="38" t="s">
        <v>94</v>
      </c>
      <c r="B32" s="43" t="s">
        <v>95</v>
      </c>
      <c r="C32" s="40" t="s">
        <v>75</v>
      </c>
      <c r="D32" s="42">
        <f t="shared" ref="D32:BC32" si="10">D33</f>
        <v>0</v>
      </c>
      <c r="E32" s="42">
        <f t="shared" si="10"/>
        <v>0</v>
      </c>
      <c r="F32" s="42">
        <f t="shared" si="10"/>
        <v>0</v>
      </c>
      <c r="G32" s="42">
        <f t="shared" si="10"/>
        <v>0</v>
      </c>
      <c r="H32" s="42">
        <f t="shared" si="10"/>
        <v>0</v>
      </c>
      <c r="I32" s="42">
        <f t="shared" si="10"/>
        <v>0</v>
      </c>
      <c r="J32" s="42">
        <f t="shared" si="10"/>
        <v>0</v>
      </c>
      <c r="K32" s="42">
        <f t="shared" si="10"/>
        <v>0</v>
      </c>
      <c r="L32" s="42">
        <f t="shared" si="10"/>
        <v>0</v>
      </c>
      <c r="M32" s="42">
        <f t="shared" si="10"/>
        <v>0</v>
      </c>
      <c r="N32" s="42">
        <f t="shared" si="10"/>
        <v>0</v>
      </c>
      <c r="O32" s="42">
        <f t="shared" si="10"/>
        <v>0</v>
      </c>
      <c r="P32" s="42">
        <f t="shared" si="10"/>
        <v>0</v>
      </c>
      <c r="Q32" s="42">
        <f t="shared" si="10"/>
        <v>0</v>
      </c>
      <c r="R32" s="42">
        <f t="shared" si="10"/>
        <v>0</v>
      </c>
      <c r="S32" s="42">
        <f t="shared" si="10"/>
        <v>0</v>
      </c>
      <c r="T32" s="42">
        <f t="shared" si="10"/>
        <v>0</v>
      </c>
      <c r="U32" s="42">
        <f t="shared" si="10"/>
        <v>0</v>
      </c>
      <c r="V32" s="42">
        <f t="shared" si="10"/>
        <v>0</v>
      </c>
      <c r="W32" s="42">
        <f t="shared" si="10"/>
        <v>0</v>
      </c>
      <c r="X32" s="42">
        <f t="shared" si="10"/>
        <v>0</v>
      </c>
      <c r="Y32" s="42">
        <f t="shared" si="10"/>
        <v>0</v>
      </c>
      <c r="Z32" s="42">
        <f t="shared" si="10"/>
        <v>0</v>
      </c>
      <c r="AA32" s="42">
        <f t="shared" si="10"/>
        <v>0</v>
      </c>
      <c r="AB32" s="42">
        <f t="shared" si="10"/>
        <v>0</v>
      </c>
      <c r="AC32" s="42">
        <f t="shared" si="10"/>
        <v>0</v>
      </c>
      <c r="AD32" s="42">
        <f t="shared" si="10"/>
        <v>0</v>
      </c>
      <c r="AE32" s="42">
        <f t="shared" si="10"/>
        <v>0</v>
      </c>
      <c r="AF32" s="42">
        <f t="shared" si="10"/>
        <v>0</v>
      </c>
      <c r="AG32" s="42">
        <f t="shared" si="10"/>
        <v>0</v>
      </c>
      <c r="AH32" s="42">
        <f t="shared" si="10"/>
        <v>0</v>
      </c>
      <c r="AI32" s="42">
        <f t="shared" si="10"/>
        <v>0</v>
      </c>
      <c r="AJ32" s="42">
        <f t="shared" si="10"/>
        <v>0</v>
      </c>
      <c r="AK32" s="42">
        <f t="shared" si="10"/>
        <v>0</v>
      </c>
      <c r="AL32" s="42">
        <f t="shared" si="10"/>
        <v>0</v>
      </c>
      <c r="AM32" s="42">
        <f t="shared" si="10"/>
        <v>0</v>
      </c>
      <c r="AN32" s="42">
        <f t="shared" si="10"/>
        <v>0</v>
      </c>
      <c r="AO32" s="42">
        <f t="shared" si="10"/>
        <v>0</v>
      </c>
      <c r="AP32" s="42">
        <f t="shared" si="10"/>
        <v>0</v>
      </c>
      <c r="AQ32" s="42">
        <f t="shared" si="10"/>
        <v>0</v>
      </c>
      <c r="AR32" s="42">
        <f t="shared" si="10"/>
        <v>0</v>
      </c>
      <c r="AS32" s="42">
        <f t="shared" si="10"/>
        <v>0</v>
      </c>
      <c r="AT32" s="42">
        <f t="shared" si="10"/>
        <v>0</v>
      </c>
      <c r="AU32" s="42">
        <f t="shared" si="10"/>
        <v>0</v>
      </c>
      <c r="AV32" s="42">
        <f t="shared" si="10"/>
        <v>0</v>
      </c>
      <c r="AW32" s="42">
        <f t="shared" si="10"/>
        <v>0</v>
      </c>
      <c r="AX32" s="42">
        <f t="shared" si="10"/>
        <v>0</v>
      </c>
      <c r="AY32" s="42">
        <f t="shared" si="10"/>
        <v>0</v>
      </c>
      <c r="AZ32" s="42">
        <f t="shared" si="10"/>
        <v>0</v>
      </c>
      <c r="BA32" s="42">
        <f t="shared" si="10"/>
        <v>0</v>
      </c>
      <c r="BB32" s="42">
        <f t="shared" si="10"/>
        <v>0</v>
      </c>
      <c r="BC32" s="42">
        <f t="shared" si="10"/>
        <v>0</v>
      </c>
    </row>
    <row r="33" spans="1:55" s="16" customFormat="1" x14ac:dyDescent="0.25">
      <c r="A33" s="38" t="s">
        <v>96</v>
      </c>
      <c r="B33" s="43" t="s">
        <v>97</v>
      </c>
      <c r="C33" s="40" t="s">
        <v>75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</row>
    <row r="34" spans="1:55" s="16" customFormat="1" ht="31.5" x14ac:dyDescent="0.25">
      <c r="A34" s="38" t="s">
        <v>98</v>
      </c>
      <c r="B34" s="44" t="s">
        <v>99</v>
      </c>
      <c r="C34" s="45" t="s">
        <v>75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</row>
    <row r="35" spans="1:55" s="16" customFormat="1" ht="47.25" x14ac:dyDescent="0.25">
      <c r="A35" s="38" t="s">
        <v>100</v>
      </c>
      <c r="B35" s="43" t="s">
        <v>101</v>
      </c>
      <c r="C35" s="40" t="s">
        <v>75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</row>
    <row r="36" spans="1:55" s="16" customFormat="1" ht="31.5" x14ac:dyDescent="0.25">
      <c r="A36" s="38" t="s">
        <v>102</v>
      </c>
      <c r="B36" s="43" t="s">
        <v>99</v>
      </c>
      <c r="C36" s="40" t="s">
        <v>75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</row>
    <row r="37" spans="1:55" s="16" customFormat="1" ht="31.5" x14ac:dyDescent="0.25">
      <c r="A37" s="38" t="s">
        <v>103</v>
      </c>
      <c r="B37" s="43" t="s">
        <v>99</v>
      </c>
      <c r="C37" s="40" t="s">
        <v>75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</row>
    <row r="38" spans="1:55" s="16" customFormat="1" ht="47.25" x14ac:dyDescent="0.25">
      <c r="A38" s="38" t="s">
        <v>104</v>
      </c>
      <c r="B38" s="43" t="s">
        <v>105</v>
      </c>
      <c r="C38" s="40" t="s">
        <v>75</v>
      </c>
      <c r="D38" s="42">
        <f t="shared" ref="D38:BC38" si="11">D39+D40+D41+D44+D46</f>
        <v>167.529643384</v>
      </c>
      <c r="E38" s="42">
        <f t="shared" si="11"/>
        <v>178.91390209999997</v>
      </c>
      <c r="F38" s="42">
        <f t="shared" si="11"/>
        <v>4.4097346100000001</v>
      </c>
      <c r="G38" s="42">
        <f t="shared" si="11"/>
        <v>134.55114888</v>
      </c>
      <c r="H38" s="42">
        <f t="shared" si="11"/>
        <v>37.708068609999998</v>
      </c>
      <c r="I38" s="42">
        <f t="shared" si="11"/>
        <v>2.2449500000000002</v>
      </c>
      <c r="J38" s="42">
        <f t="shared" si="11"/>
        <v>25.75264452</v>
      </c>
      <c r="K38" s="42">
        <f t="shared" si="11"/>
        <v>0</v>
      </c>
      <c r="L38" s="42">
        <f t="shared" si="11"/>
        <v>23.896242809999997</v>
      </c>
      <c r="M38" s="42">
        <f t="shared" si="11"/>
        <v>1.2423856099999999</v>
      </c>
      <c r="N38" s="42">
        <f t="shared" si="11"/>
        <v>0.61401609999999995</v>
      </c>
      <c r="O38" s="42">
        <f t="shared" si="11"/>
        <v>50.011388989999993</v>
      </c>
      <c r="P38" s="42">
        <f t="shared" si="11"/>
        <v>0</v>
      </c>
      <c r="Q38" s="42">
        <f t="shared" si="11"/>
        <v>13.481991280000001</v>
      </c>
      <c r="R38" s="42">
        <f t="shared" si="11"/>
        <v>36.180813839999999</v>
      </c>
      <c r="S38" s="42">
        <f t="shared" si="11"/>
        <v>0.34858387000000002</v>
      </c>
      <c r="T38" s="42">
        <f t="shared" si="11"/>
        <v>57.554787449999999</v>
      </c>
      <c r="U38" s="42">
        <f t="shared" si="11"/>
        <v>0</v>
      </c>
      <c r="V38" s="42">
        <f t="shared" si="11"/>
        <v>56.336978469999998</v>
      </c>
      <c r="W38" s="42">
        <f t="shared" si="11"/>
        <v>0.17424119999999998</v>
      </c>
      <c r="X38" s="42">
        <f t="shared" si="11"/>
        <v>1.0435677800000001</v>
      </c>
      <c r="Y38" s="42">
        <f t="shared" si="11"/>
        <v>45.595081139999998</v>
      </c>
      <c r="Z38" s="42">
        <f t="shared" si="11"/>
        <v>4.4097346100000001</v>
      </c>
      <c r="AA38" s="42">
        <f t="shared" si="11"/>
        <v>40.835936320000002</v>
      </c>
      <c r="AB38" s="42">
        <f t="shared" si="11"/>
        <v>0.11062796</v>
      </c>
      <c r="AC38" s="42">
        <f t="shared" si="11"/>
        <v>0.23878224999999997</v>
      </c>
      <c r="AD38" s="42">
        <f t="shared" si="11"/>
        <v>161.04918795</v>
      </c>
      <c r="AE38" s="42">
        <f t="shared" si="11"/>
        <v>158.96966776999997</v>
      </c>
      <c r="AF38" s="42">
        <f t="shared" si="11"/>
        <v>5.6004758399999996</v>
      </c>
      <c r="AG38" s="42">
        <f t="shared" si="11"/>
        <v>101.82439699999999</v>
      </c>
      <c r="AH38" s="42">
        <f t="shared" si="11"/>
        <v>49.948342289999999</v>
      </c>
      <c r="AI38" s="42">
        <f t="shared" si="11"/>
        <v>1.5964526399999999</v>
      </c>
      <c r="AJ38" s="42">
        <f t="shared" si="11"/>
        <v>3.0187400000000002E-3</v>
      </c>
      <c r="AK38" s="42">
        <f t="shared" si="11"/>
        <v>0</v>
      </c>
      <c r="AL38" s="42">
        <f t="shared" si="11"/>
        <v>0</v>
      </c>
      <c r="AM38" s="42">
        <f t="shared" si="11"/>
        <v>0</v>
      </c>
      <c r="AN38" s="42">
        <f t="shared" si="11"/>
        <v>3.0187400000000002E-3</v>
      </c>
      <c r="AO38" s="42">
        <f t="shared" si="11"/>
        <v>19.27812114</v>
      </c>
      <c r="AP38" s="42">
        <f t="shared" si="11"/>
        <v>0</v>
      </c>
      <c r="AQ38" s="42">
        <f t="shared" si="11"/>
        <v>0</v>
      </c>
      <c r="AR38" s="42">
        <f t="shared" si="11"/>
        <v>18.802273889999999</v>
      </c>
      <c r="AS38" s="42">
        <f t="shared" si="11"/>
        <v>0.47584725000000005</v>
      </c>
      <c r="AT38" s="42">
        <f t="shared" si="11"/>
        <v>62.99773313</v>
      </c>
      <c r="AU38" s="42">
        <f t="shared" si="11"/>
        <v>3.6747788400000001</v>
      </c>
      <c r="AV38" s="42">
        <f t="shared" si="11"/>
        <v>36.511472999999995</v>
      </c>
      <c r="AW38" s="42">
        <f t="shared" si="11"/>
        <v>21.718369899999999</v>
      </c>
      <c r="AX38" s="42">
        <f t="shared" si="11"/>
        <v>1.0931113899999998</v>
      </c>
      <c r="AY38" s="42">
        <f t="shared" si="11"/>
        <v>76.690794759999989</v>
      </c>
      <c r="AZ38" s="42">
        <f t="shared" si="11"/>
        <v>1.925697</v>
      </c>
      <c r="BA38" s="42">
        <f t="shared" si="11"/>
        <v>65.312923999999995</v>
      </c>
      <c r="BB38" s="42">
        <f t="shared" si="11"/>
        <v>9.4276985</v>
      </c>
      <c r="BC38" s="42">
        <f t="shared" si="11"/>
        <v>2.4475259999999999E-2</v>
      </c>
    </row>
    <row r="39" spans="1:55" s="16" customFormat="1" ht="63" x14ac:dyDescent="0.25">
      <c r="A39" s="38" t="s">
        <v>106</v>
      </c>
      <c r="B39" s="43" t="s">
        <v>107</v>
      </c>
      <c r="C39" s="40" t="s">
        <v>75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</row>
    <row r="40" spans="1:55" s="16" customFormat="1" ht="78.75" x14ac:dyDescent="0.25">
      <c r="A40" s="38" t="s">
        <v>108</v>
      </c>
      <c r="B40" s="43" t="s">
        <v>109</v>
      </c>
      <c r="C40" s="40" t="s">
        <v>75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</row>
    <row r="41" spans="1:55" s="16" customFormat="1" ht="63" x14ac:dyDescent="0.25">
      <c r="A41" s="38" t="s">
        <v>110</v>
      </c>
      <c r="B41" s="43" t="s">
        <v>111</v>
      </c>
      <c r="C41" s="40" t="s">
        <v>75</v>
      </c>
      <c r="D41" s="42">
        <f t="shared" ref="D41:E41" si="12">SUM(D42:D43)</f>
        <v>5.2279154939999994</v>
      </c>
      <c r="E41" s="42">
        <f t="shared" si="12"/>
        <v>2.9175608099999999</v>
      </c>
      <c r="F41" s="42">
        <f t="shared" ref="F41:I41" si="13">SUM(F42:F43)</f>
        <v>0</v>
      </c>
      <c r="G41" s="42">
        <f t="shared" si="13"/>
        <v>2.6734566000000002</v>
      </c>
      <c r="H41" s="42">
        <f t="shared" si="13"/>
        <v>4.8171999999999999E-4</v>
      </c>
      <c r="I41" s="42">
        <f t="shared" si="13"/>
        <v>0.24362249</v>
      </c>
      <c r="J41" s="42">
        <f>SUM(J42:J43)</f>
        <v>2.9157495600000001</v>
      </c>
      <c r="K41" s="42">
        <f t="shared" ref="K41:BC41" si="14">SUM(K42:K43)</f>
        <v>0</v>
      </c>
      <c r="L41" s="42">
        <f t="shared" si="14"/>
        <v>2.6734566000000002</v>
      </c>
      <c r="M41" s="42">
        <f t="shared" si="14"/>
        <v>4.8171999999999999E-4</v>
      </c>
      <c r="N41" s="42">
        <f t="shared" si="14"/>
        <v>0.24181123999999998</v>
      </c>
      <c r="O41" s="42">
        <f t="shared" si="14"/>
        <v>1.8112499999999999E-3</v>
      </c>
      <c r="P41" s="42">
        <f t="shared" si="14"/>
        <v>0</v>
      </c>
      <c r="Q41" s="42">
        <f t="shared" si="14"/>
        <v>0</v>
      </c>
      <c r="R41" s="42">
        <f t="shared" si="14"/>
        <v>0</v>
      </c>
      <c r="S41" s="42">
        <f t="shared" si="14"/>
        <v>1.8112499999999999E-3</v>
      </c>
      <c r="T41" s="42">
        <f t="shared" si="14"/>
        <v>0</v>
      </c>
      <c r="U41" s="42">
        <f t="shared" si="14"/>
        <v>0</v>
      </c>
      <c r="V41" s="42">
        <f t="shared" si="14"/>
        <v>0</v>
      </c>
      <c r="W41" s="42">
        <f t="shared" si="14"/>
        <v>0</v>
      </c>
      <c r="X41" s="42">
        <f t="shared" si="14"/>
        <v>0</v>
      </c>
      <c r="Y41" s="42">
        <f t="shared" si="14"/>
        <v>0</v>
      </c>
      <c r="Z41" s="42">
        <f t="shared" si="14"/>
        <v>0</v>
      </c>
      <c r="AA41" s="42">
        <f t="shared" si="14"/>
        <v>0</v>
      </c>
      <c r="AB41" s="42">
        <f t="shared" si="14"/>
        <v>0</v>
      </c>
      <c r="AC41" s="42">
        <f t="shared" si="14"/>
        <v>0</v>
      </c>
      <c r="AD41" s="42">
        <f t="shared" si="14"/>
        <v>1.9287157399999999</v>
      </c>
      <c r="AE41" s="42">
        <f t="shared" si="14"/>
        <v>1.9287157399999999</v>
      </c>
      <c r="AF41" s="42">
        <f t="shared" si="14"/>
        <v>1.925697</v>
      </c>
      <c r="AG41" s="42">
        <f t="shared" si="14"/>
        <v>0</v>
      </c>
      <c r="AH41" s="42">
        <f t="shared" si="14"/>
        <v>0</v>
      </c>
      <c r="AI41" s="42">
        <f t="shared" si="14"/>
        <v>3.0187400000000002E-3</v>
      </c>
      <c r="AJ41" s="42">
        <f t="shared" si="14"/>
        <v>1.5093700000000001E-3</v>
      </c>
      <c r="AK41" s="42">
        <f t="shared" si="14"/>
        <v>0</v>
      </c>
      <c r="AL41" s="42">
        <f t="shared" si="14"/>
        <v>0</v>
      </c>
      <c r="AM41" s="42">
        <f t="shared" si="14"/>
        <v>0</v>
      </c>
      <c r="AN41" s="42">
        <f t="shared" si="14"/>
        <v>1.5093700000000001E-3</v>
      </c>
      <c r="AO41" s="42">
        <f t="shared" si="14"/>
        <v>1.5093700000000001E-3</v>
      </c>
      <c r="AP41" s="42">
        <f t="shared" si="14"/>
        <v>0</v>
      </c>
      <c r="AQ41" s="42">
        <f t="shared" si="14"/>
        <v>0</v>
      </c>
      <c r="AR41" s="42">
        <f t="shared" si="14"/>
        <v>0</v>
      </c>
      <c r="AS41" s="42">
        <f t="shared" si="14"/>
        <v>1.5093700000000001E-3</v>
      </c>
      <c r="AT41" s="42">
        <f t="shared" si="14"/>
        <v>0</v>
      </c>
      <c r="AU41" s="42">
        <f t="shared" si="14"/>
        <v>0</v>
      </c>
      <c r="AV41" s="42">
        <f t="shared" si="14"/>
        <v>0</v>
      </c>
      <c r="AW41" s="42">
        <f t="shared" si="14"/>
        <v>0</v>
      </c>
      <c r="AX41" s="42">
        <f t="shared" si="14"/>
        <v>0</v>
      </c>
      <c r="AY41" s="42">
        <f t="shared" si="14"/>
        <v>1.925697</v>
      </c>
      <c r="AZ41" s="42">
        <f t="shared" si="14"/>
        <v>1.925697</v>
      </c>
      <c r="BA41" s="42">
        <f t="shared" si="14"/>
        <v>0</v>
      </c>
      <c r="BB41" s="42">
        <f t="shared" si="14"/>
        <v>0</v>
      </c>
      <c r="BC41" s="42">
        <f t="shared" si="14"/>
        <v>0</v>
      </c>
    </row>
    <row r="42" spans="1:55" ht="63" x14ac:dyDescent="0.25">
      <c r="A42" s="46" t="s">
        <v>110</v>
      </c>
      <c r="B42" s="47" t="s">
        <v>112</v>
      </c>
      <c r="C42" s="48" t="s">
        <v>113</v>
      </c>
      <c r="D42" s="49">
        <v>2.9134565999999995</v>
      </c>
      <c r="E42" s="49">
        <f>SUBTOTAL(9,F42:I42)</f>
        <v>2.9134566</v>
      </c>
      <c r="F42" s="49">
        <f t="shared" ref="F42:I43" si="15">K42+P42+U42+Z42</f>
        <v>0</v>
      </c>
      <c r="G42" s="49">
        <f t="shared" si="15"/>
        <v>2.6734566000000002</v>
      </c>
      <c r="H42" s="49">
        <f t="shared" si="15"/>
        <v>0</v>
      </c>
      <c r="I42" s="49">
        <f t="shared" si="15"/>
        <v>0.24</v>
      </c>
      <c r="J42" s="49">
        <f>SUBTOTAL(9,K42:N42)</f>
        <v>2.9134566</v>
      </c>
      <c r="K42" s="49">
        <v>0</v>
      </c>
      <c r="L42" s="49">
        <f>2673.4566/1000</f>
        <v>2.6734566000000002</v>
      </c>
      <c r="M42" s="49">
        <v>0</v>
      </c>
      <c r="N42" s="49">
        <f>240/1000</f>
        <v>0.24</v>
      </c>
      <c r="O42" s="49">
        <f>SUBTOTAL(9,P42:S42)</f>
        <v>0</v>
      </c>
      <c r="P42" s="49">
        <v>0</v>
      </c>
      <c r="Q42" s="49">
        <v>0</v>
      </c>
      <c r="R42" s="49">
        <v>0</v>
      </c>
      <c r="S42" s="49">
        <v>0</v>
      </c>
      <c r="T42" s="49">
        <f>SUBTOTAL(9,U42:X42)</f>
        <v>0</v>
      </c>
      <c r="U42" s="49">
        <v>0</v>
      </c>
      <c r="V42" s="49">
        <v>0</v>
      </c>
      <c r="W42" s="49">
        <v>0</v>
      </c>
      <c r="X42" s="49">
        <v>0</v>
      </c>
      <c r="Y42" s="49">
        <f>SUBTOTAL(9,Z42:AC42)</f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f>SUBTOTAL(9,AF42:AI42)</f>
        <v>0</v>
      </c>
      <c r="AF42" s="49">
        <f t="shared" ref="AF42:AI43" si="16">AK42+AP42+AU42+AZ42</f>
        <v>0</v>
      </c>
      <c r="AG42" s="49">
        <f t="shared" si="16"/>
        <v>0</v>
      </c>
      <c r="AH42" s="49">
        <f t="shared" si="16"/>
        <v>0</v>
      </c>
      <c r="AI42" s="49">
        <f t="shared" si="16"/>
        <v>0</v>
      </c>
      <c r="AJ42" s="49">
        <f>SUBTOTAL(9,AK42:AN42)</f>
        <v>0</v>
      </c>
      <c r="AK42" s="49">
        <v>0</v>
      </c>
      <c r="AL42" s="49">
        <v>0</v>
      </c>
      <c r="AM42" s="49">
        <v>0</v>
      </c>
      <c r="AN42" s="49">
        <v>0</v>
      </c>
      <c r="AO42" s="49">
        <f>SUBTOTAL(9,AP42:AS42)</f>
        <v>0</v>
      </c>
      <c r="AP42" s="49">
        <v>0</v>
      </c>
      <c r="AQ42" s="49">
        <v>0</v>
      </c>
      <c r="AR42" s="49">
        <v>0</v>
      </c>
      <c r="AS42" s="49">
        <v>0</v>
      </c>
      <c r="AT42" s="49">
        <f>SUBTOTAL(9,AU42:AX42)</f>
        <v>0</v>
      </c>
      <c r="AU42" s="49">
        <v>0</v>
      </c>
      <c r="AV42" s="49">
        <v>0</v>
      </c>
      <c r="AW42" s="49">
        <v>0</v>
      </c>
      <c r="AX42" s="49">
        <v>0</v>
      </c>
      <c r="AY42" s="49">
        <f>SUBTOTAL(9,AZ42:BC42)</f>
        <v>0</v>
      </c>
      <c r="AZ42" s="49">
        <v>0</v>
      </c>
      <c r="BA42" s="49">
        <v>0</v>
      </c>
      <c r="BB42" s="49">
        <v>0</v>
      </c>
      <c r="BC42" s="49">
        <v>0</v>
      </c>
    </row>
    <row r="43" spans="1:55" ht="78.75" x14ac:dyDescent="0.25">
      <c r="A43" s="46" t="s">
        <v>110</v>
      </c>
      <c r="B43" s="50" t="s">
        <v>114</v>
      </c>
      <c r="C43" s="51" t="s">
        <v>115</v>
      </c>
      <c r="D43" s="49">
        <v>2.3144588939999999</v>
      </c>
      <c r="E43" s="49">
        <f>SUBTOTAL(9,F43:I43)</f>
        <v>4.1042099999999996E-3</v>
      </c>
      <c r="F43" s="49">
        <f t="shared" si="15"/>
        <v>0</v>
      </c>
      <c r="G43" s="49">
        <f t="shared" si="15"/>
        <v>0</v>
      </c>
      <c r="H43" s="49">
        <f t="shared" si="15"/>
        <v>4.8171999999999999E-4</v>
      </c>
      <c r="I43" s="49">
        <f t="shared" si="15"/>
        <v>3.6224899999999999E-3</v>
      </c>
      <c r="J43" s="49">
        <f>SUBTOTAL(9,K43:N43)</f>
        <v>2.2929600000000001E-3</v>
      </c>
      <c r="K43" s="49">
        <v>0</v>
      </c>
      <c r="L43" s="49">
        <v>0</v>
      </c>
      <c r="M43" s="49">
        <f>0.48172/1000</f>
        <v>4.8171999999999999E-4</v>
      </c>
      <c r="N43" s="49">
        <f>1.81124/1000</f>
        <v>1.81124E-3</v>
      </c>
      <c r="O43" s="49">
        <f>SUBTOTAL(9,P43:S43)</f>
        <v>1.8112499999999999E-3</v>
      </c>
      <c r="P43" s="49">
        <v>0</v>
      </c>
      <c r="Q43" s="49">
        <v>0</v>
      </c>
      <c r="R43" s="49">
        <v>0</v>
      </c>
      <c r="S43" s="49">
        <f>1.81125/1000</f>
        <v>1.8112499999999999E-3</v>
      </c>
      <c r="T43" s="49">
        <f>SUBTOTAL(9,U43:X43)</f>
        <v>0</v>
      </c>
      <c r="U43" s="49">
        <v>0</v>
      </c>
      <c r="V43" s="49">
        <v>0</v>
      </c>
      <c r="W43" s="49">
        <v>0</v>
      </c>
      <c r="X43" s="49">
        <v>0</v>
      </c>
      <c r="Y43" s="49">
        <f>SUBTOTAL(9,Z43:AC43)</f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1.9287157399999999</v>
      </c>
      <c r="AE43" s="49">
        <f>SUBTOTAL(9,AF43:AI43)</f>
        <v>1.9287157399999999</v>
      </c>
      <c r="AF43" s="49">
        <f t="shared" si="16"/>
        <v>1.925697</v>
      </c>
      <c r="AG43" s="49">
        <f t="shared" si="16"/>
        <v>0</v>
      </c>
      <c r="AH43" s="49">
        <f t="shared" si="16"/>
        <v>0</v>
      </c>
      <c r="AI43" s="49">
        <f t="shared" si="16"/>
        <v>3.0187400000000002E-3</v>
      </c>
      <c r="AJ43" s="49">
        <f>SUBTOTAL(9,AK43:AN43)</f>
        <v>1.5093700000000001E-3</v>
      </c>
      <c r="AK43" s="49">
        <v>0</v>
      </c>
      <c r="AL43" s="49">
        <v>0</v>
      </c>
      <c r="AM43" s="49">
        <v>0</v>
      </c>
      <c r="AN43" s="49">
        <v>1.5093700000000001E-3</v>
      </c>
      <c r="AO43" s="49">
        <f>SUBTOTAL(9,AP43:AS43)</f>
        <v>1.5093700000000001E-3</v>
      </c>
      <c r="AP43" s="49">
        <v>0</v>
      </c>
      <c r="AQ43" s="49">
        <v>0</v>
      </c>
      <c r="AR43" s="49">
        <v>0</v>
      </c>
      <c r="AS43" s="49">
        <v>1.5093700000000001E-3</v>
      </c>
      <c r="AT43" s="49">
        <f>SUBTOTAL(9,AU43:AX43)</f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f>SUBTOTAL(9,AZ43:BC43)</f>
        <v>1.925697</v>
      </c>
      <c r="AZ43" s="49">
        <v>1.925697</v>
      </c>
      <c r="BA43" s="49">
        <v>0</v>
      </c>
      <c r="BB43" s="49">
        <v>0</v>
      </c>
      <c r="BC43" s="49">
        <v>0</v>
      </c>
    </row>
    <row r="44" spans="1:55" s="16" customFormat="1" ht="78.75" x14ac:dyDescent="0.25">
      <c r="A44" s="38" t="s">
        <v>116</v>
      </c>
      <c r="B44" s="43" t="s">
        <v>117</v>
      </c>
      <c r="C44" s="40" t="s">
        <v>75</v>
      </c>
      <c r="D44" s="42">
        <f t="shared" ref="D44:BC44" si="17">SUM(D45)</f>
        <v>5.8263453300000005</v>
      </c>
      <c r="E44" s="42">
        <f t="shared" si="17"/>
        <v>5.8263453299999997</v>
      </c>
      <c r="F44" s="42">
        <f t="shared" si="17"/>
        <v>0</v>
      </c>
      <c r="G44" s="42">
        <f t="shared" si="17"/>
        <v>5.7683390799999996</v>
      </c>
      <c r="H44" s="42">
        <f t="shared" si="17"/>
        <v>0</v>
      </c>
      <c r="I44" s="42">
        <f t="shared" si="17"/>
        <v>5.8006250000000002E-2</v>
      </c>
      <c r="J44" s="42">
        <f t="shared" si="17"/>
        <v>5.8263453299999997</v>
      </c>
      <c r="K44" s="42">
        <f t="shared" si="17"/>
        <v>0</v>
      </c>
      <c r="L44" s="42">
        <f t="shared" si="17"/>
        <v>5.7683390799999996</v>
      </c>
      <c r="M44" s="42">
        <f t="shared" si="17"/>
        <v>0</v>
      </c>
      <c r="N44" s="42">
        <f t="shared" si="17"/>
        <v>5.8006250000000002E-2</v>
      </c>
      <c r="O44" s="42">
        <f t="shared" si="17"/>
        <v>0</v>
      </c>
      <c r="P44" s="42">
        <f t="shared" si="17"/>
        <v>0</v>
      </c>
      <c r="Q44" s="42">
        <f t="shared" si="17"/>
        <v>0</v>
      </c>
      <c r="R44" s="42">
        <f t="shared" si="17"/>
        <v>0</v>
      </c>
      <c r="S44" s="42">
        <f t="shared" si="17"/>
        <v>0</v>
      </c>
      <c r="T44" s="42">
        <f t="shared" si="17"/>
        <v>0</v>
      </c>
      <c r="U44" s="42">
        <f t="shared" si="17"/>
        <v>0</v>
      </c>
      <c r="V44" s="42">
        <f t="shared" si="17"/>
        <v>0</v>
      </c>
      <c r="W44" s="42">
        <f t="shared" si="17"/>
        <v>0</v>
      </c>
      <c r="X44" s="42">
        <f t="shared" si="17"/>
        <v>0</v>
      </c>
      <c r="Y44" s="42">
        <f t="shared" si="17"/>
        <v>0</v>
      </c>
      <c r="Z44" s="42">
        <f t="shared" si="17"/>
        <v>0</v>
      </c>
      <c r="AA44" s="42">
        <f t="shared" si="17"/>
        <v>0</v>
      </c>
      <c r="AB44" s="42">
        <f t="shared" si="17"/>
        <v>0</v>
      </c>
      <c r="AC44" s="42">
        <f t="shared" si="17"/>
        <v>0</v>
      </c>
      <c r="AD44" s="42">
        <f t="shared" si="17"/>
        <v>0</v>
      </c>
      <c r="AE44" s="42">
        <f t="shared" si="17"/>
        <v>0</v>
      </c>
      <c r="AF44" s="42">
        <f t="shared" si="17"/>
        <v>0</v>
      </c>
      <c r="AG44" s="42">
        <f t="shared" si="17"/>
        <v>0</v>
      </c>
      <c r="AH44" s="42">
        <f t="shared" si="17"/>
        <v>0</v>
      </c>
      <c r="AI44" s="42">
        <f t="shared" si="17"/>
        <v>0</v>
      </c>
      <c r="AJ44" s="42">
        <f t="shared" si="17"/>
        <v>0</v>
      </c>
      <c r="AK44" s="42">
        <f t="shared" si="17"/>
        <v>0</v>
      </c>
      <c r="AL44" s="42">
        <f t="shared" si="17"/>
        <v>0</v>
      </c>
      <c r="AM44" s="42">
        <f t="shared" si="17"/>
        <v>0</v>
      </c>
      <c r="AN44" s="42">
        <f t="shared" si="17"/>
        <v>0</v>
      </c>
      <c r="AO44" s="42">
        <f t="shared" si="17"/>
        <v>0</v>
      </c>
      <c r="AP44" s="42">
        <f t="shared" si="17"/>
        <v>0</v>
      </c>
      <c r="AQ44" s="42">
        <f t="shared" si="17"/>
        <v>0</v>
      </c>
      <c r="AR44" s="42">
        <f t="shared" si="17"/>
        <v>0</v>
      </c>
      <c r="AS44" s="42">
        <f t="shared" si="17"/>
        <v>0</v>
      </c>
      <c r="AT44" s="42">
        <f t="shared" si="17"/>
        <v>0</v>
      </c>
      <c r="AU44" s="42">
        <f t="shared" si="17"/>
        <v>0</v>
      </c>
      <c r="AV44" s="42">
        <f t="shared" si="17"/>
        <v>0</v>
      </c>
      <c r="AW44" s="42">
        <f t="shared" si="17"/>
        <v>0</v>
      </c>
      <c r="AX44" s="42">
        <f t="shared" si="17"/>
        <v>0</v>
      </c>
      <c r="AY44" s="42">
        <f t="shared" si="17"/>
        <v>0</v>
      </c>
      <c r="AZ44" s="42">
        <f t="shared" si="17"/>
        <v>0</v>
      </c>
      <c r="BA44" s="42">
        <f t="shared" si="17"/>
        <v>0</v>
      </c>
      <c r="BB44" s="42">
        <f t="shared" si="17"/>
        <v>0</v>
      </c>
      <c r="BC44" s="42">
        <f t="shared" si="17"/>
        <v>0</v>
      </c>
    </row>
    <row r="45" spans="1:55" ht="31.5" x14ac:dyDescent="0.25">
      <c r="A45" s="46" t="s">
        <v>116</v>
      </c>
      <c r="B45" s="52" t="s">
        <v>118</v>
      </c>
      <c r="C45" s="53" t="s">
        <v>119</v>
      </c>
      <c r="D45" s="49">
        <v>5.8263453300000005</v>
      </c>
      <c r="E45" s="49">
        <f>SUBTOTAL(9,F45:I45)</f>
        <v>5.8263453299999997</v>
      </c>
      <c r="F45" s="49">
        <f>K45+P45+U45+Z45</f>
        <v>0</v>
      </c>
      <c r="G45" s="49">
        <f>L45+Q45+V45+AA45</f>
        <v>5.7683390799999996</v>
      </c>
      <c r="H45" s="49">
        <f>M45+R45+W45+AB45</f>
        <v>0</v>
      </c>
      <c r="I45" s="49">
        <f>N45+S45+X45+AC45</f>
        <v>5.8006250000000002E-2</v>
      </c>
      <c r="J45" s="49">
        <f>SUBTOTAL(9,K45:N45)</f>
        <v>5.8263453299999997</v>
      </c>
      <c r="K45" s="49">
        <v>0</v>
      </c>
      <c r="L45" s="49">
        <v>5.7683390799999996</v>
      </c>
      <c r="M45" s="49">
        <v>0</v>
      </c>
      <c r="N45" s="49">
        <v>5.8006250000000002E-2</v>
      </c>
      <c r="O45" s="49">
        <f>SUBTOTAL(9,P45:S45)</f>
        <v>0</v>
      </c>
      <c r="P45" s="49">
        <v>0</v>
      </c>
      <c r="Q45" s="49">
        <v>0</v>
      </c>
      <c r="R45" s="49">
        <v>0</v>
      </c>
      <c r="S45" s="49">
        <v>0</v>
      </c>
      <c r="T45" s="49">
        <f>SUBTOTAL(9,U45:X45)</f>
        <v>0</v>
      </c>
      <c r="U45" s="49">
        <v>0</v>
      </c>
      <c r="V45" s="49">
        <v>0</v>
      </c>
      <c r="W45" s="49">
        <v>0</v>
      </c>
      <c r="X45" s="49">
        <v>0</v>
      </c>
      <c r="Y45" s="49">
        <f>SUBTOTAL(9,Z45:AC45)</f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f>SUBTOTAL(9,AF45:AI45)</f>
        <v>0</v>
      </c>
      <c r="AF45" s="49">
        <f>AK45+AP45+AU45+AZ45</f>
        <v>0</v>
      </c>
      <c r="AG45" s="49">
        <f>AL45+AQ45+AV45+BA45</f>
        <v>0</v>
      </c>
      <c r="AH45" s="49">
        <f>AM45+AR45+AW45+BB45</f>
        <v>0</v>
      </c>
      <c r="AI45" s="49">
        <f>AN45+AS45+AX45+BC45</f>
        <v>0</v>
      </c>
      <c r="AJ45" s="49">
        <f>SUBTOTAL(9,AK45:AN45)</f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f>SUBTOTAL(9,AP45:AS45)</f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f>SUBTOTAL(9,AU45:AX45)</f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f>SUBTOTAL(9,AZ45:BC45)</f>
        <v>0</v>
      </c>
      <c r="AZ45" s="49">
        <v>0</v>
      </c>
      <c r="BA45" s="49">
        <v>0</v>
      </c>
      <c r="BB45" s="49">
        <v>0</v>
      </c>
      <c r="BC45" s="49">
        <v>0</v>
      </c>
    </row>
    <row r="46" spans="1:55" s="16" customFormat="1" ht="78.75" x14ac:dyDescent="0.25">
      <c r="A46" s="38" t="s">
        <v>120</v>
      </c>
      <c r="B46" s="43" t="s">
        <v>121</v>
      </c>
      <c r="C46" s="40" t="s">
        <v>75</v>
      </c>
      <c r="D46" s="42">
        <f>SUM(D47:D53)</f>
        <v>156.47538255999999</v>
      </c>
      <c r="E46" s="42">
        <f t="shared" ref="E46:BC46" si="18">SUM(E47:E53)</f>
        <v>170.16999595999997</v>
      </c>
      <c r="F46" s="42">
        <f t="shared" si="18"/>
        <v>4.4097346100000001</v>
      </c>
      <c r="G46" s="42">
        <f t="shared" si="18"/>
        <v>126.10935319999999</v>
      </c>
      <c r="H46" s="42">
        <f t="shared" si="18"/>
        <v>37.707586889999995</v>
      </c>
      <c r="I46" s="42">
        <f t="shared" si="18"/>
        <v>1.9433212600000001</v>
      </c>
      <c r="J46" s="42">
        <f>SUM(J47:J53)</f>
        <v>17.01054963</v>
      </c>
      <c r="K46" s="42">
        <f t="shared" si="18"/>
        <v>0</v>
      </c>
      <c r="L46" s="42">
        <f t="shared" si="18"/>
        <v>15.454447129999998</v>
      </c>
      <c r="M46" s="42">
        <f t="shared" si="18"/>
        <v>1.2419038899999999</v>
      </c>
      <c r="N46" s="42">
        <f t="shared" si="18"/>
        <v>0.31419860999999999</v>
      </c>
      <c r="O46" s="42">
        <f t="shared" si="18"/>
        <v>50.00957773999999</v>
      </c>
      <c r="P46" s="42">
        <f t="shared" si="18"/>
        <v>0</v>
      </c>
      <c r="Q46" s="42">
        <f t="shared" si="18"/>
        <v>13.481991280000001</v>
      </c>
      <c r="R46" s="42">
        <f t="shared" si="18"/>
        <v>36.180813839999999</v>
      </c>
      <c r="S46" s="42">
        <f t="shared" si="18"/>
        <v>0.34677262000000003</v>
      </c>
      <c r="T46" s="42">
        <f t="shared" si="18"/>
        <v>57.554787449999999</v>
      </c>
      <c r="U46" s="42">
        <f t="shared" si="18"/>
        <v>0</v>
      </c>
      <c r="V46" s="42">
        <f t="shared" si="18"/>
        <v>56.336978469999998</v>
      </c>
      <c r="W46" s="42">
        <f t="shared" si="18"/>
        <v>0.17424119999999998</v>
      </c>
      <c r="X46" s="42">
        <f t="shared" si="18"/>
        <v>1.0435677800000001</v>
      </c>
      <c r="Y46" s="42">
        <f t="shared" si="18"/>
        <v>45.595081139999998</v>
      </c>
      <c r="Z46" s="42">
        <f t="shared" si="18"/>
        <v>4.4097346100000001</v>
      </c>
      <c r="AA46" s="42">
        <f t="shared" si="18"/>
        <v>40.835936320000002</v>
      </c>
      <c r="AB46" s="42">
        <f t="shared" si="18"/>
        <v>0.11062796</v>
      </c>
      <c r="AC46" s="42">
        <f t="shared" si="18"/>
        <v>0.23878224999999997</v>
      </c>
      <c r="AD46" s="42">
        <f t="shared" si="18"/>
        <v>159.12047221</v>
      </c>
      <c r="AE46" s="42">
        <f t="shared" si="18"/>
        <v>157.04095202999997</v>
      </c>
      <c r="AF46" s="42">
        <f t="shared" si="18"/>
        <v>3.6747788400000001</v>
      </c>
      <c r="AG46" s="42">
        <f t="shared" si="18"/>
        <v>101.82439699999999</v>
      </c>
      <c r="AH46" s="42">
        <f t="shared" si="18"/>
        <v>49.948342289999999</v>
      </c>
      <c r="AI46" s="42">
        <f t="shared" si="18"/>
        <v>1.5934339</v>
      </c>
      <c r="AJ46" s="42">
        <f t="shared" si="18"/>
        <v>1.5093700000000001E-3</v>
      </c>
      <c r="AK46" s="42">
        <f t="shared" si="18"/>
        <v>0</v>
      </c>
      <c r="AL46" s="42">
        <f t="shared" si="18"/>
        <v>0</v>
      </c>
      <c r="AM46" s="42">
        <f t="shared" si="18"/>
        <v>0</v>
      </c>
      <c r="AN46" s="42">
        <f t="shared" si="18"/>
        <v>1.5093700000000001E-3</v>
      </c>
      <c r="AO46" s="42">
        <f t="shared" si="18"/>
        <v>19.276611769999999</v>
      </c>
      <c r="AP46" s="42">
        <f t="shared" si="18"/>
        <v>0</v>
      </c>
      <c r="AQ46" s="42">
        <f t="shared" si="18"/>
        <v>0</v>
      </c>
      <c r="AR46" s="42">
        <f t="shared" si="18"/>
        <v>18.802273889999999</v>
      </c>
      <c r="AS46" s="42">
        <f t="shared" si="18"/>
        <v>0.47433788000000005</v>
      </c>
      <c r="AT46" s="42">
        <f t="shared" si="18"/>
        <v>62.99773313</v>
      </c>
      <c r="AU46" s="42">
        <f t="shared" si="18"/>
        <v>3.6747788400000001</v>
      </c>
      <c r="AV46" s="42">
        <f t="shared" si="18"/>
        <v>36.511472999999995</v>
      </c>
      <c r="AW46" s="42">
        <f t="shared" si="18"/>
        <v>21.718369899999999</v>
      </c>
      <c r="AX46" s="42">
        <f t="shared" si="18"/>
        <v>1.0931113899999998</v>
      </c>
      <c r="AY46" s="42">
        <f t="shared" si="18"/>
        <v>74.765097759999989</v>
      </c>
      <c r="AZ46" s="42">
        <f t="shared" si="18"/>
        <v>0</v>
      </c>
      <c r="BA46" s="42">
        <f t="shared" si="18"/>
        <v>65.312923999999995</v>
      </c>
      <c r="BB46" s="42">
        <f t="shared" si="18"/>
        <v>9.4276985</v>
      </c>
      <c r="BC46" s="42">
        <f t="shared" si="18"/>
        <v>2.4475259999999999E-2</v>
      </c>
    </row>
    <row r="47" spans="1:55" ht="51.75" customHeight="1" x14ac:dyDescent="0.25">
      <c r="A47" s="46" t="s">
        <v>120</v>
      </c>
      <c r="B47" s="52" t="s">
        <v>122</v>
      </c>
      <c r="C47" s="54" t="s">
        <v>123</v>
      </c>
      <c r="D47" s="49">
        <v>88.145783093999995</v>
      </c>
      <c r="E47" s="49">
        <f t="shared" ref="E47:E53" si="19">SUBTOTAL(9,F47:I47)</f>
        <v>104.17226816999998</v>
      </c>
      <c r="F47" s="49">
        <f t="shared" ref="F47:I53" si="20">K47+P47+U47+Z47</f>
        <v>0</v>
      </c>
      <c r="G47" s="49">
        <f t="shared" si="20"/>
        <v>78.638136199999991</v>
      </c>
      <c r="H47" s="49">
        <f t="shared" si="20"/>
        <v>24.163762829999996</v>
      </c>
      <c r="I47" s="49">
        <f t="shared" si="20"/>
        <v>1.37036914</v>
      </c>
      <c r="J47" s="49">
        <f t="shared" ref="J47:J53" si="21">SUBTOTAL(9,K47:N47)</f>
        <v>12.005388809999999</v>
      </c>
      <c r="K47" s="49">
        <v>0</v>
      </c>
      <c r="L47" s="49">
        <f>10568.98109/1000</f>
        <v>10.568981089999999</v>
      </c>
      <c r="M47" s="49">
        <f>1124.02036/1000</f>
        <v>1.1240203600000001</v>
      </c>
      <c r="N47" s="49">
        <f>312.38736/1000</f>
        <v>0.31238736</v>
      </c>
      <c r="O47" s="49">
        <f t="shared" ref="O47:O53" si="22">SUBTOTAL(9,P47:S47)</f>
        <v>30.684720949999996</v>
      </c>
      <c r="P47" s="49">
        <v>0</v>
      </c>
      <c r="Q47" s="49">
        <v>9.1744198400000005</v>
      </c>
      <c r="R47" s="49">
        <v>21.258060749999999</v>
      </c>
      <c r="S47" s="49">
        <f>252.24036/1000</f>
        <v>0.25224036</v>
      </c>
      <c r="T47" s="49">
        <f t="shared" ref="T47:T53" si="23">SUBTOTAL(9,U47:X47)</f>
        <v>29.878136139999999</v>
      </c>
      <c r="U47" s="49">
        <v>0</v>
      </c>
      <c r="V47" s="49">
        <v>29.092705509999998</v>
      </c>
      <c r="W47" s="49">
        <v>0.13067649000000001</v>
      </c>
      <c r="X47" s="49">
        <v>0.65475413999999998</v>
      </c>
      <c r="Y47" s="49">
        <f t="shared" ref="Y47:Y53" si="24">SUBTOTAL(9,Z47:AC47)</f>
        <v>31.604022269999998</v>
      </c>
      <c r="Z47" s="49">
        <v>0</v>
      </c>
      <c r="AA47" s="49">
        <f>29802.02976/1000</f>
        <v>29.80202976</v>
      </c>
      <c r="AB47" s="49">
        <v>1.65100523</v>
      </c>
      <c r="AC47" s="49">
        <v>0.15098728</v>
      </c>
      <c r="AD47" s="49">
        <v>100.30489652000001</v>
      </c>
      <c r="AE47" s="49">
        <f t="shared" ref="AE47:AE53" si="25">SUBTOTAL(9,AF47:AI47)</f>
        <v>101.10530231999998</v>
      </c>
      <c r="AF47" s="49">
        <f t="shared" ref="AF47:AI53" si="26">AK47+AP47+AU47+AZ47</f>
        <v>0</v>
      </c>
      <c r="AG47" s="49">
        <f t="shared" si="26"/>
        <v>64.832034999999991</v>
      </c>
      <c r="AH47" s="49">
        <f t="shared" si="26"/>
        <v>35.252785539999998</v>
      </c>
      <c r="AI47" s="49">
        <f t="shared" si="26"/>
        <v>1.0204817799999999</v>
      </c>
      <c r="AJ47" s="49">
        <f t="shared" ref="AJ47:AJ53" si="27">SUBTOTAL(9,AK47:AN47)</f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f t="shared" ref="AO47:AO53" si="28">SUBTOTAL(9,AP47:AS47)</f>
        <v>13.22634231</v>
      </c>
      <c r="AP47" s="49">
        <v>0</v>
      </c>
      <c r="AQ47" s="49">
        <v>0</v>
      </c>
      <c r="AR47" s="49">
        <v>12.94266708</v>
      </c>
      <c r="AS47" s="49">
        <v>0.28367523</v>
      </c>
      <c r="AT47" s="49">
        <f t="shared" ref="AT47:AT53" si="29">SUBTOTAL(9,AU47:AX47)</f>
        <v>28.345149509999999</v>
      </c>
      <c r="AU47" s="49">
        <v>0</v>
      </c>
      <c r="AV47" s="49">
        <v>14.561472999999999</v>
      </c>
      <c r="AW47" s="49">
        <v>13.046869959999999</v>
      </c>
      <c r="AX47" s="49">
        <v>0.73680654999999984</v>
      </c>
      <c r="AY47" s="49">
        <f t="shared" ref="AY47:AY53" si="30">SUBTOTAL(9,AZ47:BC47)</f>
        <v>59.533810499999987</v>
      </c>
      <c r="AZ47" s="49">
        <v>0</v>
      </c>
      <c r="BA47" s="49">
        <v>50.270561999999991</v>
      </c>
      <c r="BB47" s="49">
        <v>9.2632484999999996</v>
      </c>
      <c r="BC47" s="49">
        <v>0</v>
      </c>
    </row>
    <row r="48" spans="1:55" ht="63" x14ac:dyDescent="0.25">
      <c r="A48" s="46" t="s">
        <v>120</v>
      </c>
      <c r="B48" s="52" t="s">
        <v>124</v>
      </c>
      <c r="C48" s="54" t="s">
        <v>125</v>
      </c>
      <c r="D48" s="49">
        <v>26.261941530000001</v>
      </c>
      <c r="E48" s="49">
        <f t="shared" si="19"/>
        <v>21.685599760000002</v>
      </c>
      <c r="F48" s="49">
        <f t="shared" si="20"/>
        <v>0</v>
      </c>
      <c r="G48" s="49">
        <f t="shared" si="20"/>
        <v>17.656081320000002</v>
      </c>
      <c r="H48" s="49">
        <f t="shared" si="20"/>
        <v>3.8545750300000003</v>
      </c>
      <c r="I48" s="49">
        <f t="shared" si="20"/>
        <v>0.17494340999999999</v>
      </c>
      <c r="J48" s="49">
        <f t="shared" si="21"/>
        <v>1.4787941299999998</v>
      </c>
      <c r="K48" s="49">
        <v>0</v>
      </c>
      <c r="L48" s="49">
        <f>1410.33036/1000</f>
        <v>1.4103303599999999</v>
      </c>
      <c r="M48" s="49">
        <f>68.46377/1000</f>
        <v>6.8463769999999993E-2</v>
      </c>
      <c r="N48" s="49">
        <v>0</v>
      </c>
      <c r="O48" s="49">
        <f t="shared" si="22"/>
        <v>5.6751061299999996</v>
      </c>
      <c r="P48" s="49">
        <v>0</v>
      </c>
      <c r="Q48" s="49">
        <f>1747.39596/1000</f>
        <v>1.74739596</v>
      </c>
      <c r="R48" s="49">
        <v>3.9164305100000001</v>
      </c>
      <c r="S48" s="49">
        <f>11.27966/1000</f>
        <v>1.127966E-2</v>
      </c>
      <c r="T48" s="49">
        <f t="shared" si="23"/>
        <v>9.0757933800000004</v>
      </c>
      <c r="U48" s="49">
        <v>0</v>
      </c>
      <c r="V48" s="49">
        <v>8.9483673600000007</v>
      </c>
      <c r="W48" s="49">
        <v>1.6144159999999998E-2</v>
      </c>
      <c r="X48" s="49">
        <v>0.11128186</v>
      </c>
      <c r="Y48" s="49">
        <f>SUBTOTAL(9,Z48:AC48)</f>
        <v>5.4559061200000007</v>
      </c>
      <c r="Z48" s="49">
        <v>0</v>
      </c>
      <c r="AA48" s="49">
        <f>5549.98764/1000</f>
        <v>5.5499876400000003</v>
      </c>
      <c r="AB48" s="49">
        <f>-146.46341/1000</f>
        <v>-0.14646341000000002</v>
      </c>
      <c r="AC48" s="49">
        <v>5.238189E-2</v>
      </c>
      <c r="AD48" s="49">
        <v>22.132999999999999</v>
      </c>
      <c r="AE48" s="49">
        <f t="shared" si="25"/>
        <v>18.60472266</v>
      </c>
      <c r="AF48" s="49">
        <f t="shared" si="26"/>
        <v>0</v>
      </c>
      <c r="AG48" s="49">
        <f t="shared" si="26"/>
        <v>15.042361999999999</v>
      </c>
      <c r="AH48" s="49">
        <f t="shared" si="26"/>
        <v>3.3874172499999999</v>
      </c>
      <c r="AI48" s="49">
        <f t="shared" si="26"/>
        <v>0.17494340999999999</v>
      </c>
      <c r="AJ48" s="49">
        <f t="shared" si="27"/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f t="shared" si="28"/>
        <v>1.127966E-2</v>
      </c>
      <c r="AP48" s="49">
        <v>0</v>
      </c>
      <c r="AQ48" s="49">
        <v>0</v>
      </c>
      <c r="AR48" s="49">
        <v>0</v>
      </c>
      <c r="AS48" s="49">
        <v>1.127966E-2</v>
      </c>
      <c r="AT48" s="49">
        <f t="shared" si="29"/>
        <v>3.3621557399999999</v>
      </c>
      <c r="AU48" s="49">
        <v>0</v>
      </c>
      <c r="AV48" s="49">
        <v>0</v>
      </c>
      <c r="AW48" s="49">
        <v>3.22296725</v>
      </c>
      <c r="AX48" s="49">
        <v>0.13918849</v>
      </c>
      <c r="AY48" s="49">
        <f t="shared" si="30"/>
        <v>15.231287259999998</v>
      </c>
      <c r="AZ48" s="49">
        <v>0</v>
      </c>
      <c r="BA48" s="49">
        <v>15.042361999999999</v>
      </c>
      <c r="BB48" s="49">
        <v>0.16444999999999999</v>
      </c>
      <c r="BC48" s="49">
        <v>2.4475259999999999E-2</v>
      </c>
    </row>
    <row r="49" spans="1:55" ht="31.5" x14ac:dyDescent="0.25">
      <c r="A49" s="46" t="s">
        <v>120</v>
      </c>
      <c r="B49" s="52" t="s">
        <v>126</v>
      </c>
      <c r="C49" s="54" t="s">
        <v>127</v>
      </c>
      <c r="D49" s="49">
        <v>34.960809279999999</v>
      </c>
      <c r="E49" s="49">
        <f t="shared" si="19"/>
        <v>36.257520879999994</v>
      </c>
      <c r="F49" s="49">
        <f t="shared" si="20"/>
        <v>0</v>
      </c>
      <c r="G49" s="49">
        <f t="shared" si="20"/>
        <v>26.339999999999996</v>
      </c>
      <c r="H49" s="49">
        <f t="shared" si="20"/>
        <v>9.5195121700000005</v>
      </c>
      <c r="I49" s="49">
        <f t="shared" si="20"/>
        <v>0.39800870999999999</v>
      </c>
      <c r="J49" s="49">
        <f t="shared" si="21"/>
        <v>4.9419759999999993E-2</v>
      </c>
      <c r="K49" s="49">
        <v>0</v>
      </c>
      <c r="L49" s="49">
        <v>0</v>
      </c>
      <c r="M49" s="49">
        <v>4.9419759999999993E-2</v>
      </c>
      <c r="N49" s="49">
        <v>0</v>
      </c>
      <c r="O49" s="49">
        <f t="shared" si="22"/>
        <v>13.65156191</v>
      </c>
      <c r="P49" s="49">
        <v>0</v>
      </c>
      <c r="Q49" s="49">
        <f>2560.17548/1000</f>
        <v>2.5601754799999998</v>
      </c>
      <c r="R49" s="49">
        <v>11.006322580000001</v>
      </c>
      <c r="S49" s="49">
        <f>85.06385/1000</f>
        <v>8.5063849999999996E-2</v>
      </c>
      <c r="T49" s="49">
        <f t="shared" si="23"/>
        <v>18.600857929999997</v>
      </c>
      <c r="U49" s="49">
        <v>0</v>
      </c>
      <c r="V49" s="49">
        <v>18.295905599999998</v>
      </c>
      <c r="W49" s="49">
        <v>2.7420549999999998E-2</v>
      </c>
      <c r="X49" s="49">
        <v>0.27753178000000001</v>
      </c>
      <c r="Y49" s="49">
        <f t="shared" si="24"/>
        <v>3.9556812799999999</v>
      </c>
      <c r="Z49" s="49">
        <v>0</v>
      </c>
      <c r="AA49" s="49">
        <f>5483.91892/1000</f>
        <v>5.4839189199999998</v>
      </c>
      <c r="AB49" s="49">
        <f>-1563.65072/1000</f>
        <v>-1.56365072</v>
      </c>
      <c r="AC49" s="49">
        <f>35.41308/1000</f>
        <v>3.541308E-2</v>
      </c>
      <c r="AD49" s="49">
        <v>33.656148209999998</v>
      </c>
      <c r="AE49" s="49">
        <f t="shared" si="25"/>
        <v>33.656148209999998</v>
      </c>
      <c r="AF49" s="49">
        <f t="shared" si="26"/>
        <v>0</v>
      </c>
      <c r="AG49" s="49">
        <f t="shared" si="26"/>
        <v>21.95</v>
      </c>
      <c r="AH49" s="49">
        <f t="shared" si="26"/>
        <v>11.308139500000001</v>
      </c>
      <c r="AI49" s="49">
        <f t="shared" si="26"/>
        <v>0.39800870999999999</v>
      </c>
      <c r="AJ49" s="49">
        <f t="shared" si="27"/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f t="shared" si="28"/>
        <v>6.0404991699999995</v>
      </c>
      <c r="AP49" s="49">
        <v>0</v>
      </c>
      <c r="AQ49" s="49">
        <v>0</v>
      </c>
      <c r="AR49" s="49">
        <v>5.8596068099999998</v>
      </c>
      <c r="AS49" s="49">
        <v>0.18089236</v>
      </c>
      <c r="AT49" s="49">
        <f t="shared" si="29"/>
        <v>27.615649040000001</v>
      </c>
      <c r="AU49" s="49">
        <v>0</v>
      </c>
      <c r="AV49" s="49">
        <v>21.95</v>
      </c>
      <c r="AW49" s="49">
        <v>5.4485326900000013</v>
      </c>
      <c r="AX49" s="49">
        <v>0.21711634999999999</v>
      </c>
      <c r="AY49" s="49">
        <f t="shared" si="30"/>
        <v>0</v>
      </c>
      <c r="AZ49" s="49">
        <v>0</v>
      </c>
      <c r="BA49" s="49">
        <v>0</v>
      </c>
      <c r="BB49" s="49">
        <v>0</v>
      </c>
      <c r="BC49" s="49">
        <v>0</v>
      </c>
    </row>
    <row r="50" spans="1:55" ht="47.25" x14ac:dyDescent="0.25">
      <c r="A50" s="46" t="s">
        <v>120</v>
      </c>
      <c r="B50" s="52" t="s">
        <v>128</v>
      </c>
      <c r="C50" s="54" t="s">
        <v>129</v>
      </c>
      <c r="D50" s="49">
        <v>3.4751356799999997</v>
      </c>
      <c r="E50" s="49">
        <f t="shared" si="19"/>
        <v>3.4751356799999997</v>
      </c>
      <c r="F50" s="49">
        <f t="shared" si="20"/>
        <v>0</v>
      </c>
      <c r="G50" s="49">
        <f t="shared" si="20"/>
        <v>3.4751356799999997</v>
      </c>
      <c r="H50" s="49">
        <f t="shared" si="20"/>
        <v>0</v>
      </c>
      <c r="I50" s="49">
        <f t="shared" si="20"/>
        <v>0</v>
      </c>
      <c r="J50" s="49">
        <f t="shared" si="21"/>
        <v>3.4751356799999997</v>
      </c>
      <c r="K50" s="49">
        <v>0</v>
      </c>
      <c r="L50" s="49">
        <f>3475.13568/1000</f>
        <v>3.4751356799999997</v>
      </c>
      <c r="M50" s="49">
        <v>0</v>
      </c>
      <c r="N50" s="49">
        <v>0</v>
      </c>
      <c r="O50" s="49">
        <f t="shared" si="22"/>
        <v>0</v>
      </c>
      <c r="P50" s="49">
        <v>0</v>
      </c>
      <c r="Q50" s="49">
        <v>0</v>
      </c>
      <c r="R50" s="49">
        <v>0</v>
      </c>
      <c r="S50" s="49">
        <v>0</v>
      </c>
      <c r="T50" s="49">
        <f t="shared" si="23"/>
        <v>0</v>
      </c>
      <c r="U50" s="49">
        <v>0</v>
      </c>
      <c r="V50" s="49">
        <v>0</v>
      </c>
      <c r="W50" s="49">
        <v>0</v>
      </c>
      <c r="X50" s="49">
        <v>0</v>
      </c>
      <c r="Y50" s="49">
        <f t="shared" si="24"/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f t="shared" si="25"/>
        <v>0</v>
      </c>
      <c r="AF50" s="49">
        <f t="shared" si="26"/>
        <v>0</v>
      </c>
      <c r="AG50" s="49">
        <f t="shared" si="26"/>
        <v>0</v>
      </c>
      <c r="AH50" s="49">
        <f t="shared" si="26"/>
        <v>0</v>
      </c>
      <c r="AI50" s="49">
        <f t="shared" si="26"/>
        <v>0</v>
      </c>
      <c r="AJ50" s="49">
        <f t="shared" si="27"/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f t="shared" si="28"/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f t="shared" si="29"/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f t="shared" si="30"/>
        <v>0</v>
      </c>
      <c r="AZ50" s="49">
        <v>0</v>
      </c>
      <c r="BA50" s="49">
        <v>0</v>
      </c>
      <c r="BB50" s="49">
        <v>0</v>
      </c>
      <c r="BC50" s="49">
        <v>0</v>
      </c>
    </row>
    <row r="51" spans="1:55" ht="31.5" x14ac:dyDescent="0.25">
      <c r="A51" s="46" t="s">
        <v>120</v>
      </c>
      <c r="B51" s="52" t="s">
        <v>130</v>
      </c>
      <c r="C51" s="54" t="s">
        <v>131</v>
      </c>
      <c r="D51" s="49" t="s">
        <v>132</v>
      </c>
      <c r="E51" s="49">
        <f t="shared" si="19"/>
        <v>0.16973686000000002</v>
      </c>
      <c r="F51" s="49">
        <f t="shared" si="20"/>
        <v>0</v>
      </c>
      <c r="G51" s="49">
        <f t="shared" si="20"/>
        <v>0</v>
      </c>
      <c r="H51" s="49">
        <f t="shared" si="20"/>
        <v>0.16973686000000002</v>
      </c>
      <c r="I51" s="49">
        <f t="shared" si="20"/>
        <v>0</v>
      </c>
      <c r="J51" s="49">
        <f t="shared" si="21"/>
        <v>0</v>
      </c>
      <c r="K51" s="49">
        <v>0</v>
      </c>
      <c r="L51" s="49">
        <v>0</v>
      </c>
      <c r="M51" s="49">
        <v>0</v>
      </c>
      <c r="N51" s="49">
        <v>0</v>
      </c>
      <c r="O51" s="49">
        <f t="shared" si="22"/>
        <v>0</v>
      </c>
      <c r="P51" s="49">
        <v>0</v>
      </c>
      <c r="Q51" s="49">
        <v>0</v>
      </c>
      <c r="R51" s="49">
        <v>0</v>
      </c>
      <c r="S51" s="49">
        <v>0</v>
      </c>
      <c r="T51" s="49">
        <f t="shared" si="23"/>
        <v>0</v>
      </c>
      <c r="U51" s="49">
        <v>0</v>
      </c>
      <c r="V51" s="49">
        <v>0</v>
      </c>
      <c r="W51" s="49">
        <v>0</v>
      </c>
      <c r="X51" s="49">
        <v>0</v>
      </c>
      <c r="Y51" s="49">
        <f t="shared" si="24"/>
        <v>0.16973686000000002</v>
      </c>
      <c r="Z51" s="49">
        <v>0</v>
      </c>
      <c r="AA51" s="49">
        <v>0</v>
      </c>
      <c r="AB51" s="49">
        <f>169.73686/1000</f>
        <v>0.16973686000000002</v>
      </c>
      <c r="AC51" s="49">
        <v>0</v>
      </c>
      <c r="AD51" s="49" t="s">
        <v>132</v>
      </c>
      <c r="AE51" s="49">
        <f t="shared" si="25"/>
        <v>0</v>
      </c>
      <c r="AF51" s="49">
        <f t="shared" si="26"/>
        <v>0</v>
      </c>
      <c r="AG51" s="49">
        <f t="shared" si="26"/>
        <v>0</v>
      </c>
      <c r="AH51" s="49">
        <f t="shared" si="26"/>
        <v>0</v>
      </c>
      <c r="AI51" s="49">
        <f t="shared" si="26"/>
        <v>0</v>
      </c>
      <c r="AJ51" s="49">
        <f t="shared" si="27"/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f t="shared" si="28"/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f t="shared" si="29"/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f t="shared" si="30"/>
        <v>0</v>
      </c>
      <c r="AZ51" s="49">
        <v>0</v>
      </c>
      <c r="BA51" s="49">
        <v>0</v>
      </c>
      <c r="BB51" s="49">
        <v>0</v>
      </c>
      <c r="BC51" s="49">
        <v>0</v>
      </c>
    </row>
    <row r="52" spans="1:55" ht="47.25" x14ac:dyDescent="0.25">
      <c r="A52" s="46" t="s">
        <v>120</v>
      </c>
      <c r="B52" s="52" t="s">
        <v>133</v>
      </c>
      <c r="C52" s="54" t="s">
        <v>134</v>
      </c>
      <c r="D52" s="49">
        <v>3.6317129759999998</v>
      </c>
      <c r="E52" s="49">
        <f t="shared" si="19"/>
        <v>4.4097346100000001</v>
      </c>
      <c r="F52" s="49">
        <f t="shared" si="20"/>
        <v>4.4097346100000001</v>
      </c>
      <c r="G52" s="49">
        <f t="shared" si="20"/>
        <v>0</v>
      </c>
      <c r="H52" s="49">
        <f t="shared" si="20"/>
        <v>0</v>
      </c>
      <c r="I52" s="49">
        <f t="shared" si="20"/>
        <v>0</v>
      </c>
      <c r="J52" s="49">
        <f t="shared" si="21"/>
        <v>0</v>
      </c>
      <c r="K52" s="49">
        <v>0</v>
      </c>
      <c r="L52" s="49">
        <v>0</v>
      </c>
      <c r="M52" s="49">
        <v>0</v>
      </c>
      <c r="N52" s="49">
        <v>0</v>
      </c>
      <c r="O52" s="49">
        <f t="shared" si="22"/>
        <v>0</v>
      </c>
      <c r="P52" s="49">
        <v>0</v>
      </c>
      <c r="Q52" s="49">
        <v>0</v>
      </c>
      <c r="R52" s="49">
        <v>0</v>
      </c>
      <c r="S52" s="49">
        <v>0</v>
      </c>
      <c r="T52" s="49">
        <f t="shared" si="23"/>
        <v>0</v>
      </c>
      <c r="U52" s="49">
        <v>0</v>
      </c>
      <c r="V52" s="49">
        <v>0</v>
      </c>
      <c r="W52" s="49">
        <v>0</v>
      </c>
      <c r="X52" s="49">
        <v>0</v>
      </c>
      <c r="Y52" s="49">
        <f t="shared" si="24"/>
        <v>4.4097346100000001</v>
      </c>
      <c r="Z52" s="49">
        <f>4409.73461/1000</f>
        <v>4.4097346100000001</v>
      </c>
      <c r="AA52" s="49">
        <v>0</v>
      </c>
      <c r="AB52" s="49">
        <v>0</v>
      </c>
      <c r="AC52" s="49">
        <v>0</v>
      </c>
      <c r="AD52" s="49">
        <v>3.0264274799999997</v>
      </c>
      <c r="AE52" s="49">
        <f t="shared" si="25"/>
        <v>3.6747788400000001</v>
      </c>
      <c r="AF52" s="49">
        <f t="shared" si="26"/>
        <v>3.6747788400000001</v>
      </c>
      <c r="AG52" s="49">
        <f t="shared" si="26"/>
        <v>0</v>
      </c>
      <c r="AH52" s="49">
        <f t="shared" si="26"/>
        <v>0</v>
      </c>
      <c r="AI52" s="49">
        <f t="shared" si="26"/>
        <v>0</v>
      </c>
      <c r="AJ52" s="49">
        <f t="shared" si="27"/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f t="shared" si="28"/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f t="shared" si="29"/>
        <v>3.6747788400000001</v>
      </c>
      <c r="AU52" s="49">
        <v>3.6747788400000001</v>
      </c>
      <c r="AV52" s="49">
        <v>0</v>
      </c>
      <c r="AW52" s="49">
        <v>0</v>
      </c>
      <c r="AX52" s="49">
        <v>0</v>
      </c>
      <c r="AY52" s="49">
        <f t="shared" si="30"/>
        <v>0</v>
      </c>
      <c r="AZ52" s="49">
        <v>0</v>
      </c>
      <c r="BA52" s="49">
        <v>0</v>
      </c>
      <c r="BB52" s="49">
        <v>0</v>
      </c>
      <c r="BC52" s="49">
        <v>0</v>
      </c>
    </row>
    <row r="53" spans="1:55" x14ac:dyDescent="0.25">
      <c r="A53" s="46" t="s">
        <v>120</v>
      </c>
      <c r="B53" s="52" t="s">
        <v>135</v>
      </c>
      <c r="C53" s="54" t="s">
        <v>136</v>
      </c>
      <c r="D53" s="49" t="s">
        <v>132</v>
      </c>
      <c r="E53" s="49">
        <f t="shared" si="19"/>
        <v>0</v>
      </c>
      <c r="F53" s="49">
        <f t="shared" si="20"/>
        <v>0</v>
      </c>
      <c r="G53" s="49">
        <f t="shared" si="20"/>
        <v>0</v>
      </c>
      <c r="H53" s="49">
        <f t="shared" si="20"/>
        <v>0</v>
      </c>
      <c r="I53" s="49">
        <f t="shared" si="20"/>
        <v>0</v>
      </c>
      <c r="J53" s="49">
        <f t="shared" si="21"/>
        <v>1.8112499999999999E-3</v>
      </c>
      <c r="K53" s="49">
        <v>0</v>
      </c>
      <c r="L53" s="49">
        <v>0</v>
      </c>
      <c r="M53" s="49">
        <v>0</v>
      </c>
      <c r="N53" s="49">
        <f>1.81125/1000</f>
        <v>1.8112499999999999E-3</v>
      </c>
      <c r="O53" s="49">
        <f t="shared" si="22"/>
        <v>-1.8112499999999999E-3</v>
      </c>
      <c r="P53" s="49">
        <v>0</v>
      </c>
      <c r="Q53" s="49">
        <v>0</v>
      </c>
      <c r="R53" s="49">
        <v>0</v>
      </c>
      <c r="S53" s="49">
        <f>-1.81125/1000</f>
        <v>-1.8112499999999999E-3</v>
      </c>
      <c r="T53" s="49">
        <f t="shared" si="23"/>
        <v>0</v>
      </c>
      <c r="U53" s="49">
        <v>0</v>
      </c>
      <c r="V53" s="49">
        <v>0</v>
      </c>
      <c r="W53" s="49">
        <v>0</v>
      </c>
      <c r="X53" s="49">
        <v>0</v>
      </c>
      <c r="Y53" s="49">
        <f t="shared" si="24"/>
        <v>0</v>
      </c>
      <c r="Z53" s="49">
        <v>0</v>
      </c>
      <c r="AA53" s="49">
        <v>0</v>
      </c>
      <c r="AB53" s="49">
        <v>0</v>
      </c>
      <c r="AC53" s="49">
        <v>0</v>
      </c>
      <c r="AD53" s="49" t="s">
        <v>132</v>
      </c>
      <c r="AE53" s="49">
        <f t="shared" si="25"/>
        <v>0</v>
      </c>
      <c r="AF53" s="49">
        <f t="shared" si="26"/>
        <v>0</v>
      </c>
      <c r="AG53" s="49">
        <f t="shared" si="26"/>
        <v>0</v>
      </c>
      <c r="AH53" s="49">
        <f t="shared" si="26"/>
        <v>0</v>
      </c>
      <c r="AI53" s="49">
        <f t="shared" si="26"/>
        <v>0</v>
      </c>
      <c r="AJ53" s="49">
        <f t="shared" si="27"/>
        <v>1.5093700000000001E-3</v>
      </c>
      <c r="AK53" s="49">
        <v>0</v>
      </c>
      <c r="AL53" s="49">
        <v>0</v>
      </c>
      <c r="AM53" s="49">
        <v>0</v>
      </c>
      <c r="AN53" s="49">
        <v>1.5093700000000001E-3</v>
      </c>
      <c r="AO53" s="49">
        <f t="shared" si="28"/>
        <v>-1.5093700000000001E-3</v>
      </c>
      <c r="AP53" s="49">
        <v>0</v>
      </c>
      <c r="AQ53" s="49">
        <v>0</v>
      </c>
      <c r="AR53" s="49">
        <v>0</v>
      </c>
      <c r="AS53" s="49">
        <v>-1.5093700000000001E-3</v>
      </c>
      <c r="AT53" s="49">
        <f t="shared" si="29"/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f t="shared" si="30"/>
        <v>0</v>
      </c>
      <c r="AZ53" s="49">
        <v>0</v>
      </c>
      <c r="BA53" s="49">
        <v>0</v>
      </c>
      <c r="BB53" s="49">
        <v>0</v>
      </c>
      <c r="BC53" s="49">
        <v>0</v>
      </c>
    </row>
    <row r="54" spans="1:55" s="16" customFormat="1" ht="31.5" x14ac:dyDescent="0.25">
      <c r="A54" s="38" t="s">
        <v>137</v>
      </c>
      <c r="B54" s="43" t="s">
        <v>138</v>
      </c>
      <c r="C54" s="40" t="s">
        <v>75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</row>
    <row r="55" spans="1:55" s="16" customFormat="1" ht="47.25" x14ac:dyDescent="0.25">
      <c r="A55" s="38" t="s">
        <v>139</v>
      </c>
      <c r="B55" s="43" t="s">
        <v>140</v>
      </c>
      <c r="C55" s="40" t="s">
        <v>75</v>
      </c>
      <c r="D55" s="42">
        <f t="shared" ref="D55:BC55" si="31">D56+D60+D64+D66</f>
        <v>505.05226661859211</v>
      </c>
      <c r="E55" s="42">
        <f t="shared" si="31"/>
        <v>259.86030676999997</v>
      </c>
      <c r="F55" s="42">
        <f t="shared" si="31"/>
        <v>19.571049849999998</v>
      </c>
      <c r="G55" s="42">
        <f t="shared" si="31"/>
        <v>155.11994540000001</v>
      </c>
      <c r="H55" s="42">
        <f t="shared" si="31"/>
        <v>77.19560091000001</v>
      </c>
      <c r="I55" s="42">
        <f t="shared" si="31"/>
        <v>7.9737106099999995</v>
      </c>
      <c r="J55" s="42">
        <f t="shared" si="31"/>
        <v>24.471512189999999</v>
      </c>
      <c r="K55" s="42">
        <f t="shared" si="31"/>
        <v>8.5625378399999992</v>
      </c>
      <c r="L55" s="42">
        <f t="shared" si="31"/>
        <v>8.2957375300000002</v>
      </c>
      <c r="M55" s="42">
        <f t="shared" si="31"/>
        <v>6.0671160999999998</v>
      </c>
      <c r="N55" s="42">
        <f t="shared" si="31"/>
        <v>1.54612072</v>
      </c>
      <c r="O55" s="42">
        <f t="shared" si="31"/>
        <v>87.978279999999998</v>
      </c>
      <c r="P55" s="42">
        <f t="shared" si="31"/>
        <v>0</v>
      </c>
      <c r="Q55" s="42">
        <f t="shared" si="31"/>
        <v>24.821515519999998</v>
      </c>
      <c r="R55" s="42">
        <f t="shared" si="31"/>
        <v>61.601133729999994</v>
      </c>
      <c r="S55" s="42">
        <f t="shared" si="31"/>
        <v>1.5556307500000071</v>
      </c>
      <c r="T55" s="42">
        <f t="shared" si="31"/>
        <v>57.000925530000011</v>
      </c>
      <c r="U55" s="42">
        <f t="shared" si="31"/>
        <v>10.525444009999999</v>
      </c>
      <c r="V55" s="42">
        <f t="shared" si="31"/>
        <v>34.755035840000005</v>
      </c>
      <c r="W55" s="42">
        <f t="shared" si="31"/>
        <v>9.4190558800000108</v>
      </c>
      <c r="X55" s="42">
        <f t="shared" si="31"/>
        <v>2.3013897999999982</v>
      </c>
      <c r="Y55" s="42">
        <f t="shared" si="31"/>
        <v>90.409589049999994</v>
      </c>
      <c r="Z55" s="42">
        <f t="shared" si="31"/>
        <v>0.483068</v>
      </c>
      <c r="AA55" s="42">
        <f t="shared" si="31"/>
        <v>87.247656509999985</v>
      </c>
      <c r="AB55" s="42">
        <f t="shared" si="31"/>
        <v>0.10829520000000309</v>
      </c>
      <c r="AC55" s="42">
        <f t="shared" si="31"/>
        <v>2.5705693399999943</v>
      </c>
      <c r="AD55" s="42">
        <f t="shared" si="31"/>
        <v>286.99197125000001</v>
      </c>
      <c r="AE55" s="42">
        <f t="shared" si="31"/>
        <v>199.06566608</v>
      </c>
      <c r="AF55" s="42">
        <f t="shared" si="31"/>
        <v>8.9651148000000003</v>
      </c>
      <c r="AG55" s="42">
        <f t="shared" si="31"/>
        <v>137.150813</v>
      </c>
      <c r="AH55" s="42">
        <f t="shared" si="31"/>
        <v>44.859893659999997</v>
      </c>
      <c r="AI55" s="42">
        <f t="shared" si="31"/>
        <v>8.0898446200000009</v>
      </c>
      <c r="AJ55" s="42">
        <f t="shared" si="31"/>
        <v>27.930101669999999</v>
      </c>
      <c r="AK55" s="42">
        <f t="shared" si="31"/>
        <v>0</v>
      </c>
      <c r="AL55" s="42">
        <f t="shared" si="31"/>
        <v>22.435176999999999</v>
      </c>
      <c r="AM55" s="42">
        <f t="shared" si="31"/>
        <v>3.8601820200000003</v>
      </c>
      <c r="AN55" s="42">
        <f t="shared" si="31"/>
        <v>1.63474265</v>
      </c>
      <c r="AO55" s="42">
        <f t="shared" si="31"/>
        <v>2.9942443900000004</v>
      </c>
      <c r="AP55" s="42">
        <f t="shared" si="31"/>
        <v>0</v>
      </c>
      <c r="AQ55" s="42">
        <f t="shared" si="31"/>
        <v>0</v>
      </c>
      <c r="AR55" s="42">
        <f t="shared" si="31"/>
        <v>1.61036574</v>
      </c>
      <c r="AS55" s="42">
        <f t="shared" si="31"/>
        <v>1.3838786500000002</v>
      </c>
      <c r="AT55" s="42">
        <f t="shared" si="31"/>
        <v>34.932514439999999</v>
      </c>
      <c r="AU55" s="42">
        <f t="shared" si="31"/>
        <v>8.9651148000000003</v>
      </c>
      <c r="AV55" s="42">
        <f t="shared" si="31"/>
        <v>0.73542099999999999</v>
      </c>
      <c r="AW55" s="42">
        <f t="shared" si="31"/>
        <v>22.901072549999999</v>
      </c>
      <c r="AX55" s="42">
        <f t="shared" si="31"/>
        <v>2.33090609</v>
      </c>
      <c r="AY55" s="42">
        <f t="shared" si="31"/>
        <v>133.20880557999999</v>
      </c>
      <c r="AZ55" s="42">
        <f t="shared" si="31"/>
        <v>0</v>
      </c>
      <c r="BA55" s="42">
        <f t="shared" si="31"/>
        <v>113.980215</v>
      </c>
      <c r="BB55" s="42">
        <f t="shared" si="31"/>
        <v>16.48827335</v>
      </c>
      <c r="BC55" s="42">
        <f t="shared" si="31"/>
        <v>2.7403172299999996</v>
      </c>
    </row>
    <row r="56" spans="1:55" s="16" customFormat="1" ht="31.5" x14ac:dyDescent="0.25">
      <c r="A56" s="38" t="s">
        <v>141</v>
      </c>
      <c r="B56" s="43" t="s">
        <v>142</v>
      </c>
      <c r="C56" s="40" t="s">
        <v>75</v>
      </c>
      <c r="D56" s="42">
        <f t="shared" ref="D56:AI56" si="32">SUM(D57:D59)</f>
        <v>75.536761172666658</v>
      </c>
      <c r="E56" s="42">
        <f t="shared" si="32"/>
        <v>20.142471709999999</v>
      </c>
      <c r="F56" s="42">
        <f t="shared" si="32"/>
        <v>10.525444009999999</v>
      </c>
      <c r="G56" s="42">
        <f t="shared" si="32"/>
        <v>9.1987028399999993</v>
      </c>
      <c r="H56" s="42">
        <f t="shared" si="32"/>
        <v>0</v>
      </c>
      <c r="I56" s="42">
        <f t="shared" si="32"/>
        <v>0.41832486000000002</v>
      </c>
      <c r="J56" s="42">
        <f t="shared" si="32"/>
        <v>3.6164889000000002</v>
      </c>
      <c r="K56" s="42">
        <f t="shared" si="32"/>
        <v>0</v>
      </c>
      <c r="L56" s="42">
        <f t="shared" si="32"/>
        <v>3.19816404</v>
      </c>
      <c r="M56" s="42">
        <f t="shared" si="32"/>
        <v>0</v>
      </c>
      <c r="N56" s="42">
        <f t="shared" si="32"/>
        <v>0.41832486000000002</v>
      </c>
      <c r="O56" s="42">
        <f t="shared" si="32"/>
        <v>6.0005387999999993</v>
      </c>
      <c r="P56" s="42">
        <f t="shared" si="32"/>
        <v>0</v>
      </c>
      <c r="Q56" s="42">
        <f t="shared" si="32"/>
        <v>6.0005387999999993</v>
      </c>
      <c r="R56" s="42">
        <f t="shared" si="32"/>
        <v>0</v>
      </c>
      <c r="S56" s="42">
        <f t="shared" si="32"/>
        <v>0</v>
      </c>
      <c r="T56" s="42">
        <f t="shared" si="32"/>
        <v>10.525444009999999</v>
      </c>
      <c r="U56" s="42">
        <f t="shared" si="32"/>
        <v>10.525444009999999</v>
      </c>
      <c r="V56" s="42">
        <f t="shared" si="32"/>
        <v>0</v>
      </c>
      <c r="W56" s="42">
        <f t="shared" si="32"/>
        <v>0</v>
      </c>
      <c r="X56" s="42">
        <f t="shared" si="32"/>
        <v>0</v>
      </c>
      <c r="Y56" s="42">
        <f t="shared" si="32"/>
        <v>0</v>
      </c>
      <c r="Z56" s="42">
        <f t="shared" si="32"/>
        <v>0</v>
      </c>
      <c r="AA56" s="42">
        <f t="shared" si="32"/>
        <v>0</v>
      </c>
      <c r="AB56" s="42">
        <f t="shared" si="32"/>
        <v>0</v>
      </c>
      <c r="AC56" s="42">
        <f t="shared" si="32"/>
        <v>0</v>
      </c>
      <c r="AD56" s="42">
        <f t="shared" si="32"/>
        <v>80.552858099999995</v>
      </c>
      <c r="AE56" s="42">
        <f t="shared" si="32"/>
        <v>35.321239149999997</v>
      </c>
      <c r="AF56" s="42">
        <f t="shared" si="32"/>
        <v>8.4820468000000009</v>
      </c>
      <c r="AG56" s="42">
        <f t="shared" si="32"/>
        <v>22.435176999999999</v>
      </c>
      <c r="AH56" s="42">
        <f t="shared" si="32"/>
        <v>3.8601820200000003</v>
      </c>
      <c r="AI56" s="42">
        <f t="shared" si="32"/>
        <v>0.54383333</v>
      </c>
      <c r="AJ56" s="42">
        <f t="shared" ref="AJ56:BC56" si="33">SUM(AJ57:AJ59)</f>
        <v>26.651692349999998</v>
      </c>
      <c r="AK56" s="42">
        <f t="shared" si="33"/>
        <v>0</v>
      </c>
      <c r="AL56" s="42">
        <f t="shared" si="33"/>
        <v>22.435176999999999</v>
      </c>
      <c r="AM56" s="42">
        <f t="shared" si="33"/>
        <v>3.8601820200000003</v>
      </c>
      <c r="AN56" s="42">
        <f t="shared" si="33"/>
        <v>0.35633333</v>
      </c>
      <c r="AO56" s="42">
        <f t="shared" si="33"/>
        <v>0</v>
      </c>
      <c r="AP56" s="42">
        <f t="shared" si="33"/>
        <v>0</v>
      </c>
      <c r="AQ56" s="42">
        <f t="shared" si="33"/>
        <v>0</v>
      </c>
      <c r="AR56" s="42">
        <f t="shared" si="33"/>
        <v>0</v>
      </c>
      <c r="AS56" s="42">
        <f t="shared" si="33"/>
        <v>0</v>
      </c>
      <c r="AT56" s="42">
        <f t="shared" si="33"/>
        <v>8.4820468000000009</v>
      </c>
      <c r="AU56" s="42">
        <f t="shared" si="33"/>
        <v>8.4820468000000009</v>
      </c>
      <c r="AV56" s="42">
        <f t="shared" si="33"/>
        <v>0</v>
      </c>
      <c r="AW56" s="42">
        <f t="shared" si="33"/>
        <v>0</v>
      </c>
      <c r="AX56" s="42">
        <f t="shared" si="33"/>
        <v>0</v>
      </c>
      <c r="AY56" s="42">
        <f t="shared" si="33"/>
        <v>0.1875</v>
      </c>
      <c r="AZ56" s="42">
        <f t="shared" si="33"/>
        <v>0</v>
      </c>
      <c r="BA56" s="42">
        <f t="shared" si="33"/>
        <v>0</v>
      </c>
      <c r="BB56" s="42">
        <f t="shared" si="33"/>
        <v>0</v>
      </c>
      <c r="BC56" s="42">
        <f t="shared" si="33"/>
        <v>0.1875</v>
      </c>
    </row>
    <row r="57" spans="1:55" ht="28.5" customHeight="1" x14ac:dyDescent="0.25">
      <c r="A57" s="46" t="s">
        <v>141</v>
      </c>
      <c r="B57" s="55" t="s">
        <v>143</v>
      </c>
      <c r="C57" s="54" t="s">
        <v>144</v>
      </c>
      <c r="D57" s="49">
        <v>62.537666666666667</v>
      </c>
      <c r="E57" s="49">
        <f t="shared" ref="E57:E59" si="34">SUBTOTAL(9,F57:I57)</f>
        <v>7.2086821099999998</v>
      </c>
      <c r="F57" s="49">
        <f t="shared" ref="F57:I59" si="35">K57+P57+U57+Z57</f>
        <v>7.2086821099999998</v>
      </c>
      <c r="G57" s="49">
        <f t="shared" si="35"/>
        <v>0</v>
      </c>
      <c r="H57" s="49">
        <f t="shared" si="35"/>
        <v>0</v>
      </c>
      <c r="I57" s="49">
        <f t="shared" si="35"/>
        <v>0</v>
      </c>
      <c r="J57" s="49">
        <f t="shared" ref="J57:J59" si="36">SUBTOTAL(9,K57:N57)</f>
        <v>0</v>
      </c>
      <c r="K57" s="49">
        <v>0</v>
      </c>
      <c r="L57" s="49">
        <v>0</v>
      </c>
      <c r="M57" s="49">
        <v>0</v>
      </c>
      <c r="N57" s="49">
        <v>0</v>
      </c>
      <c r="O57" s="49">
        <f t="shared" ref="O57:O59" si="37">SUBTOTAL(9,P57:S57)</f>
        <v>0</v>
      </c>
      <c r="P57" s="49">
        <v>0</v>
      </c>
      <c r="Q57" s="49">
        <v>0</v>
      </c>
      <c r="R57" s="49">
        <v>0</v>
      </c>
      <c r="S57" s="49">
        <v>0</v>
      </c>
      <c r="T57" s="49">
        <f t="shared" ref="T57:T59" si="38">SUBTOTAL(9,U57:X57)</f>
        <v>7.2086821099999998</v>
      </c>
      <c r="U57" s="49">
        <v>7.2086821099999998</v>
      </c>
      <c r="V57" s="49">
        <v>0</v>
      </c>
      <c r="W57" s="49">
        <v>0</v>
      </c>
      <c r="X57" s="49">
        <v>0</v>
      </c>
      <c r="Y57" s="49">
        <f t="shared" ref="Y57:Y59" si="39">SUBTOTAL(9,Z57:AC57)</f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51.211409939999996</v>
      </c>
      <c r="AE57" s="49">
        <f t="shared" ref="AE57:AE59" si="40">SUBTOTAL(9,AF57:AI57)</f>
        <v>5.9797909900000006</v>
      </c>
      <c r="AF57" s="49">
        <f t="shared" ref="AF57:AI59" si="41">AK57+AP57+AU57+AZ57</f>
        <v>5.7922909900000006</v>
      </c>
      <c r="AG57" s="49">
        <f t="shared" si="41"/>
        <v>0</v>
      </c>
      <c r="AH57" s="49">
        <f t="shared" si="41"/>
        <v>0</v>
      </c>
      <c r="AI57" s="49">
        <f t="shared" si="41"/>
        <v>0.1875</v>
      </c>
      <c r="AJ57" s="49">
        <f t="shared" ref="AJ57:AJ59" si="42">SUBTOTAL(9,AK57:AN57)</f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f t="shared" ref="AO57:AO59" si="43">SUBTOTAL(9,AP57:AS57)</f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f t="shared" ref="AT57:AT59" si="44">SUBTOTAL(9,AU57:AX57)</f>
        <v>5.7922909900000006</v>
      </c>
      <c r="AU57" s="49">
        <v>5.7922909900000006</v>
      </c>
      <c r="AV57" s="49">
        <v>0</v>
      </c>
      <c r="AW57" s="49">
        <v>0</v>
      </c>
      <c r="AX57" s="49">
        <v>0</v>
      </c>
      <c r="AY57" s="49">
        <f t="shared" ref="AY57:AY59" si="45">SUBTOTAL(9,AZ57:BC57)</f>
        <v>0.1875</v>
      </c>
      <c r="AZ57" s="49">
        <v>0</v>
      </c>
      <c r="BA57" s="49">
        <v>0</v>
      </c>
      <c r="BB57" s="49">
        <v>0</v>
      </c>
      <c r="BC57" s="49">
        <v>0.1875</v>
      </c>
    </row>
    <row r="58" spans="1:55" x14ac:dyDescent="0.25">
      <c r="A58" s="46" t="s">
        <v>141</v>
      </c>
      <c r="B58" s="47" t="s">
        <v>145</v>
      </c>
      <c r="C58" s="48" t="s">
        <v>146</v>
      </c>
      <c r="D58" s="49">
        <v>3.3167619019999997</v>
      </c>
      <c r="E58" s="49">
        <f t="shared" si="34"/>
        <v>3.3167618999999999</v>
      </c>
      <c r="F58" s="49">
        <f t="shared" si="35"/>
        <v>3.3167618999999999</v>
      </c>
      <c r="G58" s="49">
        <f t="shared" si="35"/>
        <v>0</v>
      </c>
      <c r="H58" s="49">
        <f t="shared" si="35"/>
        <v>0</v>
      </c>
      <c r="I58" s="49">
        <f t="shared" si="35"/>
        <v>0</v>
      </c>
      <c r="J58" s="49">
        <f t="shared" si="36"/>
        <v>0</v>
      </c>
      <c r="K58" s="49">
        <v>0</v>
      </c>
      <c r="L58" s="49">
        <v>0</v>
      </c>
      <c r="M58" s="49">
        <v>0</v>
      </c>
      <c r="N58" s="49">
        <v>0</v>
      </c>
      <c r="O58" s="49">
        <f t="shared" si="37"/>
        <v>0</v>
      </c>
      <c r="P58" s="49">
        <v>0</v>
      </c>
      <c r="Q58" s="49">
        <v>0</v>
      </c>
      <c r="R58" s="49">
        <v>0</v>
      </c>
      <c r="S58" s="49">
        <v>0</v>
      </c>
      <c r="T58" s="49">
        <f t="shared" si="38"/>
        <v>3.3167618999999999</v>
      </c>
      <c r="U58" s="49">
        <v>3.3167618999999999</v>
      </c>
      <c r="V58" s="49">
        <v>0</v>
      </c>
      <c r="W58" s="49">
        <v>0</v>
      </c>
      <c r="X58" s="49">
        <v>0</v>
      </c>
      <c r="Y58" s="49">
        <f t="shared" si="39"/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2.6897558100000003</v>
      </c>
      <c r="AE58" s="49">
        <f t="shared" si="40"/>
        <v>2.6897558100000003</v>
      </c>
      <c r="AF58" s="49">
        <f t="shared" si="41"/>
        <v>2.6897558100000003</v>
      </c>
      <c r="AG58" s="49">
        <f t="shared" si="41"/>
        <v>0</v>
      </c>
      <c r="AH58" s="49">
        <f t="shared" si="41"/>
        <v>0</v>
      </c>
      <c r="AI58" s="49">
        <f t="shared" si="41"/>
        <v>0</v>
      </c>
      <c r="AJ58" s="49">
        <f t="shared" si="42"/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f t="shared" si="43"/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f t="shared" si="44"/>
        <v>2.6897558100000003</v>
      </c>
      <c r="AU58" s="49">
        <v>2.6897558100000003</v>
      </c>
      <c r="AV58" s="49">
        <v>0</v>
      </c>
      <c r="AW58" s="49">
        <v>0</v>
      </c>
      <c r="AX58" s="49">
        <v>0</v>
      </c>
      <c r="AY58" s="49">
        <f t="shared" si="45"/>
        <v>0</v>
      </c>
      <c r="AZ58" s="49">
        <v>0</v>
      </c>
      <c r="BA58" s="49">
        <v>0</v>
      </c>
      <c r="BB58" s="49">
        <v>0</v>
      </c>
      <c r="BC58" s="49">
        <v>0</v>
      </c>
    </row>
    <row r="59" spans="1:55" ht="26.25" customHeight="1" x14ac:dyDescent="0.25">
      <c r="A59" s="46" t="s">
        <v>141</v>
      </c>
      <c r="B59" s="47" t="s">
        <v>147</v>
      </c>
      <c r="C59" s="48" t="s">
        <v>148</v>
      </c>
      <c r="D59" s="49">
        <v>9.6823326039999991</v>
      </c>
      <c r="E59" s="49">
        <f t="shared" si="34"/>
        <v>9.6170276999999995</v>
      </c>
      <c r="F59" s="49">
        <f t="shared" si="35"/>
        <v>0</v>
      </c>
      <c r="G59" s="49">
        <f t="shared" si="35"/>
        <v>9.1987028399999993</v>
      </c>
      <c r="H59" s="49">
        <f t="shared" si="35"/>
        <v>0</v>
      </c>
      <c r="I59" s="49">
        <f t="shared" si="35"/>
        <v>0.41832486000000002</v>
      </c>
      <c r="J59" s="49">
        <f t="shared" si="36"/>
        <v>3.6164889000000002</v>
      </c>
      <c r="K59" s="49">
        <v>0</v>
      </c>
      <c r="L59" s="49">
        <v>3.19816404</v>
      </c>
      <c r="M59" s="49">
        <v>0</v>
      </c>
      <c r="N59" s="49">
        <v>0.41832486000000002</v>
      </c>
      <c r="O59" s="49">
        <f t="shared" si="37"/>
        <v>6.0005387999999993</v>
      </c>
      <c r="P59" s="49">
        <v>0</v>
      </c>
      <c r="Q59" s="49">
        <v>6.0005387999999993</v>
      </c>
      <c r="R59" s="49">
        <v>0</v>
      </c>
      <c r="S59" s="49">
        <v>0</v>
      </c>
      <c r="T59" s="49">
        <f t="shared" si="38"/>
        <v>0</v>
      </c>
      <c r="U59" s="49">
        <v>0</v>
      </c>
      <c r="V59" s="49">
        <v>0</v>
      </c>
      <c r="W59" s="49">
        <v>0</v>
      </c>
      <c r="X59" s="49">
        <v>0</v>
      </c>
      <c r="Y59" s="49">
        <f t="shared" si="39"/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26.651692350000001</v>
      </c>
      <c r="AE59" s="49">
        <f t="shared" si="40"/>
        <v>26.651692349999998</v>
      </c>
      <c r="AF59" s="49">
        <f t="shared" si="41"/>
        <v>0</v>
      </c>
      <c r="AG59" s="49">
        <f t="shared" si="41"/>
        <v>22.435176999999999</v>
      </c>
      <c r="AH59" s="49">
        <f t="shared" si="41"/>
        <v>3.8601820200000003</v>
      </c>
      <c r="AI59" s="49">
        <f t="shared" si="41"/>
        <v>0.35633333</v>
      </c>
      <c r="AJ59" s="49">
        <f t="shared" si="42"/>
        <v>26.651692349999998</v>
      </c>
      <c r="AK59" s="49">
        <v>0</v>
      </c>
      <c r="AL59" s="49">
        <v>22.435176999999999</v>
      </c>
      <c r="AM59" s="49">
        <v>3.8601820200000003</v>
      </c>
      <c r="AN59" s="49">
        <v>0.35633333</v>
      </c>
      <c r="AO59" s="49">
        <f t="shared" si="43"/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f t="shared" si="44"/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f t="shared" si="45"/>
        <v>0</v>
      </c>
      <c r="AZ59" s="49">
        <v>0</v>
      </c>
      <c r="BA59" s="49">
        <v>0</v>
      </c>
      <c r="BB59" s="49">
        <v>0</v>
      </c>
      <c r="BC59" s="49">
        <v>0</v>
      </c>
    </row>
    <row r="60" spans="1:55" s="16" customFormat="1" x14ac:dyDescent="0.25">
      <c r="A60" s="38" t="s">
        <v>149</v>
      </c>
      <c r="B60" s="43" t="s">
        <v>150</v>
      </c>
      <c r="C60" s="40" t="s">
        <v>75</v>
      </c>
      <c r="D60" s="42">
        <f t="shared" ref="D60:E60" si="46">SUM(D61:D63)</f>
        <v>42.720919574000007</v>
      </c>
      <c r="E60" s="42">
        <f t="shared" si="46"/>
        <v>46.683510159999997</v>
      </c>
      <c r="F60" s="42">
        <f t="shared" ref="F60:I60" si="47">SUM(F61:F63)</f>
        <v>2.9799999899999996</v>
      </c>
      <c r="G60" s="42">
        <f t="shared" si="47"/>
        <v>18.152695000000001</v>
      </c>
      <c r="H60" s="42">
        <f t="shared" si="47"/>
        <v>23.868941060000001</v>
      </c>
      <c r="I60" s="42">
        <f t="shared" si="47"/>
        <v>1.6818741099999999</v>
      </c>
      <c r="J60" s="42">
        <f>SUM(J61:J63)</f>
        <v>6.3139974199999997</v>
      </c>
      <c r="K60" s="42">
        <f t="shared" ref="K60:BC60" si="48">SUM(K61:K63)</f>
        <v>2.9799999899999996</v>
      </c>
      <c r="L60" s="42">
        <f t="shared" si="48"/>
        <v>0</v>
      </c>
      <c r="M60" s="42">
        <f t="shared" si="48"/>
        <v>3.3339974299999997</v>
      </c>
      <c r="N60" s="42">
        <f t="shared" si="48"/>
        <v>0</v>
      </c>
      <c r="O60" s="42">
        <f t="shared" si="48"/>
        <v>16.014640549999999</v>
      </c>
      <c r="P60" s="42">
        <f t="shared" si="48"/>
        <v>0</v>
      </c>
      <c r="Q60" s="42">
        <f t="shared" si="48"/>
        <v>0</v>
      </c>
      <c r="R60" s="42">
        <f t="shared" si="48"/>
        <v>15.879640549999998</v>
      </c>
      <c r="S60" s="42">
        <f t="shared" si="48"/>
        <v>0.13500000000000156</v>
      </c>
      <c r="T60" s="42">
        <f t="shared" si="48"/>
        <v>14.477218260000001</v>
      </c>
      <c r="U60" s="42">
        <f t="shared" si="48"/>
        <v>0</v>
      </c>
      <c r="V60" s="42">
        <f t="shared" si="48"/>
        <v>9.7583835600000004</v>
      </c>
      <c r="W60" s="42">
        <f t="shared" si="48"/>
        <v>4.5470078800000024</v>
      </c>
      <c r="X60" s="42">
        <f t="shared" si="48"/>
        <v>0.17182681999999844</v>
      </c>
      <c r="Y60" s="42">
        <f t="shared" si="48"/>
        <v>9.877653930000001</v>
      </c>
      <c r="Z60" s="42">
        <f t="shared" si="48"/>
        <v>0</v>
      </c>
      <c r="AA60" s="42">
        <f t="shared" si="48"/>
        <v>8.394311440000001</v>
      </c>
      <c r="AB60" s="42">
        <f t="shared" si="48"/>
        <v>0.10829520000000104</v>
      </c>
      <c r="AC60" s="42">
        <f t="shared" si="48"/>
        <v>1.3750472899999999</v>
      </c>
      <c r="AD60" s="42">
        <f t="shared" si="48"/>
        <v>34.435000000000002</v>
      </c>
      <c r="AE60" s="42">
        <f t="shared" si="48"/>
        <v>32.739715019999998</v>
      </c>
      <c r="AF60" s="42">
        <f t="shared" si="48"/>
        <v>0</v>
      </c>
      <c r="AG60" s="42">
        <f t="shared" si="48"/>
        <v>11.840838</v>
      </c>
      <c r="AH60" s="42">
        <f t="shared" si="48"/>
        <v>19.412002909999998</v>
      </c>
      <c r="AI60" s="42">
        <f t="shared" si="48"/>
        <v>1.48687411</v>
      </c>
      <c r="AJ60" s="42">
        <f t="shared" si="48"/>
        <v>0</v>
      </c>
      <c r="AK60" s="42">
        <f t="shared" si="48"/>
        <v>0</v>
      </c>
      <c r="AL60" s="42">
        <f t="shared" si="48"/>
        <v>0</v>
      </c>
      <c r="AM60" s="42">
        <f t="shared" si="48"/>
        <v>0</v>
      </c>
      <c r="AN60" s="42">
        <f t="shared" si="48"/>
        <v>0</v>
      </c>
      <c r="AO60" s="42">
        <f t="shared" si="48"/>
        <v>0.17685000000000001</v>
      </c>
      <c r="AP60" s="42">
        <f t="shared" si="48"/>
        <v>0</v>
      </c>
      <c r="AQ60" s="42">
        <f t="shared" si="48"/>
        <v>0</v>
      </c>
      <c r="AR60" s="42">
        <f t="shared" si="48"/>
        <v>0</v>
      </c>
      <c r="AS60" s="42">
        <f t="shared" si="48"/>
        <v>0.17685000000000001</v>
      </c>
      <c r="AT60" s="42">
        <f t="shared" si="48"/>
        <v>19.812009369999998</v>
      </c>
      <c r="AU60" s="42">
        <f t="shared" si="48"/>
        <v>0</v>
      </c>
      <c r="AV60" s="42">
        <f t="shared" si="48"/>
        <v>0</v>
      </c>
      <c r="AW60" s="42">
        <f t="shared" si="48"/>
        <v>19.307032549999999</v>
      </c>
      <c r="AX60" s="42">
        <f t="shared" si="48"/>
        <v>0.50497681999999999</v>
      </c>
      <c r="AY60" s="42">
        <f t="shared" si="48"/>
        <v>12.750855649999998</v>
      </c>
      <c r="AZ60" s="42">
        <f t="shared" si="48"/>
        <v>0</v>
      </c>
      <c r="BA60" s="42">
        <f t="shared" si="48"/>
        <v>11.840838</v>
      </c>
      <c r="BB60" s="42">
        <f t="shared" si="48"/>
        <v>0.10497035999999937</v>
      </c>
      <c r="BC60" s="42">
        <f t="shared" si="48"/>
        <v>0.80504729000000008</v>
      </c>
    </row>
    <row r="61" spans="1:55" ht="31.5" x14ac:dyDescent="0.25">
      <c r="A61" s="46" t="s">
        <v>149</v>
      </c>
      <c r="B61" s="56" t="s">
        <v>151</v>
      </c>
      <c r="C61" s="54" t="s">
        <v>152</v>
      </c>
      <c r="D61" s="49">
        <v>2.97999999</v>
      </c>
      <c r="E61" s="49">
        <f t="shared" ref="E61:E63" si="49">SUBTOTAL(9,F61:I61)</f>
        <v>2.9799999899999996</v>
      </c>
      <c r="F61" s="49">
        <f t="shared" ref="F61:I63" si="50">K61+P61+U61+Z61</f>
        <v>2.9799999899999996</v>
      </c>
      <c r="G61" s="49">
        <f t="shared" si="50"/>
        <v>0</v>
      </c>
      <c r="H61" s="49">
        <f t="shared" si="50"/>
        <v>0</v>
      </c>
      <c r="I61" s="49">
        <f t="shared" si="50"/>
        <v>0</v>
      </c>
      <c r="J61" s="49">
        <f t="shared" ref="J61:J63" si="51">SUBTOTAL(9,K61:N61)</f>
        <v>2.9799999899999996</v>
      </c>
      <c r="K61" s="49">
        <v>2.9799999899999996</v>
      </c>
      <c r="L61" s="49">
        <v>0</v>
      </c>
      <c r="M61" s="49">
        <v>0</v>
      </c>
      <c r="N61" s="49">
        <v>0</v>
      </c>
      <c r="O61" s="49">
        <f t="shared" ref="O61:O63" si="52">SUBTOTAL(9,P61:S61)</f>
        <v>0</v>
      </c>
      <c r="P61" s="49">
        <v>0</v>
      </c>
      <c r="Q61" s="49">
        <v>0</v>
      </c>
      <c r="R61" s="49">
        <v>0</v>
      </c>
      <c r="S61" s="49">
        <v>0</v>
      </c>
      <c r="T61" s="49">
        <f t="shared" ref="T61:T65" si="53">SUBTOTAL(9,U61:X61)</f>
        <v>0</v>
      </c>
      <c r="U61" s="49">
        <v>0</v>
      </c>
      <c r="V61" s="49">
        <v>0</v>
      </c>
      <c r="W61" s="49">
        <v>0</v>
      </c>
      <c r="X61" s="49">
        <v>0</v>
      </c>
      <c r="Y61" s="49">
        <f t="shared" ref="Y61:Y65" si="54">SUBTOTAL(9,Z61:AC61)</f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f t="shared" ref="AE61:AE63" si="55">SUBTOTAL(9,AF61:AI61)</f>
        <v>0</v>
      </c>
      <c r="AF61" s="49">
        <f t="shared" ref="AF61:AI63" si="56">AK61+AP61+AU61+AZ61</f>
        <v>0</v>
      </c>
      <c r="AG61" s="49">
        <f t="shared" si="56"/>
        <v>0</v>
      </c>
      <c r="AH61" s="49">
        <f t="shared" si="56"/>
        <v>0</v>
      </c>
      <c r="AI61" s="49">
        <f t="shared" si="56"/>
        <v>0</v>
      </c>
      <c r="AJ61" s="49">
        <f t="shared" ref="AJ61:AJ63" si="57">SUBTOTAL(9,AK61:AN61)</f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f t="shared" ref="AO61:AO63" si="58">SUBTOTAL(9,AP61:AS61)</f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f t="shared" ref="AT61:AT63" si="59">SUBTOTAL(9,AU61:AX61)</f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f t="shared" ref="AY61:AY63" si="60">SUBTOTAL(9,AZ61:BC61)</f>
        <v>0</v>
      </c>
      <c r="AZ61" s="49">
        <v>0</v>
      </c>
      <c r="BA61" s="49">
        <v>0</v>
      </c>
      <c r="BB61" s="49">
        <v>0</v>
      </c>
      <c r="BC61" s="49">
        <v>0</v>
      </c>
    </row>
    <row r="62" spans="1:55" x14ac:dyDescent="0.25">
      <c r="A62" s="46" t="s">
        <v>149</v>
      </c>
      <c r="B62" s="56" t="s">
        <v>153</v>
      </c>
      <c r="C62" s="54" t="s">
        <v>154</v>
      </c>
      <c r="D62" s="49">
        <v>39.740919584000004</v>
      </c>
      <c r="E62" s="49">
        <f t="shared" si="49"/>
        <v>39.309820770000002</v>
      </c>
      <c r="F62" s="49">
        <f t="shared" si="50"/>
        <v>0</v>
      </c>
      <c r="G62" s="49">
        <f t="shared" si="50"/>
        <v>14.209005600000001</v>
      </c>
      <c r="H62" s="49">
        <f t="shared" si="50"/>
        <v>23.868941060000001</v>
      </c>
      <c r="I62" s="49">
        <f t="shared" si="50"/>
        <v>1.2318741099999999</v>
      </c>
      <c r="J62" s="49">
        <f t="shared" si="51"/>
        <v>3.3339974299999997</v>
      </c>
      <c r="K62" s="49">
        <v>0</v>
      </c>
      <c r="L62" s="49">
        <v>0</v>
      </c>
      <c r="M62" s="49">
        <v>3.3339974299999997</v>
      </c>
      <c r="N62" s="49">
        <v>0</v>
      </c>
      <c r="O62" s="49">
        <f t="shared" si="52"/>
        <v>16.014640549999999</v>
      </c>
      <c r="P62" s="49">
        <v>0</v>
      </c>
      <c r="Q62" s="49">
        <v>0</v>
      </c>
      <c r="R62" s="49">
        <v>15.879640549999998</v>
      </c>
      <c r="S62" s="49">
        <v>0.13500000000000156</v>
      </c>
      <c r="T62" s="49">
        <f t="shared" si="53"/>
        <v>14.477218260000001</v>
      </c>
      <c r="U62" s="49">
        <v>0</v>
      </c>
      <c r="V62" s="49">
        <v>9.7583835600000004</v>
      </c>
      <c r="W62" s="49">
        <v>4.5470078800000024</v>
      </c>
      <c r="X62" s="49">
        <v>0.17182681999999844</v>
      </c>
      <c r="Y62" s="49">
        <f t="shared" si="54"/>
        <v>5.4839645300000015</v>
      </c>
      <c r="Z62" s="49">
        <v>0</v>
      </c>
      <c r="AA62" s="49">
        <v>4.4506220400000007</v>
      </c>
      <c r="AB62" s="49">
        <v>0.10829520000000104</v>
      </c>
      <c r="AC62" s="49">
        <v>0.92504728999999997</v>
      </c>
      <c r="AD62" s="49">
        <v>34.435000000000002</v>
      </c>
      <c r="AE62" s="49">
        <f t="shared" si="55"/>
        <v>32.364715019999998</v>
      </c>
      <c r="AF62" s="49">
        <f t="shared" si="56"/>
        <v>0</v>
      </c>
      <c r="AG62" s="49">
        <f t="shared" si="56"/>
        <v>11.840838</v>
      </c>
      <c r="AH62" s="49">
        <f t="shared" si="56"/>
        <v>19.412002909999998</v>
      </c>
      <c r="AI62" s="49">
        <f t="shared" si="56"/>
        <v>1.11187411</v>
      </c>
      <c r="AJ62" s="49">
        <f t="shared" si="57"/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f t="shared" si="58"/>
        <v>0.17685000000000001</v>
      </c>
      <c r="AP62" s="49">
        <v>0</v>
      </c>
      <c r="AQ62" s="49">
        <v>0</v>
      </c>
      <c r="AR62" s="49">
        <v>0</v>
      </c>
      <c r="AS62" s="49">
        <v>0.17685000000000001</v>
      </c>
      <c r="AT62" s="49">
        <f t="shared" si="59"/>
        <v>19.437009369999998</v>
      </c>
      <c r="AU62" s="49">
        <v>0</v>
      </c>
      <c r="AV62" s="49">
        <v>0</v>
      </c>
      <c r="AW62" s="49">
        <v>19.307032549999999</v>
      </c>
      <c r="AX62" s="49">
        <v>0.12997681999999999</v>
      </c>
      <c r="AY62" s="49">
        <f t="shared" si="60"/>
        <v>12.750855649999998</v>
      </c>
      <c r="AZ62" s="49">
        <v>0</v>
      </c>
      <c r="BA62" s="49">
        <v>11.840838</v>
      </c>
      <c r="BB62" s="49">
        <v>0.10497035999999937</v>
      </c>
      <c r="BC62" s="49">
        <v>0.80504729000000008</v>
      </c>
    </row>
    <row r="63" spans="1:55" ht="31.5" x14ac:dyDescent="0.25">
      <c r="A63" s="46" t="s">
        <v>149</v>
      </c>
      <c r="B63" s="57" t="s">
        <v>155</v>
      </c>
      <c r="C63" s="48" t="s">
        <v>156</v>
      </c>
      <c r="D63" s="49" t="s">
        <v>132</v>
      </c>
      <c r="E63" s="49">
        <f t="shared" si="49"/>
        <v>4.3936894000000004</v>
      </c>
      <c r="F63" s="49">
        <f t="shared" si="50"/>
        <v>0</v>
      </c>
      <c r="G63" s="49">
        <f t="shared" si="50"/>
        <v>3.9436894000000002</v>
      </c>
      <c r="H63" s="49">
        <f t="shared" si="50"/>
        <v>0</v>
      </c>
      <c r="I63" s="49">
        <f t="shared" si="50"/>
        <v>0.45</v>
      </c>
      <c r="J63" s="49">
        <f t="shared" si="51"/>
        <v>0</v>
      </c>
      <c r="K63" s="49">
        <v>0</v>
      </c>
      <c r="L63" s="49">
        <v>0</v>
      </c>
      <c r="M63" s="49">
        <v>0</v>
      </c>
      <c r="N63" s="49">
        <v>0</v>
      </c>
      <c r="O63" s="49">
        <f t="shared" si="52"/>
        <v>0</v>
      </c>
      <c r="P63" s="49">
        <v>0</v>
      </c>
      <c r="Q63" s="49">
        <v>0</v>
      </c>
      <c r="R63" s="49">
        <v>0</v>
      </c>
      <c r="S63" s="49">
        <v>0</v>
      </c>
      <c r="T63" s="49">
        <f t="shared" si="53"/>
        <v>0</v>
      </c>
      <c r="U63" s="49">
        <v>0</v>
      </c>
      <c r="V63" s="49">
        <v>0</v>
      </c>
      <c r="W63" s="49">
        <v>0</v>
      </c>
      <c r="X63" s="49">
        <v>0</v>
      </c>
      <c r="Y63" s="49">
        <f t="shared" si="54"/>
        <v>4.3936894000000004</v>
      </c>
      <c r="Z63" s="49">
        <v>0</v>
      </c>
      <c r="AA63" s="49">
        <v>3.9436894000000002</v>
      </c>
      <c r="AB63" s="49">
        <v>0</v>
      </c>
      <c r="AC63" s="49">
        <v>0.45</v>
      </c>
      <c r="AD63" s="49" t="s">
        <v>132</v>
      </c>
      <c r="AE63" s="49">
        <f t="shared" si="55"/>
        <v>0.375</v>
      </c>
      <c r="AF63" s="49">
        <f t="shared" si="56"/>
        <v>0</v>
      </c>
      <c r="AG63" s="49">
        <f t="shared" si="56"/>
        <v>0</v>
      </c>
      <c r="AH63" s="49">
        <f t="shared" si="56"/>
        <v>0</v>
      </c>
      <c r="AI63" s="49">
        <f t="shared" si="56"/>
        <v>0.375</v>
      </c>
      <c r="AJ63" s="49">
        <f t="shared" si="57"/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f t="shared" si="58"/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f t="shared" si="59"/>
        <v>0.375</v>
      </c>
      <c r="AU63" s="49">
        <v>0</v>
      </c>
      <c r="AV63" s="49">
        <v>0</v>
      </c>
      <c r="AW63" s="49">
        <v>0</v>
      </c>
      <c r="AX63" s="49">
        <v>0.375</v>
      </c>
      <c r="AY63" s="49">
        <f t="shared" si="60"/>
        <v>0</v>
      </c>
      <c r="AZ63" s="49">
        <v>0</v>
      </c>
      <c r="BA63" s="49">
        <v>0</v>
      </c>
      <c r="BB63" s="49">
        <v>0</v>
      </c>
      <c r="BC63" s="49">
        <v>0</v>
      </c>
    </row>
    <row r="64" spans="1:55" s="16" customFormat="1" x14ac:dyDescent="0.25">
      <c r="A64" s="38" t="s">
        <v>157</v>
      </c>
      <c r="B64" s="43" t="s">
        <v>158</v>
      </c>
      <c r="C64" s="40" t="s">
        <v>75</v>
      </c>
      <c r="D64" s="42">
        <f t="shared" ref="D64:BC64" si="61">SUM(D65)</f>
        <v>64.58131337299001</v>
      </c>
      <c r="E64" s="42">
        <f t="shared" si="61"/>
        <v>36.581493350000002</v>
      </c>
      <c r="F64" s="42">
        <f t="shared" si="61"/>
        <v>0</v>
      </c>
      <c r="G64" s="42">
        <f t="shared" si="61"/>
        <v>34.909284060000005</v>
      </c>
      <c r="H64" s="42">
        <f t="shared" si="61"/>
        <v>0</v>
      </c>
      <c r="I64" s="42">
        <f t="shared" si="61"/>
        <v>1.6722092899999998</v>
      </c>
      <c r="J64" s="42">
        <f t="shared" si="61"/>
        <v>2.5709280000000001E-2</v>
      </c>
      <c r="K64" s="42">
        <f t="shared" si="61"/>
        <v>0</v>
      </c>
      <c r="L64" s="42">
        <f t="shared" si="61"/>
        <v>0</v>
      </c>
      <c r="M64" s="42">
        <f t="shared" si="61"/>
        <v>0</v>
      </c>
      <c r="N64" s="42">
        <f t="shared" si="61"/>
        <v>2.5709280000000001E-2</v>
      </c>
      <c r="O64" s="42">
        <f t="shared" si="61"/>
        <v>2.5709280000000001E-2</v>
      </c>
      <c r="P64" s="42">
        <f t="shared" si="61"/>
        <v>0</v>
      </c>
      <c r="Q64" s="42">
        <f t="shared" si="61"/>
        <v>0</v>
      </c>
      <c r="R64" s="42">
        <f t="shared" si="61"/>
        <v>0</v>
      </c>
      <c r="S64" s="42">
        <f t="shared" si="61"/>
        <v>2.5709280000000001E-2</v>
      </c>
      <c r="T64" s="42">
        <f t="shared" si="61"/>
        <v>7.3452269900000005</v>
      </c>
      <c r="U64" s="42">
        <f t="shared" si="61"/>
        <v>0</v>
      </c>
      <c r="V64" s="42">
        <f t="shared" si="61"/>
        <v>5.9</v>
      </c>
      <c r="W64" s="42">
        <f t="shared" si="61"/>
        <v>0</v>
      </c>
      <c r="X64" s="42">
        <f t="shared" si="61"/>
        <v>1.4452269899999999</v>
      </c>
      <c r="Y64" s="42">
        <f t="shared" si="61"/>
        <v>29.184847800000004</v>
      </c>
      <c r="Z64" s="42">
        <f t="shared" si="61"/>
        <v>0</v>
      </c>
      <c r="AA64" s="42">
        <f t="shared" si="61"/>
        <v>29.009284060000002</v>
      </c>
      <c r="AB64" s="42">
        <f t="shared" si="61"/>
        <v>0</v>
      </c>
      <c r="AC64" s="42">
        <f t="shared" si="61"/>
        <v>0.17556374</v>
      </c>
      <c r="AD64" s="42">
        <f t="shared" si="61"/>
        <v>72.551336059999997</v>
      </c>
      <c r="AE64" s="42">
        <f t="shared" si="61"/>
        <v>10.831732910000001</v>
      </c>
      <c r="AF64" s="42">
        <f t="shared" si="61"/>
        <v>0</v>
      </c>
      <c r="AG64" s="42">
        <f t="shared" si="61"/>
        <v>0</v>
      </c>
      <c r="AH64" s="42">
        <f t="shared" si="61"/>
        <v>9.2904580600000006</v>
      </c>
      <c r="AI64" s="42">
        <f t="shared" si="61"/>
        <v>1.54127485</v>
      </c>
      <c r="AJ64" s="42">
        <f t="shared" si="61"/>
        <v>2.5709280000000001E-2</v>
      </c>
      <c r="AK64" s="42">
        <f t="shared" si="61"/>
        <v>0</v>
      </c>
      <c r="AL64" s="42">
        <f t="shared" si="61"/>
        <v>0</v>
      </c>
      <c r="AM64" s="42">
        <f t="shared" si="61"/>
        <v>0</v>
      </c>
      <c r="AN64" s="42">
        <f t="shared" si="61"/>
        <v>2.5709280000000001E-2</v>
      </c>
      <c r="AO64" s="42">
        <f t="shared" si="61"/>
        <v>2.5709280000000001E-2</v>
      </c>
      <c r="AP64" s="42">
        <f t="shared" si="61"/>
        <v>0</v>
      </c>
      <c r="AQ64" s="42">
        <f t="shared" si="61"/>
        <v>0</v>
      </c>
      <c r="AR64" s="42">
        <f t="shared" si="61"/>
        <v>0</v>
      </c>
      <c r="AS64" s="42">
        <f t="shared" si="61"/>
        <v>2.5709280000000001E-2</v>
      </c>
      <c r="AT64" s="42">
        <f t="shared" si="61"/>
        <v>1.2086877899999999</v>
      </c>
      <c r="AU64" s="42">
        <f t="shared" si="61"/>
        <v>0</v>
      </c>
      <c r="AV64" s="42">
        <f t="shared" si="61"/>
        <v>0</v>
      </c>
      <c r="AW64" s="42">
        <f t="shared" si="61"/>
        <v>0</v>
      </c>
      <c r="AX64" s="42">
        <f t="shared" si="61"/>
        <v>1.2086877899999999</v>
      </c>
      <c r="AY64" s="42">
        <f t="shared" si="61"/>
        <v>9.5716265600000003</v>
      </c>
      <c r="AZ64" s="42">
        <f t="shared" si="61"/>
        <v>0</v>
      </c>
      <c r="BA64" s="42">
        <f t="shared" si="61"/>
        <v>0</v>
      </c>
      <c r="BB64" s="42">
        <f t="shared" si="61"/>
        <v>9.2904580600000006</v>
      </c>
      <c r="BC64" s="42">
        <f t="shared" si="61"/>
        <v>0.28116849999999993</v>
      </c>
    </row>
    <row r="65" spans="1:55" ht="47.25" x14ac:dyDescent="0.25">
      <c r="A65" s="46" t="s">
        <v>157</v>
      </c>
      <c r="B65" s="57" t="s">
        <v>159</v>
      </c>
      <c r="C65" s="48" t="s">
        <v>160</v>
      </c>
      <c r="D65" s="49">
        <v>64.58131337299001</v>
      </c>
      <c r="E65" s="49">
        <f>SUBTOTAL(9,F65:I65)</f>
        <v>36.581493350000002</v>
      </c>
      <c r="F65" s="49">
        <f>K65+P65+U65+Z65</f>
        <v>0</v>
      </c>
      <c r="G65" s="49">
        <f>L65+Q65+V65+AA65</f>
        <v>34.909284060000005</v>
      </c>
      <c r="H65" s="49">
        <f>M65+R65+W65+AB65</f>
        <v>0</v>
      </c>
      <c r="I65" s="49">
        <f>N65+S65+X65+AC65</f>
        <v>1.6722092899999998</v>
      </c>
      <c r="J65" s="49">
        <f>SUBTOTAL(9,K65:N65)</f>
        <v>2.5709280000000001E-2</v>
      </c>
      <c r="K65" s="49">
        <v>0</v>
      </c>
      <c r="L65" s="49">
        <v>0</v>
      </c>
      <c r="M65" s="49">
        <v>0</v>
      </c>
      <c r="N65" s="49">
        <f>25.70928/1000</f>
        <v>2.5709280000000001E-2</v>
      </c>
      <c r="O65" s="49">
        <f>SUBTOTAL(9,P65:S65)</f>
        <v>2.5709280000000001E-2</v>
      </c>
      <c r="P65" s="49">
        <v>0</v>
      </c>
      <c r="Q65" s="49">
        <v>0</v>
      </c>
      <c r="R65" s="49">
        <v>0</v>
      </c>
      <c r="S65" s="49">
        <f>25.70928/1000</f>
        <v>2.5709280000000001E-2</v>
      </c>
      <c r="T65" s="49">
        <f t="shared" si="53"/>
        <v>7.3452269900000005</v>
      </c>
      <c r="U65" s="49">
        <v>0</v>
      </c>
      <c r="V65" s="49">
        <v>5.9</v>
      </c>
      <c r="W65" s="49">
        <v>0</v>
      </c>
      <c r="X65" s="49">
        <f>1445.22699/1000</f>
        <v>1.4452269899999999</v>
      </c>
      <c r="Y65" s="49">
        <f t="shared" si="54"/>
        <v>29.184847800000004</v>
      </c>
      <c r="Z65" s="49">
        <v>0</v>
      </c>
      <c r="AA65" s="49">
        <f>29009.28406/1000</f>
        <v>29.009284060000002</v>
      </c>
      <c r="AB65" s="49">
        <v>0</v>
      </c>
      <c r="AC65" s="49">
        <f>175.56374/1000</f>
        <v>0.17556374</v>
      </c>
      <c r="AD65" s="49">
        <v>72.551336059999997</v>
      </c>
      <c r="AE65" s="49">
        <f>SUBTOTAL(9,AF65:AI65)</f>
        <v>10.831732910000001</v>
      </c>
      <c r="AF65" s="49">
        <f>AK65+AP65+AU65+AZ65</f>
        <v>0</v>
      </c>
      <c r="AG65" s="49">
        <f>AL65+AQ65+AV65+BA65</f>
        <v>0</v>
      </c>
      <c r="AH65" s="49">
        <f>AM65+AR65+AW65+BB65</f>
        <v>9.2904580600000006</v>
      </c>
      <c r="AI65" s="49">
        <f>AN65+AS65+AX65+BC65</f>
        <v>1.54127485</v>
      </c>
      <c r="AJ65" s="49">
        <f>SUBTOTAL(9,AK65:AN65)</f>
        <v>2.5709280000000001E-2</v>
      </c>
      <c r="AK65" s="49">
        <v>0</v>
      </c>
      <c r="AL65" s="49">
        <v>0</v>
      </c>
      <c r="AM65" s="49">
        <v>0</v>
      </c>
      <c r="AN65" s="49">
        <v>2.5709280000000001E-2</v>
      </c>
      <c r="AO65" s="49">
        <f>SUBTOTAL(9,AP65:AS65)</f>
        <v>2.5709280000000001E-2</v>
      </c>
      <c r="AP65" s="49">
        <v>0</v>
      </c>
      <c r="AQ65" s="49">
        <v>0</v>
      </c>
      <c r="AR65" s="49">
        <v>0</v>
      </c>
      <c r="AS65" s="49">
        <v>2.5709280000000001E-2</v>
      </c>
      <c r="AT65" s="49">
        <f>SUBTOTAL(9,AU65:AX65)</f>
        <v>1.2086877899999999</v>
      </c>
      <c r="AU65" s="49">
        <v>0</v>
      </c>
      <c r="AV65" s="49">
        <v>0</v>
      </c>
      <c r="AW65" s="49">
        <v>0</v>
      </c>
      <c r="AX65" s="49">
        <v>1.2086877899999999</v>
      </c>
      <c r="AY65" s="49">
        <f>SUBTOTAL(9,AZ65:BC65)</f>
        <v>9.5716265600000003</v>
      </c>
      <c r="AZ65" s="49">
        <v>0</v>
      </c>
      <c r="BA65" s="49">
        <v>0</v>
      </c>
      <c r="BB65" s="49">
        <v>9.2904580600000006</v>
      </c>
      <c r="BC65" s="49">
        <v>0.28116849999999993</v>
      </c>
    </row>
    <row r="66" spans="1:55" s="16" customFormat="1" ht="31.5" x14ac:dyDescent="0.25">
      <c r="A66" s="38" t="s">
        <v>161</v>
      </c>
      <c r="B66" s="43" t="s">
        <v>162</v>
      </c>
      <c r="C66" s="40" t="s">
        <v>75</v>
      </c>
      <c r="D66" s="42">
        <f t="shared" ref="D66:E66" si="62">SUM(D67:D75)</f>
        <v>322.21327249893545</v>
      </c>
      <c r="E66" s="42">
        <f t="shared" si="62"/>
        <v>156.45283154999998</v>
      </c>
      <c r="F66" s="42">
        <f t="shared" ref="F66:I66" si="63">SUM(F67:F75)</f>
        <v>6.0656058499999999</v>
      </c>
      <c r="G66" s="42">
        <f t="shared" si="63"/>
        <v>92.859263500000012</v>
      </c>
      <c r="H66" s="42">
        <f t="shared" si="63"/>
        <v>53.326659850000006</v>
      </c>
      <c r="I66" s="42">
        <f t="shared" si="63"/>
        <v>4.2013023499999997</v>
      </c>
      <c r="J66" s="42">
        <f>SUM(J67:J75)</f>
        <v>14.515316589999999</v>
      </c>
      <c r="K66" s="42">
        <f t="shared" ref="K66:BC66" si="64">SUM(K67:K75)</f>
        <v>5.5825378499999996</v>
      </c>
      <c r="L66" s="42">
        <f t="shared" si="64"/>
        <v>5.0975734900000003</v>
      </c>
      <c r="M66" s="42">
        <f t="shared" si="64"/>
        <v>2.7331186700000001</v>
      </c>
      <c r="N66" s="42">
        <f t="shared" si="64"/>
        <v>1.1020865799999999</v>
      </c>
      <c r="O66" s="42">
        <f t="shared" si="64"/>
        <v>65.93739137</v>
      </c>
      <c r="P66" s="42">
        <f t="shared" si="64"/>
        <v>0</v>
      </c>
      <c r="Q66" s="42">
        <f t="shared" si="64"/>
        <v>18.820976719999997</v>
      </c>
      <c r="R66" s="42">
        <f t="shared" si="64"/>
        <v>45.721493179999996</v>
      </c>
      <c r="S66" s="42">
        <f t="shared" si="64"/>
        <v>1.3949214700000054</v>
      </c>
      <c r="T66" s="42">
        <f t="shared" si="64"/>
        <v>24.653036270000008</v>
      </c>
      <c r="U66" s="42">
        <f t="shared" si="64"/>
        <v>0</v>
      </c>
      <c r="V66" s="42">
        <f t="shared" si="64"/>
        <v>19.096652280000001</v>
      </c>
      <c r="W66" s="42">
        <f t="shared" si="64"/>
        <v>4.8720480000000084</v>
      </c>
      <c r="X66" s="42">
        <f t="shared" si="64"/>
        <v>0.68433599000000012</v>
      </c>
      <c r="Y66" s="42">
        <f t="shared" si="64"/>
        <v>51.347087319999986</v>
      </c>
      <c r="Z66" s="42">
        <f t="shared" si="64"/>
        <v>0.483068</v>
      </c>
      <c r="AA66" s="42">
        <f t="shared" si="64"/>
        <v>49.84406100999999</v>
      </c>
      <c r="AB66" s="42">
        <f t="shared" si="64"/>
        <v>2.0539125955565396E-15</v>
      </c>
      <c r="AC66" s="42">
        <f t="shared" si="64"/>
        <v>1.019958309999994</v>
      </c>
      <c r="AD66" s="42">
        <f t="shared" si="64"/>
        <v>99.452777090000012</v>
      </c>
      <c r="AE66" s="42">
        <f t="shared" si="64"/>
        <v>120.172979</v>
      </c>
      <c r="AF66" s="42">
        <f t="shared" si="64"/>
        <v>0.483068</v>
      </c>
      <c r="AG66" s="42">
        <f t="shared" si="64"/>
        <v>102.874798</v>
      </c>
      <c r="AH66" s="42">
        <f t="shared" si="64"/>
        <v>12.29725067</v>
      </c>
      <c r="AI66" s="42">
        <f t="shared" si="64"/>
        <v>4.5178623300000007</v>
      </c>
      <c r="AJ66" s="42">
        <f t="shared" si="64"/>
        <v>1.2527000399999999</v>
      </c>
      <c r="AK66" s="42">
        <f t="shared" si="64"/>
        <v>0</v>
      </c>
      <c r="AL66" s="42">
        <f t="shared" si="64"/>
        <v>0</v>
      </c>
      <c r="AM66" s="42">
        <f t="shared" si="64"/>
        <v>0</v>
      </c>
      <c r="AN66" s="42">
        <f t="shared" si="64"/>
        <v>1.2527000399999999</v>
      </c>
      <c r="AO66" s="42">
        <f t="shared" si="64"/>
        <v>2.7916851100000004</v>
      </c>
      <c r="AP66" s="42">
        <f t="shared" si="64"/>
        <v>0</v>
      </c>
      <c r="AQ66" s="42">
        <f t="shared" si="64"/>
        <v>0</v>
      </c>
      <c r="AR66" s="42">
        <f t="shared" si="64"/>
        <v>1.61036574</v>
      </c>
      <c r="AS66" s="42">
        <f t="shared" si="64"/>
        <v>1.1813193700000002</v>
      </c>
      <c r="AT66" s="42">
        <f t="shared" si="64"/>
        <v>5.4297704800000002</v>
      </c>
      <c r="AU66" s="42">
        <f t="shared" si="64"/>
        <v>0.483068</v>
      </c>
      <c r="AV66" s="42">
        <f t="shared" si="64"/>
        <v>0.73542099999999999</v>
      </c>
      <c r="AW66" s="42">
        <f t="shared" si="64"/>
        <v>3.5940399999999997</v>
      </c>
      <c r="AX66" s="42">
        <f t="shared" si="64"/>
        <v>0.61724148000000012</v>
      </c>
      <c r="AY66" s="42">
        <f t="shared" si="64"/>
        <v>110.69882337</v>
      </c>
      <c r="AZ66" s="42">
        <f t="shared" si="64"/>
        <v>0</v>
      </c>
      <c r="BA66" s="42">
        <f t="shared" si="64"/>
        <v>102.139377</v>
      </c>
      <c r="BB66" s="42">
        <f t="shared" si="64"/>
        <v>7.0928449300000009</v>
      </c>
      <c r="BC66" s="42">
        <f t="shared" si="64"/>
        <v>1.4666014399999998</v>
      </c>
    </row>
    <row r="67" spans="1:55" ht="47.25" x14ac:dyDescent="0.25">
      <c r="A67" s="46" t="s">
        <v>161</v>
      </c>
      <c r="B67" s="55" t="s">
        <v>163</v>
      </c>
      <c r="C67" s="54" t="s">
        <v>164</v>
      </c>
      <c r="D67" s="49">
        <v>0.91080229400000001</v>
      </c>
      <c r="E67" s="49">
        <f t="shared" ref="E67:E75" si="65">SUBTOTAL(9,F67:I67)</f>
        <v>2.3232369999999999E-2</v>
      </c>
      <c r="F67" s="49">
        <f t="shared" ref="F67:I75" si="66">K67+P67+U67+Z67</f>
        <v>0</v>
      </c>
      <c r="G67" s="49">
        <f t="shared" si="66"/>
        <v>0</v>
      </c>
      <c r="H67" s="49">
        <f t="shared" si="66"/>
        <v>0</v>
      </c>
      <c r="I67" s="49">
        <f t="shared" si="66"/>
        <v>2.3232369999999999E-2</v>
      </c>
      <c r="J67" s="49">
        <f t="shared" ref="J67:J75" si="67">SUBTOTAL(9,K67:N67)</f>
        <v>5.8118299999999996E-3</v>
      </c>
      <c r="K67" s="49">
        <v>0</v>
      </c>
      <c r="L67" s="49">
        <v>0</v>
      </c>
      <c r="M67" s="49">
        <v>0</v>
      </c>
      <c r="N67" s="49">
        <v>5.8118299999999996E-3</v>
      </c>
      <c r="O67" s="49">
        <f t="shared" ref="O67:O75" si="68">SUBTOTAL(9,P67:S67)</f>
        <v>5.8068299999999998E-3</v>
      </c>
      <c r="P67" s="49">
        <v>0</v>
      </c>
      <c r="Q67" s="49">
        <v>0</v>
      </c>
      <c r="R67" s="49">
        <v>0</v>
      </c>
      <c r="S67" s="49">
        <v>5.8068299999999998E-3</v>
      </c>
      <c r="T67" s="49">
        <f t="shared" ref="T67:T75" si="69">SUBTOTAL(9,U67:X67)</f>
        <v>5.8068299999999989E-3</v>
      </c>
      <c r="U67" s="49">
        <v>0</v>
      </c>
      <c r="V67" s="49">
        <v>0</v>
      </c>
      <c r="W67" s="49">
        <v>0</v>
      </c>
      <c r="X67" s="49">
        <v>5.8068299999999989E-3</v>
      </c>
      <c r="Y67" s="49">
        <f t="shared" ref="Y67:Y75" si="70">SUBTOTAL(9,Z67:AC67)</f>
        <v>5.8068799999999995E-3</v>
      </c>
      <c r="Z67" s="49">
        <v>0</v>
      </c>
      <c r="AA67" s="49">
        <v>0</v>
      </c>
      <c r="AB67" s="49">
        <v>0</v>
      </c>
      <c r="AC67" s="49">
        <v>5.8068799999999995E-3</v>
      </c>
      <c r="AD67" s="49">
        <v>0.75997055000000002</v>
      </c>
      <c r="AE67" s="49">
        <f t="shared" ref="AE67:AE75" si="71">SUBTOTAL(9,AF67:AI67)</f>
        <v>2.3232369999999999E-2</v>
      </c>
      <c r="AF67" s="49">
        <f t="shared" ref="AF67:AI75" si="72">AK67+AP67+AU67+AZ67</f>
        <v>0</v>
      </c>
      <c r="AG67" s="49">
        <f t="shared" si="72"/>
        <v>0</v>
      </c>
      <c r="AH67" s="49">
        <f t="shared" si="72"/>
        <v>0</v>
      </c>
      <c r="AI67" s="49">
        <f t="shared" si="72"/>
        <v>2.3232369999999999E-2</v>
      </c>
      <c r="AJ67" s="49">
        <f t="shared" ref="AJ67:AJ75" si="73">SUBTOTAL(9,AK67:AN67)</f>
        <v>5.8118299999999996E-3</v>
      </c>
      <c r="AK67" s="49">
        <v>0</v>
      </c>
      <c r="AL67" s="49">
        <v>0</v>
      </c>
      <c r="AM67" s="49">
        <v>0</v>
      </c>
      <c r="AN67" s="49">
        <v>5.8118299999999996E-3</v>
      </c>
      <c r="AO67" s="49">
        <f t="shared" ref="AO67:AO75" si="74">SUBTOTAL(9,AP67:AS67)</f>
        <v>5.8068299999999998E-3</v>
      </c>
      <c r="AP67" s="49">
        <v>0</v>
      </c>
      <c r="AQ67" s="49">
        <v>0</v>
      </c>
      <c r="AR67" s="49">
        <v>0</v>
      </c>
      <c r="AS67" s="49">
        <v>5.8068299999999998E-3</v>
      </c>
      <c r="AT67" s="49">
        <f t="shared" ref="AT67:AT75" si="75">SUBTOTAL(9,AU67:AX67)</f>
        <v>5.8068299999999981E-3</v>
      </c>
      <c r="AU67" s="49">
        <v>0</v>
      </c>
      <c r="AV67" s="49">
        <v>0</v>
      </c>
      <c r="AW67" s="49">
        <v>0</v>
      </c>
      <c r="AX67" s="49">
        <v>5.8068299999999981E-3</v>
      </c>
      <c r="AY67" s="49">
        <f t="shared" ref="AY67:AY75" si="76">SUBTOTAL(9,AZ67:BC67)</f>
        <v>5.8068800000000004E-3</v>
      </c>
      <c r="AZ67" s="49">
        <v>0</v>
      </c>
      <c r="BA67" s="49">
        <v>0</v>
      </c>
      <c r="BB67" s="49">
        <v>0</v>
      </c>
      <c r="BC67" s="49">
        <v>5.8068800000000004E-3</v>
      </c>
    </row>
    <row r="68" spans="1:55" ht="31.5" x14ac:dyDescent="0.25">
      <c r="A68" s="46" t="s">
        <v>161</v>
      </c>
      <c r="B68" s="55" t="s">
        <v>165</v>
      </c>
      <c r="C68" s="54" t="s">
        <v>166</v>
      </c>
      <c r="D68" s="49">
        <v>217.047181698</v>
      </c>
      <c r="E68" s="49">
        <f t="shared" si="65"/>
        <v>111.90023470999999</v>
      </c>
      <c r="F68" s="49">
        <f t="shared" si="66"/>
        <v>0.483068</v>
      </c>
      <c r="G68" s="49">
        <f t="shared" si="66"/>
        <v>69.336958799999991</v>
      </c>
      <c r="H68" s="49">
        <f t="shared" si="66"/>
        <v>38.556501680000004</v>
      </c>
      <c r="I68" s="49">
        <f t="shared" si="66"/>
        <v>3.5237062299999993</v>
      </c>
      <c r="J68" s="49">
        <f t="shared" si="67"/>
        <v>1.8500948000000002</v>
      </c>
      <c r="K68" s="49">
        <v>0</v>
      </c>
      <c r="L68" s="49">
        <v>0</v>
      </c>
      <c r="M68" s="49">
        <v>1.0291796400000002</v>
      </c>
      <c r="N68" s="49">
        <v>0.82091515999999998</v>
      </c>
      <c r="O68" s="49">
        <f t="shared" si="68"/>
        <v>56.27372072</v>
      </c>
      <c r="P68" s="49">
        <v>0</v>
      </c>
      <c r="Q68" s="49">
        <v>17.641965599999999</v>
      </c>
      <c r="R68" s="49">
        <v>37.377322039999996</v>
      </c>
      <c r="S68" s="49">
        <v>1.2544330800000054</v>
      </c>
      <c r="T68" s="49">
        <f t="shared" si="69"/>
        <v>12.690979050000008</v>
      </c>
      <c r="U68" s="49">
        <v>0</v>
      </c>
      <c r="V68" s="49">
        <v>11.871872400000001</v>
      </c>
      <c r="W68" s="49">
        <v>0.1500000000000079</v>
      </c>
      <c r="X68" s="49">
        <v>0.66910665000000003</v>
      </c>
      <c r="Y68" s="49">
        <f t="shared" si="70"/>
        <v>41.085440139999989</v>
      </c>
      <c r="Z68" s="49">
        <v>0.483068</v>
      </c>
      <c r="AA68" s="49">
        <v>39.823120799999991</v>
      </c>
      <c r="AB68" s="49">
        <v>2.2204460492503131E-15</v>
      </c>
      <c r="AC68" s="49">
        <v>0.77925133999999407</v>
      </c>
      <c r="AD68" s="49">
        <v>59.711117619999996</v>
      </c>
      <c r="AE68" s="49">
        <f t="shared" si="71"/>
        <v>112.37346787999999</v>
      </c>
      <c r="AF68" s="49">
        <f t="shared" si="72"/>
        <v>0.483068</v>
      </c>
      <c r="AG68" s="49">
        <f t="shared" si="72"/>
        <v>102.139377</v>
      </c>
      <c r="AH68" s="49">
        <f t="shared" si="72"/>
        <v>6.1153488800000009</v>
      </c>
      <c r="AI68" s="49">
        <f t="shared" si="72"/>
        <v>3.6356739999999999</v>
      </c>
      <c r="AJ68" s="49">
        <f t="shared" si="73"/>
        <v>0.96296985000000002</v>
      </c>
      <c r="AK68" s="49">
        <v>0</v>
      </c>
      <c r="AL68" s="49">
        <v>0</v>
      </c>
      <c r="AM68" s="49">
        <v>0</v>
      </c>
      <c r="AN68" s="49">
        <v>0.96296985000000002</v>
      </c>
      <c r="AO68" s="49">
        <f t="shared" si="74"/>
        <v>2.6734586900000004</v>
      </c>
      <c r="AP68" s="49">
        <v>0</v>
      </c>
      <c r="AQ68" s="49">
        <v>0</v>
      </c>
      <c r="AR68" s="49">
        <v>1.61036574</v>
      </c>
      <c r="AS68" s="49">
        <v>1.0630929500000001</v>
      </c>
      <c r="AT68" s="49">
        <f t="shared" si="75"/>
        <v>1.0787860900000001</v>
      </c>
      <c r="AU68" s="49">
        <v>0.483068</v>
      </c>
      <c r="AV68" s="49">
        <v>0</v>
      </c>
      <c r="AW68" s="49">
        <v>0</v>
      </c>
      <c r="AX68" s="49">
        <v>0.59571809000000009</v>
      </c>
      <c r="AY68" s="49">
        <f t="shared" si="76"/>
        <v>107.65825325</v>
      </c>
      <c r="AZ68" s="49">
        <v>0</v>
      </c>
      <c r="BA68" s="49">
        <v>102.139377</v>
      </c>
      <c r="BB68" s="49">
        <v>4.5049831400000011</v>
      </c>
      <c r="BC68" s="49">
        <v>1.0138931099999997</v>
      </c>
    </row>
    <row r="69" spans="1:55" ht="31.5" x14ac:dyDescent="0.25">
      <c r="A69" s="46" t="s">
        <v>161</v>
      </c>
      <c r="B69" s="55" t="s">
        <v>167</v>
      </c>
      <c r="C69" s="54" t="s">
        <v>168</v>
      </c>
      <c r="D69" s="49">
        <v>12.422143693999999</v>
      </c>
      <c r="E69" s="49">
        <f t="shared" si="65"/>
        <v>5.5825378499999996</v>
      </c>
      <c r="F69" s="49">
        <f t="shared" si="66"/>
        <v>5.5825378499999996</v>
      </c>
      <c r="G69" s="49">
        <f t="shared" si="66"/>
        <v>0</v>
      </c>
      <c r="H69" s="49">
        <f t="shared" si="66"/>
        <v>0</v>
      </c>
      <c r="I69" s="49">
        <f t="shared" si="66"/>
        <v>0</v>
      </c>
      <c r="J69" s="49">
        <f t="shared" si="67"/>
        <v>5.5825378499999996</v>
      </c>
      <c r="K69" s="49">
        <v>5.5825378499999996</v>
      </c>
      <c r="L69" s="49">
        <v>0</v>
      </c>
      <c r="M69" s="49">
        <v>0</v>
      </c>
      <c r="N69" s="49">
        <v>0</v>
      </c>
      <c r="O69" s="49">
        <f t="shared" si="68"/>
        <v>0</v>
      </c>
      <c r="P69" s="49">
        <v>0</v>
      </c>
      <c r="Q69" s="49">
        <v>0</v>
      </c>
      <c r="R69" s="49">
        <v>0</v>
      </c>
      <c r="S69" s="49">
        <v>0</v>
      </c>
      <c r="T69" s="49">
        <f t="shared" si="69"/>
        <v>0</v>
      </c>
      <c r="U69" s="49">
        <v>0</v>
      </c>
      <c r="V69" s="49">
        <v>0</v>
      </c>
      <c r="W69" s="49">
        <v>0</v>
      </c>
      <c r="X69" s="49">
        <v>0</v>
      </c>
      <c r="Y69" s="49">
        <f t="shared" si="70"/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v>6.4662889200000002</v>
      </c>
      <c r="AE69" s="49">
        <f t="shared" si="71"/>
        <v>0</v>
      </c>
      <c r="AF69" s="49">
        <f t="shared" si="72"/>
        <v>0</v>
      </c>
      <c r="AG69" s="49">
        <f t="shared" si="72"/>
        <v>0</v>
      </c>
      <c r="AH69" s="49">
        <f t="shared" si="72"/>
        <v>0</v>
      </c>
      <c r="AI69" s="49">
        <f t="shared" si="72"/>
        <v>0</v>
      </c>
      <c r="AJ69" s="49">
        <f t="shared" si="73"/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f t="shared" si="74"/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f t="shared" si="75"/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f t="shared" si="76"/>
        <v>0</v>
      </c>
      <c r="AZ69" s="49">
        <v>0</v>
      </c>
      <c r="BA69" s="49">
        <v>0</v>
      </c>
      <c r="BB69" s="49">
        <v>0</v>
      </c>
      <c r="BC69" s="49">
        <v>0</v>
      </c>
    </row>
    <row r="70" spans="1:55" ht="29.25" customHeight="1" x14ac:dyDescent="0.25">
      <c r="A70" s="46" t="s">
        <v>161</v>
      </c>
      <c r="B70" s="55" t="s">
        <v>169</v>
      </c>
      <c r="C70" s="54" t="s">
        <v>170</v>
      </c>
      <c r="D70" s="49">
        <v>11.884227599999999</v>
      </c>
      <c r="E70" s="49">
        <f t="shared" si="65"/>
        <v>11.8838712</v>
      </c>
      <c r="F70" s="49">
        <f t="shared" si="66"/>
        <v>0</v>
      </c>
      <c r="G70" s="49">
        <f t="shared" si="66"/>
        <v>11.8838712</v>
      </c>
      <c r="H70" s="49">
        <f t="shared" si="66"/>
        <v>0</v>
      </c>
      <c r="I70" s="49">
        <f t="shared" si="66"/>
        <v>0</v>
      </c>
      <c r="J70" s="49">
        <f t="shared" si="67"/>
        <v>0</v>
      </c>
      <c r="K70" s="49">
        <v>0</v>
      </c>
      <c r="L70" s="49">
        <v>0</v>
      </c>
      <c r="M70" s="49">
        <v>0</v>
      </c>
      <c r="N70" s="49">
        <v>0</v>
      </c>
      <c r="O70" s="49">
        <f t="shared" si="68"/>
        <v>0</v>
      </c>
      <c r="P70" s="49">
        <v>0</v>
      </c>
      <c r="Q70" s="49">
        <v>0</v>
      </c>
      <c r="R70" s="49">
        <v>0</v>
      </c>
      <c r="S70" s="49">
        <v>0</v>
      </c>
      <c r="T70" s="49">
        <f t="shared" si="69"/>
        <v>7.2247798799999998</v>
      </c>
      <c r="U70" s="49">
        <v>0</v>
      </c>
      <c r="V70" s="49">
        <v>7.2247798799999998</v>
      </c>
      <c r="W70" s="49">
        <v>0</v>
      </c>
      <c r="X70" s="49">
        <v>0</v>
      </c>
      <c r="Y70" s="49">
        <f t="shared" si="70"/>
        <v>4.6590913199999999</v>
      </c>
      <c r="Z70" s="49">
        <v>0</v>
      </c>
      <c r="AA70" s="49">
        <v>4.6590913199999999</v>
      </c>
      <c r="AB70" s="49">
        <v>0</v>
      </c>
      <c r="AC70" s="49">
        <v>0</v>
      </c>
      <c r="AD70" s="49">
        <v>0</v>
      </c>
      <c r="AE70" s="49">
        <f t="shared" si="71"/>
        <v>0</v>
      </c>
      <c r="AF70" s="49">
        <f t="shared" si="72"/>
        <v>0</v>
      </c>
      <c r="AG70" s="49">
        <f t="shared" si="72"/>
        <v>0</v>
      </c>
      <c r="AH70" s="49">
        <f t="shared" si="72"/>
        <v>0</v>
      </c>
      <c r="AI70" s="49">
        <f t="shared" si="72"/>
        <v>0</v>
      </c>
      <c r="AJ70" s="49">
        <f t="shared" si="73"/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f t="shared" si="74"/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f t="shared" si="75"/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f t="shared" si="76"/>
        <v>0</v>
      </c>
      <c r="AZ70" s="49">
        <v>0</v>
      </c>
      <c r="BA70" s="49">
        <v>0</v>
      </c>
      <c r="BB70" s="49">
        <v>0</v>
      </c>
      <c r="BC70" s="49">
        <v>0</v>
      </c>
    </row>
    <row r="71" spans="1:55" ht="31.5" x14ac:dyDescent="0.25">
      <c r="A71" s="46" t="s">
        <v>161</v>
      </c>
      <c r="B71" s="55" t="s">
        <v>171</v>
      </c>
      <c r="C71" s="54" t="s">
        <v>172</v>
      </c>
      <c r="D71" s="49">
        <v>4.5947349700000002</v>
      </c>
      <c r="E71" s="49">
        <f t="shared" si="65"/>
        <v>4.5947349700000002</v>
      </c>
      <c r="F71" s="49">
        <f t="shared" si="66"/>
        <v>0</v>
      </c>
      <c r="G71" s="49">
        <f t="shared" si="66"/>
        <v>4.5947349700000002</v>
      </c>
      <c r="H71" s="49">
        <f t="shared" si="66"/>
        <v>0</v>
      </c>
      <c r="I71" s="49">
        <f t="shared" si="66"/>
        <v>0</v>
      </c>
      <c r="J71" s="49">
        <f t="shared" si="67"/>
        <v>4.5947349700000002</v>
      </c>
      <c r="K71" s="49">
        <v>0</v>
      </c>
      <c r="L71" s="49">
        <v>4.5947349700000002</v>
      </c>
      <c r="M71" s="49">
        <v>0</v>
      </c>
      <c r="N71" s="49">
        <v>0</v>
      </c>
      <c r="O71" s="49">
        <f t="shared" si="68"/>
        <v>0</v>
      </c>
      <c r="P71" s="49">
        <v>0</v>
      </c>
      <c r="Q71" s="49">
        <v>0</v>
      </c>
      <c r="R71" s="49">
        <v>0</v>
      </c>
      <c r="S71" s="49">
        <v>0</v>
      </c>
      <c r="T71" s="49">
        <f t="shared" si="69"/>
        <v>0</v>
      </c>
      <c r="U71" s="49">
        <v>0</v>
      </c>
      <c r="V71" s="49">
        <v>0</v>
      </c>
      <c r="W71" s="49">
        <v>0</v>
      </c>
      <c r="X71" s="49">
        <v>0</v>
      </c>
      <c r="Y71" s="49">
        <f t="shared" si="70"/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v>0</v>
      </c>
      <c r="AE71" s="49">
        <f t="shared" si="71"/>
        <v>0</v>
      </c>
      <c r="AF71" s="49">
        <f t="shared" si="72"/>
        <v>0</v>
      </c>
      <c r="AG71" s="49">
        <f t="shared" si="72"/>
        <v>0</v>
      </c>
      <c r="AH71" s="49">
        <f t="shared" si="72"/>
        <v>0</v>
      </c>
      <c r="AI71" s="49">
        <f t="shared" si="72"/>
        <v>0</v>
      </c>
      <c r="AJ71" s="49">
        <f t="shared" si="73"/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f t="shared" si="74"/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f t="shared" si="75"/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f t="shared" si="76"/>
        <v>0</v>
      </c>
      <c r="AZ71" s="49">
        <v>0</v>
      </c>
      <c r="BA71" s="49">
        <v>0</v>
      </c>
      <c r="BB71" s="49">
        <v>0</v>
      </c>
      <c r="BC71" s="49">
        <v>0</v>
      </c>
    </row>
    <row r="72" spans="1:55" ht="31.5" x14ac:dyDescent="0.25">
      <c r="A72" s="46" t="s">
        <v>161</v>
      </c>
      <c r="B72" s="52" t="s">
        <v>173</v>
      </c>
      <c r="C72" s="48" t="s">
        <v>174</v>
      </c>
      <c r="D72" s="49">
        <v>0.50283852000000007</v>
      </c>
      <c r="E72" s="49">
        <f t="shared" si="65"/>
        <v>0.50283852000000007</v>
      </c>
      <c r="F72" s="49">
        <f t="shared" si="66"/>
        <v>0</v>
      </c>
      <c r="G72" s="49">
        <f t="shared" si="66"/>
        <v>0.50283852000000007</v>
      </c>
      <c r="H72" s="49">
        <f t="shared" si="66"/>
        <v>0</v>
      </c>
      <c r="I72" s="49">
        <f t="shared" si="66"/>
        <v>0</v>
      </c>
      <c r="J72" s="49">
        <f t="shared" si="67"/>
        <v>0.50283852000000007</v>
      </c>
      <c r="K72" s="49">
        <v>0</v>
      </c>
      <c r="L72" s="49">
        <v>0.50283852000000007</v>
      </c>
      <c r="M72" s="49">
        <v>0</v>
      </c>
      <c r="N72" s="49">
        <v>0</v>
      </c>
      <c r="O72" s="49">
        <f t="shared" si="68"/>
        <v>0</v>
      </c>
      <c r="P72" s="49">
        <v>0</v>
      </c>
      <c r="Q72" s="49">
        <v>0</v>
      </c>
      <c r="R72" s="49">
        <v>0</v>
      </c>
      <c r="S72" s="49">
        <v>0</v>
      </c>
      <c r="T72" s="49">
        <f t="shared" si="69"/>
        <v>0</v>
      </c>
      <c r="U72" s="49">
        <v>0</v>
      </c>
      <c r="V72" s="49">
        <v>0</v>
      </c>
      <c r="W72" s="49">
        <v>0</v>
      </c>
      <c r="X72" s="49">
        <v>0</v>
      </c>
      <c r="Y72" s="49">
        <f t="shared" si="70"/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v>0</v>
      </c>
      <c r="AE72" s="49">
        <f t="shared" si="71"/>
        <v>0</v>
      </c>
      <c r="AF72" s="49">
        <f t="shared" si="72"/>
        <v>0</v>
      </c>
      <c r="AG72" s="49">
        <f t="shared" si="72"/>
        <v>0</v>
      </c>
      <c r="AH72" s="49">
        <f t="shared" si="72"/>
        <v>0</v>
      </c>
      <c r="AI72" s="49">
        <f t="shared" si="72"/>
        <v>0</v>
      </c>
      <c r="AJ72" s="49">
        <f t="shared" si="73"/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f t="shared" si="74"/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f t="shared" si="75"/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f t="shared" si="76"/>
        <v>0</v>
      </c>
      <c r="AZ72" s="49">
        <v>0</v>
      </c>
      <c r="BA72" s="49">
        <v>0</v>
      </c>
      <c r="BB72" s="49">
        <v>0</v>
      </c>
      <c r="BC72" s="49">
        <v>0</v>
      </c>
    </row>
    <row r="73" spans="1:55" ht="31.5" x14ac:dyDescent="0.25">
      <c r="A73" s="46" t="s">
        <v>161</v>
      </c>
      <c r="B73" s="52" t="s">
        <v>175</v>
      </c>
      <c r="C73" s="48" t="s">
        <v>176</v>
      </c>
      <c r="D73" s="49">
        <v>71.074869090935465</v>
      </c>
      <c r="E73" s="49">
        <f t="shared" si="65"/>
        <v>16.714333320000001</v>
      </c>
      <c r="F73" s="49">
        <f t="shared" si="66"/>
        <v>0</v>
      </c>
      <c r="G73" s="49">
        <f t="shared" si="66"/>
        <v>5.6583548099999996</v>
      </c>
      <c r="H73" s="49">
        <f t="shared" si="66"/>
        <v>10.41403727</v>
      </c>
      <c r="I73" s="49">
        <f t="shared" si="66"/>
        <v>0.64194124000000008</v>
      </c>
      <c r="J73" s="49">
        <f t="shared" si="67"/>
        <v>1.7404986200000001</v>
      </c>
      <c r="K73" s="49">
        <v>0</v>
      </c>
      <c r="L73" s="49">
        <v>0</v>
      </c>
      <c r="M73" s="49">
        <f>1465.13903/1000</f>
        <v>1.46513903</v>
      </c>
      <c r="N73" s="49">
        <f>275.35959/1000</f>
        <v>0.27535959000000004</v>
      </c>
      <c r="O73" s="49">
        <f t="shared" si="68"/>
        <v>9.6115909200000011</v>
      </c>
      <c r="P73" s="49">
        <v>0</v>
      </c>
      <c r="Q73" s="49">
        <v>1.17901112</v>
      </c>
      <c r="R73" s="49">
        <v>8.3008982400000004</v>
      </c>
      <c r="S73" s="49">
        <f>131.68156/1000</f>
        <v>0.13168156</v>
      </c>
      <c r="T73" s="49">
        <f t="shared" si="69"/>
        <v>0.64800000000000002</v>
      </c>
      <c r="U73" s="49">
        <v>0</v>
      </c>
      <c r="V73" s="49">
        <v>0</v>
      </c>
      <c r="W73" s="49">
        <v>0.64800000000000002</v>
      </c>
      <c r="X73" s="49">
        <v>0</v>
      </c>
      <c r="Y73" s="49">
        <f t="shared" si="70"/>
        <v>4.7142437799999994</v>
      </c>
      <c r="Z73" s="49">
        <v>0</v>
      </c>
      <c r="AA73" s="49">
        <f>4479.34369/1000</f>
        <v>4.4793436899999994</v>
      </c>
      <c r="AB73" s="49">
        <v>0</v>
      </c>
      <c r="AC73" s="49">
        <v>0.23490009000000001</v>
      </c>
      <c r="AD73" s="49">
        <v>29.353400000000001</v>
      </c>
      <c r="AE73" s="49">
        <f t="shared" si="71"/>
        <v>3.4343952399999997</v>
      </c>
      <c r="AF73" s="49">
        <f t="shared" si="72"/>
        <v>0</v>
      </c>
      <c r="AG73" s="49">
        <f t="shared" si="72"/>
        <v>0</v>
      </c>
      <c r="AH73" s="49">
        <f t="shared" si="72"/>
        <v>2.5878617899999998</v>
      </c>
      <c r="AI73" s="49">
        <f t="shared" si="72"/>
        <v>0.84653345000000002</v>
      </c>
      <c r="AJ73" s="49">
        <f t="shared" si="73"/>
        <v>0.28391835999999998</v>
      </c>
      <c r="AK73" s="49">
        <v>0</v>
      </c>
      <c r="AL73" s="49">
        <v>0</v>
      </c>
      <c r="AM73" s="49">
        <v>0</v>
      </c>
      <c r="AN73" s="49">
        <v>0.28391835999999998</v>
      </c>
      <c r="AO73" s="49">
        <f t="shared" si="74"/>
        <v>0.10848959000000002</v>
      </c>
      <c r="AP73" s="49">
        <v>0</v>
      </c>
      <c r="AQ73" s="49">
        <v>0</v>
      </c>
      <c r="AR73" s="49">
        <v>0</v>
      </c>
      <c r="AS73" s="49">
        <v>0.10848959000000002</v>
      </c>
      <c r="AT73" s="49">
        <f t="shared" si="75"/>
        <v>7.2240500000000001E-3</v>
      </c>
      <c r="AU73" s="49">
        <v>0</v>
      </c>
      <c r="AV73" s="49">
        <v>0</v>
      </c>
      <c r="AW73" s="49">
        <v>0</v>
      </c>
      <c r="AX73" s="49">
        <v>7.2240500000000001E-3</v>
      </c>
      <c r="AY73" s="49">
        <f t="shared" si="76"/>
        <v>3.0347632399999998</v>
      </c>
      <c r="AZ73" s="49">
        <v>0</v>
      </c>
      <c r="BA73" s="49">
        <v>0</v>
      </c>
      <c r="BB73" s="49">
        <v>2.5878617899999998</v>
      </c>
      <c r="BC73" s="49">
        <v>0.44690145000000003</v>
      </c>
    </row>
    <row r="74" spans="1:55" ht="63" x14ac:dyDescent="0.25">
      <c r="A74" s="46" t="s">
        <v>161</v>
      </c>
      <c r="B74" s="52" t="s">
        <v>177</v>
      </c>
      <c r="C74" s="48" t="s">
        <v>178</v>
      </c>
      <c r="D74" s="49">
        <v>0.79064712399999992</v>
      </c>
      <c r="E74" s="49">
        <f t="shared" si="65"/>
        <v>0.75048250999999988</v>
      </c>
      <c r="F74" s="49">
        <f t="shared" si="66"/>
        <v>0</v>
      </c>
      <c r="G74" s="49">
        <f t="shared" si="66"/>
        <v>0.49925999999999998</v>
      </c>
      <c r="H74" s="49">
        <f t="shared" si="66"/>
        <v>0.23880000000000001</v>
      </c>
      <c r="I74" s="49">
        <f t="shared" si="66"/>
        <v>1.2422509999999998E-2</v>
      </c>
      <c r="J74" s="49">
        <f t="shared" si="67"/>
        <v>0.23880000000000001</v>
      </c>
      <c r="K74" s="49">
        <v>0</v>
      </c>
      <c r="L74" s="49">
        <v>0</v>
      </c>
      <c r="M74" s="49">
        <v>0.23880000000000001</v>
      </c>
      <c r="N74" s="49">
        <v>0</v>
      </c>
      <c r="O74" s="49">
        <f t="shared" si="68"/>
        <v>3.0000000000000001E-3</v>
      </c>
      <c r="P74" s="49">
        <v>0</v>
      </c>
      <c r="Q74" s="49">
        <v>0</v>
      </c>
      <c r="R74" s="49">
        <v>0</v>
      </c>
      <c r="S74" s="49">
        <v>3.0000000000000001E-3</v>
      </c>
      <c r="T74" s="49">
        <f t="shared" si="69"/>
        <v>9.4225099999999985E-3</v>
      </c>
      <c r="U74" s="49">
        <v>0</v>
      </c>
      <c r="V74" s="49">
        <v>0</v>
      </c>
      <c r="W74" s="49">
        <v>0</v>
      </c>
      <c r="X74" s="49">
        <v>9.4225099999999985E-3</v>
      </c>
      <c r="Y74" s="49">
        <f t="shared" si="70"/>
        <v>0.49925999999999998</v>
      </c>
      <c r="Z74" s="49">
        <v>0</v>
      </c>
      <c r="AA74" s="49">
        <v>0.49925999999999998</v>
      </c>
      <c r="AB74" s="49">
        <v>0</v>
      </c>
      <c r="AC74" s="49">
        <v>0</v>
      </c>
      <c r="AD74" s="49">
        <v>0.66200000000000003</v>
      </c>
      <c r="AE74" s="49">
        <f t="shared" si="71"/>
        <v>0.62747251000000004</v>
      </c>
      <c r="AF74" s="49">
        <f t="shared" si="72"/>
        <v>0</v>
      </c>
      <c r="AG74" s="49">
        <f t="shared" si="72"/>
        <v>0.41605000000000003</v>
      </c>
      <c r="AH74" s="49">
        <f t="shared" si="72"/>
        <v>0.19900000000000001</v>
      </c>
      <c r="AI74" s="49">
        <f t="shared" si="72"/>
        <v>1.2422509999999998E-2</v>
      </c>
      <c r="AJ74" s="49">
        <f t="shared" si="73"/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f t="shared" si="74"/>
        <v>3.9300000000000003E-3</v>
      </c>
      <c r="AP74" s="49">
        <v>0</v>
      </c>
      <c r="AQ74" s="49">
        <v>0</v>
      </c>
      <c r="AR74" s="49">
        <v>0</v>
      </c>
      <c r="AS74" s="49">
        <v>3.9300000000000003E-3</v>
      </c>
      <c r="AT74" s="49">
        <f t="shared" si="75"/>
        <v>0.62354251000000005</v>
      </c>
      <c r="AU74" s="49">
        <v>0</v>
      </c>
      <c r="AV74" s="49">
        <v>0.41605000000000003</v>
      </c>
      <c r="AW74" s="49">
        <v>0.19900000000000001</v>
      </c>
      <c r="AX74" s="49">
        <v>8.4925099999999983E-3</v>
      </c>
      <c r="AY74" s="49">
        <f t="shared" si="76"/>
        <v>0</v>
      </c>
      <c r="AZ74" s="49">
        <v>0</v>
      </c>
      <c r="BA74" s="49">
        <v>0</v>
      </c>
      <c r="BB74" s="49">
        <v>0</v>
      </c>
      <c r="BC74" s="49">
        <v>0</v>
      </c>
    </row>
    <row r="75" spans="1:55" ht="47.25" x14ac:dyDescent="0.25">
      <c r="A75" s="46" t="s">
        <v>161</v>
      </c>
      <c r="B75" s="52" t="s">
        <v>179</v>
      </c>
      <c r="C75" s="48" t="s">
        <v>180</v>
      </c>
      <c r="D75" s="49">
        <v>2.9858275079999999</v>
      </c>
      <c r="E75" s="49">
        <f t="shared" si="65"/>
        <v>4.5005661000000003</v>
      </c>
      <c r="F75" s="49">
        <f t="shared" si="66"/>
        <v>0</v>
      </c>
      <c r="G75" s="49">
        <f t="shared" si="66"/>
        <v>0.38324520000000001</v>
      </c>
      <c r="H75" s="49">
        <f t="shared" si="66"/>
        <v>4.1173209000000002</v>
      </c>
      <c r="I75" s="49">
        <f t="shared" si="66"/>
        <v>0</v>
      </c>
      <c r="J75" s="49">
        <f t="shared" si="67"/>
        <v>0</v>
      </c>
      <c r="K75" s="49">
        <v>0</v>
      </c>
      <c r="L75" s="49">
        <v>0</v>
      </c>
      <c r="M75" s="49">
        <v>0</v>
      </c>
      <c r="N75" s="49">
        <v>0</v>
      </c>
      <c r="O75" s="49">
        <f t="shared" si="68"/>
        <v>4.3272900000000003E-2</v>
      </c>
      <c r="P75" s="49">
        <v>0</v>
      </c>
      <c r="Q75" s="49">
        <v>0</v>
      </c>
      <c r="R75" s="49">
        <v>4.3272900000000003E-2</v>
      </c>
      <c r="S75" s="49">
        <v>0</v>
      </c>
      <c r="T75" s="49">
        <f t="shared" si="69"/>
        <v>4.0740480000000003</v>
      </c>
      <c r="U75" s="49">
        <v>0</v>
      </c>
      <c r="V75" s="49">
        <v>0</v>
      </c>
      <c r="W75" s="49">
        <v>4.0740480000000003</v>
      </c>
      <c r="X75" s="49">
        <v>0</v>
      </c>
      <c r="Y75" s="49">
        <f t="shared" si="70"/>
        <v>0.38324519999999984</v>
      </c>
      <c r="Z75" s="49">
        <v>0</v>
      </c>
      <c r="AA75" s="49">
        <v>0.38324520000000001</v>
      </c>
      <c r="AB75" s="49">
        <v>-1.6653345369377348E-16</v>
      </c>
      <c r="AC75" s="49">
        <v>0</v>
      </c>
      <c r="AD75" s="49">
        <v>2.5</v>
      </c>
      <c r="AE75" s="49">
        <f t="shared" si="71"/>
        <v>3.7144109999999997</v>
      </c>
      <c r="AF75" s="49">
        <f t="shared" si="72"/>
        <v>0</v>
      </c>
      <c r="AG75" s="49">
        <f t="shared" si="72"/>
        <v>0.31937099999999996</v>
      </c>
      <c r="AH75" s="49">
        <f t="shared" si="72"/>
        <v>3.3950399999999998</v>
      </c>
      <c r="AI75" s="49">
        <f t="shared" si="72"/>
        <v>0</v>
      </c>
      <c r="AJ75" s="49">
        <f t="shared" si="73"/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f t="shared" si="74"/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f t="shared" si="75"/>
        <v>3.7144109999999997</v>
      </c>
      <c r="AU75" s="49">
        <v>0</v>
      </c>
      <c r="AV75" s="49">
        <v>0.31937099999999996</v>
      </c>
      <c r="AW75" s="49">
        <v>3.3950399999999998</v>
      </c>
      <c r="AX75" s="49">
        <v>0</v>
      </c>
      <c r="AY75" s="49">
        <f t="shared" si="76"/>
        <v>0</v>
      </c>
      <c r="AZ75" s="49">
        <v>0</v>
      </c>
      <c r="BA75" s="49">
        <v>0</v>
      </c>
      <c r="BB75" s="49">
        <v>0</v>
      </c>
      <c r="BC75" s="49">
        <v>0</v>
      </c>
    </row>
    <row r="76" spans="1:55" s="16" customFormat="1" ht="31.5" x14ac:dyDescent="0.25">
      <c r="A76" s="38" t="s">
        <v>181</v>
      </c>
      <c r="B76" s="43" t="s">
        <v>182</v>
      </c>
      <c r="C76" s="40" t="s">
        <v>75</v>
      </c>
      <c r="D76" s="42">
        <f t="shared" ref="D76:BC76" si="77">D77+D91+D92+D110</f>
        <v>1164.4712352393517</v>
      </c>
      <c r="E76" s="42">
        <f t="shared" si="77"/>
        <v>991.55269987000008</v>
      </c>
      <c r="F76" s="42">
        <f t="shared" si="77"/>
        <v>38.775028750000004</v>
      </c>
      <c r="G76" s="42">
        <f t="shared" si="77"/>
        <v>576.08804974999998</v>
      </c>
      <c r="H76" s="42">
        <f t="shared" si="77"/>
        <v>355.19466503000001</v>
      </c>
      <c r="I76" s="42">
        <f t="shared" si="77"/>
        <v>21.494956340000005</v>
      </c>
      <c r="J76" s="42">
        <f t="shared" si="77"/>
        <v>185.60470295999997</v>
      </c>
      <c r="K76" s="42">
        <f t="shared" si="77"/>
        <v>6.9983629000000001</v>
      </c>
      <c r="L76" s="42">
        <f t="shared" si="77"/>
        <v>112.18211232</v>
      </c>
      <c r="M76" s="42">
        <f t="shared" si="77"/>
        <v>62.576514940000003</v>
      </c>
      <c r="N76" s="42">
        <f t="shared" si="77"/>
        <v>3.8477128</v>
      </c>
      <c r="O76" s="42">
        <f t="shared" si="77"/>
        <v>338.16349668000004</v>
      </c>
      <c r="P76" s="42">
        <f t="shared" si="77"/>
        <v>2.5512173900000001</v>
      </c>
      <c r="Q76" s="42">
        <f t="shared" si="77"/>
        <v>92.824562969999988</v>
      </c>
      <c r="R76" s="42">
        <f t="shared" si="77"/>
        <v>236.40261016999997</v>
      </c>
      <c r="S76" s="42">
        <f t="shared" si="77"/>
        <v>6.3851061500000066</v>
      </c>
      <c r="T76" s="42">
        <f t="shared" si="77"/>
        <v>229.62687418999997</v>
      </c>
      <c r="U76" s="42">
        <f t="shared" si="77"/>
        <v>1.8971540900000003</v>
      </c>
      <c r="V76" s="42">
        <f t="shared" si="77"/>
        <v>178.58201107000002</v>
      </c>
      <c r="W76" s="42">
        <f t="shared" si="77"/>
        <v>44.104427089999987</v>
      </c>
      <c r="X76" s="42">
        <f t="shared" si="77"/>
        <v>5.0432819399999982</v>
      </c>
      <c r="Y76" s="42">
        <f t="shared" si="77"/>
        <v>238.15762604000003</v>
      </c>
      <c r="Z76" s="42">
        <f t="shared" si="77"/>
        <v>27.328294370000002</v>
      </c>
      <c r="AA76" s="42">
        <f t="shared" si="77"/>
        <v>192.49936338999998</v>
      </c>
      <c r="AB76" s="42">
        <f t="shared" si="77"/>
        <v>12.111112830000001</v>
      </c>
      <c r="AC76" s="42">
        <f t="shared" si="77"/>
        <v>6.2188554500000004</v>
      </c>
      <c r="AD76" s="42">
        <f t="shared" si="77"/>
        <v>1177.8037770724745</v>
      </c>
      <c r="AE76" s="42">
        <f t="shared" si="77"/>
        <v>1012.4323597600001</v>
      </c>
      <c r="AF76" s="42">
        <f t="shared" si="77"/>
        <v>33.252143000000004</v>
      </c>
      <c r="AG76" s="42">
        <f t="shared" si="77"/>
        <v>460.39916793000003</v>
      </c>
      <c r="AH76" s="42">
        <f t="shared" si="77"/>
        <v>499.06665833</v>
      </c>
      <c r="AI76" s="42">
        <f t="shared" si="77"/>
        <v>19.7143905</v>
      </c>
      <c r="AJ76" s="42">
        <f t="shared" si="77"/>
        <v>276.89887898999996</v>
      </c>
      <c r="AK76" s="42">
        <f t="shared" si="77"/>
        <v>1.59965377</v>
      </c>
      <c r="AL76" s="42">
        <f t="shared" si="77"/>
        <v>77.999978999999996</v>
      </c>
      <c r="AM76" s="42">
        <f t="shared" si="77"/>
        <v>193.50685581999994</v>
      </c>
      <c r="AN76" s="42">
        <f t="shared" si="77"/>
        <v>3.7923903999999999</v>
      </c>
      <c r="AO76" s="42">
        <f t="shared" si="77"/>
        <v>97.1523909</v>
      </c>
      <c r="AP76" s="42">
        <f t="shared" si="77"/>
        <v>3.7705264299999999</v>
      </c>
      <c r="AQ76" s="42">
        <f t="shared" si="77"/>
        <v>33.615001000000007</v>
      </c>
      <c r="AR76" s="42">
        <f t="shared" si="77"/>
        <v>53.84679961999997</v>
      </c>
      <c r="AS76" s="42">
        <f t="shared" si="77"/>
        <v>5.92006385</v>
      </c>
      <c r="AT76" s="42">
        <f t="shared" si="77"/>
        <v>181.80118680000004</v>
      </c>
      <c r="AU76" s="42">
        <f t="shared" si="77"/>
        <v>7.6045244400000005</v>
      </c>
      <c r="AV76" s="42">
        <f t="shared" si="77"/>
        <v>51.321543220000002</v>
      </c>
      <c r="AW76" s="42">
        <f t="shared" si="77"/>
        <v>119.14716777000001</v>
      </c>
      <c r="AX76" s="42">
        <f t="shared" si="77"/>
        <v>3.7279513699999995</v>
      </c>
      <c r="AY76" s="42">
        <f t="shared" si="77"/>
        <v>456.57990306999994</v>
      </c>
      <c r="AZ76" s="42">
        <f t="shared" si="77"/>
        <v>20.277438360000001</v>
      </c>
      <c r="BA76" s="42">
        <f t="shared" si="77"/>
        <v>297.46264471000001</v>
      </c>
      <c r="BB76" s="42">
        <f t="shared" si="77"/>
        <v>132.56583511999997</v>
      </c>
      <c r="BC76" s="42">
        <f t="shared" si="77"/>
        <v>6.2739848799999995</v>
      </c>
    </row>
    <row r="77" spans="1:55" s="16" customFormat="1" ht="47.25" x14ac:dyDescent="0.25">
      <c r="A77" s="38" t="s">
        <v>183</v>
      </c>
      <c r="B77" s="43" t="s">
        <v>184</v>
      </c>
      <c r="C77" s="40" t="s">
        <v>75</v>
      </c>
      <c r="D77" s="42">
        <f t="shared" ref="D77:E77" si="78">SUM(D78:D90)</f>
        <v>476.78518227800004</v>
      </c>
      <c r="E77" s="42">
        <f t="shared" si="78"/>
        <v>447.61684778</v>
      </c>
      <c r="F77" s="42">
        <f t="shared" ref="F77:BC77" si="79">SUM(F78:F90)</f>
        <v>22.362479660000002</v>
      </c>
      <c r="G77" s="42">
        <f t="shared" si="79"/>
        <v>214.32091947000001</v>
      </c>
      <c r="H77" s="42">
        <f t="shared" si="79"/>
        <v>197.43763921999999</v>
      </c>
      <c r="I77" s="42">
        <f t="shared" si="79"/>
        <v>13.495809430000005</v>
      </c>
      <c r="J77" s="42">
        <f>SUM(J78:J90)</f>
        <v>116.46811305</v>
      </c>
      <c r="K77" s="42">
        <f t="shared" si="79"/>
        <v>0.88487810999999994</v>
      </c>
      <c r="L77" s="42">
        <f t="shared" si="79"/>
        <v>66.533629869999999</v>
      </c>
      <c r="M77" s="42">
        <f t="shared" si="79"/>
        <v>46.778284229999997</v>
      </c>
      <c r="N77" s="42">
        <f t="shared" si="79"/>
        <v>2.27132084</v>
      </c>
      <c r="O77" s="42">
        <f t="shared" si="79"/>
        <v>205.40974575000001</v>
      </c>
      <c r="P77" s="42">
        <f t="shared" si="79"/>
        <v>0</v>
      </c>
      <c r="Q77" s="42">
        <f t="shared" si="79"/>
        <v>65.783546429999987</v>
      </c>
      <c r="R77" s="42">
        <f t="shared" si="79"/>
        <v>134.00534632999998</v>
      </c>
      <c r="S77" s="42">
        <f t="shared" si="79"/>
        <v>5.6208529900000066</v>
      </c>
      <c r="T77" s="42">
        <f t="shared" si="79"/>
        <v>64.652013789999998</v>
      </c>
      <c r="U77" s="42">
        <f t="shared" si="79"/>
        <v>0</v>
      </c>
      <c r="V77" s="42">
        <f t="shared" si="79"/>
        <v>57.359880050000008</v>
      </c>
      <c r="W77" s="42">
        <f t="shared" si="79"/>
        <v>4.8439968299999929</v>
      </c>
      <c r="X77" s="42">
        <f t="shared" si="79"/>
        <v>2.4481369099999992</v>
      </c>
      <c r="Y77" s="42">
        <f t="shared" si="79"/>
        <v>61.086975189999997</v>
      </c>
      <c r="Z77" s="42">
        <f t="shared" si="79"/>
        <v>21.477601550000003</v>
      </c>
      <c r="AA77" s="42">
        <f t="shared" si="79"/>
        <v>24.643863119999999</v>
      </c>
      <c r="AB77" s="42">
        <f t="shared" si="79"/>
        <v>11.810011829999999</v>
      </c>
      <c r="AC77" s="42">
        <f t="shared" si="79"/>
        <v>3.1554986900000004</v>
      </c>
      <c r="AD77" s="42">
        <f t="shared" si="79"/>
        <v>600.17431550999981</v>
      </c>
      <c r="AE77" s="42">
        <f t="shared" si="79"/>
        <v>546.61766825999996</v>
      </c>
      <c r="AF77" s="42">
        <f t="shared" si="79"/>
        <v>18.635399720000002</v>
      </c>
      <c r="AG77" s="42">
        <f t="shared" si="79"/>
        <v>172.89817500000001</v>
      </c>
      <c r="AH77" s="42">
        <f t="shared" si="79"/>
        <v>342.90472470999998</v>
      </c>
      <c r="AI77" s="42">
        <f t="shared" si="79"/>
        <v>12.17936883</v>
      </c>
      <c r="AJ77" s="42">
        <f t="shared" si="79"/>
        <v>274.13403106999993</v>
      </c>
      <c r="AK77" s="42">
        <f t="shared" si="79"/>
        <v>0</v>
      </c>
      <c r="AL77" s="42">
        <f t="shared" si="79"/>
        <v>77.999978999999996</v>
      </c>
      <c r="AM77" s="42">
        <f t="shared" si="79"/>
        <v>193.50685581999994</v>
      </c>
      <c r="AN77" s="42">
        <f t="shared" si="79"/>
        <v>2.6271962499999999</v>
      </c>
      <c r="AO77" s="42">
        <f t="shared" si="79"/>
        <v>70.612357379999992</v>
      </c>
      <c r="AP77" s="42">
        <f t="shared" si="79"/>
        <v>0</v>
      </c>
      <c r="AQ77" s="42">
        <f t="shared" si="79"/>
        <v>33.615001000000007</v>
      </c>
      <c r="AR77" s="42">
        <f t="shared" si="79"/>
        <v>32.484268709999974</v>
      </c>
      <c r="AS77" s="42">
        <f t="shared" si="79"/>
        <v>4.5130876699999991</v>
      </c>
      <c r="AT77" s="42">
        <f t="shared" si="79"/>
        <v>62.769604070000007</v>
      </c>
      <c r="AU77" s="42">
        <f t="shared" si="79"/>
        <v>3.6869921300000001</v>
      </c>
      <c r="AV77" s="42">
        <f t="shared" si="79"/>
        <v>11.089300999999999</v>
      </c>
      <c r="AW77" s="42">
        <f t="shared" si="79"/>
        <v>46.109724720000003</v>
      </c>
      <c r="AX77" s="42">
        <f t="shared" si="79"/>
        <v>1.88358622</v>
      </c>
      <c r="AY77" s="42">
        <f t="shared" si="79"/>
        <v>139.10167574000002</v>
      </c>
      <c r="AZ77" s="42">
        <f t="shared" si="79"/>
        <v>14.948407590000002</v>
      </c>
      <c r="BA77" s="42">
        <f t="shared" si="79"/>
        <v>50.193894</v>
      </c>
      <c r="BB77" s="42">
        <f t="shared" si="79"/>
        <v>70.80387546</v>
      </c>
      <c r="BC77" s="42">
        <f t="shared" si="79"/>
        <v>3.1554986899999995</v>
      </c>
    </row>
    <row r="78" spans="1:55" ht="31.5" x14ac:dyDescent="0.25">
      <c r="A78" s="46" t="s">
        <v>183</v>
      </c>
      <c r="B78" s="52" t="s">
        <v>185</v>
      </c>
      <c r="C78" s="54" t="s">
        <v>186</v>
      </c>
      <c r="D78" s="49">
        <v>1.2099521899999999</v>
      </c>
      <c r="E78" s="49">
        <f t="shared" ref="E78:E90" si="80">SUBTOTAL(9,F78:I78)</f>
        <v>1.2099521899999999</v>
      </c>
      <c r="F78" s="49">
        <f t="shared" ref="F78:I90" si="81">K78+P78+U78+Z78</f>
        <v>0</v>
      </c>
      <c r="G78" s="49">
        <f t="shared" si="81"/>
        <v>1.1820822</v>
      </c>
      <c r="H78" s="49">
        <f t="shared" si="81"/>
        <v>0</v>
      </c>
      <c r="I78" s="49">
        <f t="shared" si="81"/>
        <v>2.7869990000000001E-2</v>
      </c>
      <c r="J78" s="49">
        <f t="shared" ref="J78:J90" si="82">SUBTOTAL(9,K78:N78)</f>
        <v>1.2099521899999999</v>
      </c>
      <c r="K78" s="49">
        <v>0</v>
      </c>
      <c r="L78" s="49">
        <v>1.1820822</v>
      </c>
      <c r="M78" s="49">
        <v>0</v>
      </c>
      <c r="N78" s="49">
        <v>2.7869990000000001E-2</v>
      </c>
      <c r="O78" s="49">
        <f t="shared" ref="O78:O90" si="83">SUBTOTAL(9,P78:S78)</f>
        <v>0</v>
      </c>
      <c r="P78" s="49">
        <v>0</v>
      </c>
      <c r="Q78" s="49">
        <v>0</v>
      </c>
      <c r="R78" s="49">
        <v>0</v>
      </c>
      <c r="S78" s="49">
        <v>0</v>
      </c>
      <c r="T78" s="49">
        <f t="shared" ref="T78:T90" si="84">SUBTOTAL(9,U78:X78)</f>
        <v>0</v>
      </c>
      <c r="U78" s="49">
        <v>0</v>
      </c>
      <c r="V78" s="49">
        <v>0</v>
      </c>
      <c r="W78" s="49">
        <v>0</v>
      </c>
      <c r="X78" s="49">
        <v>0</v>
      </c>
      <c r="Y78" s="49">
        <f t="shared" ref="Y78:Y90" si="85">SUBTOTAL(9,Z78:AC78)</f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49">
        <f t="shared" ref="AE78:AE90" si="86">SUBTOTAL(9,AF78:AI78)</f>
        <v>0</v>
      </c>
      <c r="AF78" s="49">
        <f t="shared" ref="AF78:AI90" si="87">AK78+AP78+AU78+AZ78</f>
        <v>0</v>
      </c>
      <c r="AG78" s="49">
        <f t="shared" si="87"/>
        <v>0</v>
      </c>
      <c r="AH78" s="49">
        <f t="shared" si="87"/>
        <v>0</v>
      </c>
      <c r="AI78" s="49">
        <f t="shared" si="87"/>
        <v>0</v>
      </c>
      <c r="AJ78" s="49">
        <f t="shared" ref="AJ78:AJ90" si="88">SUBTOTAL(9,AK78:AN78)</f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f t="shared" ref="AO78:AO90" si="89">SUBTOTAL(9,AP78:AS78)</f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f t="shared" ref="AT78:AT90" si="90">SUBTOTAL(9,AU78:AX78)</f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f t="shared" ref="AY78:AY90" si="91">SUBTOTAL(9,AZ78:BC78)</f>
        <v>0</v>
      </c>
      <c r="AZ78" s="49">
        <v>0</v>
      </c>
      <c r="BA78" s="49">
        <v>0</v>
      </c>
      <c r="BB78" s="49">
        <v>0</v>
      </c>
      <c r="BC78" s="49">
        <v>0</v>
      </c>
    </row>
    <row r="79" spans="1:55" x14ac:dyDescent="0.25">
      <c r="A79" s="46" t="s">
        <v>183</v>
      </c>
      <c r="B79" s="54" t="s">
        <v>187</v>
      </c>
      <c r="C79" s="54" t="s">
        <v>188</v>
      </c>
      <c r="D79" s="49">
        <v>108.31629419000002</v>
      </c>
      <c r="E79" s="49">
        <f t="shared" si="80"/>
        <v>97.229747999999987</v>
      </c>
      <c r="F79" s="49">
        <f t="shared" si="81"/>
        <v>0</v>
      </c>
      <c r="G79" s="49">
        <f t="shared" si="81"/>
        <v>30.87426</v>
      </c>
      <c r="H79" s="49">
        <f t="shared" si="81"/>
        <v>64.703487999999993</v>
      </c>
      <c r="I79" s="49">
        <f t="shared" si="81"/>
        <v>1.6519999999999999</v>
      </c>
      <c r="J79" s="49">
        <f t="shared" si="82"/>
        <v>1.3484188300000002</v>
      </c>
      <c r="K79" s="49">
        <v>0</v>
      </c>
      <c r="L79" s="49">
        <v>0</v>
      </c>
      <c r="M79" s="49">
        <v>1.3484188300000002</v>
      </c>
      <c r="N79" s="49">
        <v>0</v>
      </c>
      <c r="O79" s="49">
        <f t="shared" si="83"/>
        <v>69.332944449999999</v>
      </c>
      <c r="P79" s="49">
        <v>0</v>
      </c>
      <c r="Q79" s="49">
        <v>6.1834752000000002</v>
      </c>
      <c r="R79" s="49">
        <v>63.149469249999996</v>
      </c>
      <c r="S79" s="49">
        <v>0</v>
      </c>
      <c r="T79" s="49">
        <f t="shared" si="84"/>
        <v>14.65783592</v>
      </c>
      <c r="U79" s="49">
        <v>0</v>
      </c>
      <c r="V79" s="49">
        <v>14.452236000000003</v>
      </c>
      <c r="W79" s="49">
        <v>0.20559991999999716</v>
      </c>
      <c r="X79" s="49">
        <v>0</v>
      </c>
      <c r="Y79" s="49">
        <f t="shared" si="85"/>
        <v>11.890548799999996</v>
      </c>
      <c r="Z79" s="49">
        <v>0</v>
      </c>
      <c r="AA79" s="49">
        <v>10.238548799999997</v>
      </c>
      <c r="AB79" s="49">
        <v>0</v>
      </c>
      <c r="AC79" s="49">
        <v>1.6519999999999999</v>
      </c>
      <c r="AD79" s="49">
        <v>100.04600000000001</v>
      </c>
      <c r="AE79" s="49">
        <f t="shared" si="86"/>
        <v>59.806674010000002</v>
      </c>
      <c r="AF79" s="49">
        <f t="shared" si="87"/>
        <v>0</v>
      </c>
      <c r="AG79" s="49">
        <f t="shared" si="87"/>
        <v>25.785412000000001</v>
      </c>
      <c r="AH79" s="49">
        <f t="shared" si="87"/>
        <v>32.36926201</v>
      </c>
      <c r="AI79" s="49">
        <f t="shared" si="87"/>
        <v>1.6519999999999999</v>
      </c>
      <c r="AJ79" s="49">
        <f t="shared" si="88"/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f t="shared" si="89"/>
        <v>0.34255503000000004</v>
      </c>
      <c r="AP79" s="49">
        <v>0</v>
      </c>
      <c r="AQ79" s="49">
        <v>0</v>
      </c>
      <c r="AR79" s="49">
        <v>0.34255503000000004</v>
      </c>
      <c r="AS79" s="49">
        <v>0</v>
      </c>
      <c r="AT79" s="49">
        <f t="shared" si="90"/>
        <v>16.646804209999999</v>
      </c>
      <c r="AU79" s="49">
        <v>0</v>
      </c>
      <c r="AV79" s="49">
        <v>0</v>
      </c>
      <c r="AW79" s="49">
        <v>16.646804209999999</v>
      </c>
      <c r="AX79" s="49">
        <v>0</v>
      </c>
      <c r="AY79" s="49">
        <f t="shared" si="91"/>
        <v>42.817314770000003</v>
      </c>
      <c r="AZ79" s="49">
        <v>0</v>
      </c>
      <c r="BA79" s="49">
        <v>25.785412000000001</v>
      </c>
      <c r="BB79" s="49">
        <v>15.379902770000001</v>
      </c>
      <c r="BC79" s="49">
        <v>1.6519999999999999</v>
      </c>
    </row>
    <row r="80" spans="1:55" ht="31.5" x14ac:dyDescent="0.25">
      <c r="A80" s="46" t="s">
        <v>183</v>
      </c>
      <c r="B80" s="52" t="s">
        <v>189</v>
      </c>
      <c r="C80" s="54" t="s">
        <v>190</v>
      </c>
      <c r="D80" s="49">
        <v>2.5929824999999993</v>
      </c>
      <c r="E80" s="49">
        <f t="shared" si="80"/>
        <v>2.5929825000000002</v>
      </c>
      <c r="F80" s="49">
        <f t="shared" si="81"/>
        <v>0</v>
      </c>
      <c r="G80" s="49">
        <f t="shared" si="81"/>
        <v>2.49556858</v>
      </c>
      <c r="H80" s="49">
        <f t="shared" si="81"/>
        <v>0</v>
      </c>
      <c r="I80" s="49">
        <f t="shared" si="81"/>
        <v>9.7413920000000001E-2</v>
      </c>
      <c r="J80" s="49">
        <f t="shared" si="82"/>
        <v>2.5929825000000002</v>
      </c>
      <c r="K80" s="49">
        <v>0</v>
      </c>
      <c r="L80" s="49">
        <v>2.49556858</v>
      </c>
      <c r="M80" s="49">
        <v>0</v>
      </c>
      <c r="N80" s="49">
        <v>9.7413920000000001E-2</v>
      </c>
      <c r="O80" s="49">
        <f t="shared" si="83"/>
        <v>0</v>
      </c>
      <c r="P80" s="49">
        <v>0</v>
      </c>
      <c r="Q80" s="49">
        <v>0</v>
      </c>
      <c r="R80" s="49">
        <v>0</v>
      </c>
      <c r="S80" s="49">
        <v>0</v>
      </c>
      <c r="T80" s="49">
        <f t="shared" si="84"/>
        <v>0</v>
      </c>
      <c r="U80" s="49">
        <v>0</v>
      </c>
      <c r="V80" s="49">
        <v>0</v>
      </c>
      <c r="W80" s="49">
        <v>0</v>
      </c>
      <c r="X80" s="49">
        <v>0</v>
      </c>
      <c r="Y80" s="49">
        <f t="shared" si="85"/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v>0</v>
      </c>
      <c r="AE80" s="49">
        <f t="shared" si="86"/>
        <v>0</v>
      </c>
      <c r="AF80" s="49">
        <f t="shared" si="87"/>
        <v>0</v>
      </c>
      <c r="AG80" s="49">
        <f t="shared" si="87"/>
        <v>0</v>
      </c>
      <c r="AH80" s="49">
        <f t="shared" si="87"/>
        <v>0</v>
      </c>
      <c r="AI80" s="49">
        <f t="shared" si="87"/>
        <v>0</v>
      </c>
      <c r="AJ80" s="49">
        <f t="shared" si="88"/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f t="shared" si="89"/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f t="shared" si="90"/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f t="shared" si="91"/>
        <v>0</v>
      </c>
      <c r="AZ80" s="49">
        <v>0</v>
      </c>
      <c r="BA80" s="49">
        <v>0</v>
      </c>
      <c r="BB80" s="49">
        <v>0</v>
      </c>
      <c r="BC80" s="49">
        <v>0</v>
      </c>
    </row>
    <row r="81" spans="1:55" ht="31.5" x14ac:dyDescent="0.25">
      <c r="A81" s="46" t="s">
        <v>183</v>
      </c>
      <c r="B81" s="58" t="s">
        <v>191</v>
      </c>
      <c r="C81" s="48" t="s">
        <v>192</v>
      </c>
      <c r="D81" s="49">
        <v>1.0981689999999997E-2</v>
      </c>
      <c r="E81" s="49">
        <f t="shared" si="80"/>
        <v>1.0981690000000001E-2</v>
      </c>
      <c r="F81" s="49">
        <f t="shared" si="81"/>
        <v>0</v>
      </c>
      <c r="G81" s="49">
        <f t="shared" si="81"/>
        <v>0</v>
      </c>
      <c r="H81" s="49">
        <f t="shared" si="81"/>
        <v>0</v>
      </c>
      <c r="I81" s="49">
        <f t="shared" si="81"/>
        <v>1.0981690000000001E-2</v>
      </c>
      <c r="J81" s="49">
        <f t="shared" si="82"/>
        <v>1.0981690000000001E-2</v>
      </c>
      <c r="K81" s="49">
        <v>0</v>
      </c>
      <c r="L81" s="49">
        <v>0</v>
      </c>
      <c r="M81" s="49">
        <v>0</v>
      </c>
      <c r="N81" s="49">
        <v>1.0981690000000001E-2</v>
      </c>
      <c r="O81" s="49">
        <f t="shared" si="83"/>
        <v>0</v>
      </c>
      <c r="P81" s="49">
        <v>0</v>
      </c>
      <c r="Q81" s="49">
        <v>0</v>
      </c>
      <c r="R81" s="49">
        <v>0</v>
      </c>
      <c r="S81" s="49">
        <v>0</v>
      </c>
      <c r="T81" s="49">
        <f t="shared" si="84"/>
        <v>0</v>
      </c>
      <c r="U81" s="49">
        <v>0</v>
      </c>
      <c r="V81" s="49">
        <v>0</v>
      </c>
      <c r="W81" s="49">
        <v>0</v>
      </c>
      <c r="X81" s="49">
        <v>0</v>
      </c>
      <c r="Y81" s="49">
        <f t="shared" si="85"/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f t="shared" si="86"/>
        <v>0</v>
      </c>
      <c r="AF81" s="49">
        <f t="shared" si="87"/>
        <v>0</v>
      </c>
      <c r="AG81" s="49">
        <f t="shared" si="87"/>
        <v>0</v>
      </c>
      <c r="AH81" s="49">
        <f t="shared" si="87"/>
        <v>0</v>
      </c>
      <c r="AI81" s="49">
        <f t="shared" si="87"/>
        <v>0</v>
      </c>
      <c r="AJ81" s="49">
        <f t="shared" si="88"/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f t="shared" si="89"/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f t="shared" si="90"/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f t="shared" si="91"/>
        <v>0</v>
      </c>
      <c r="AZ81" s="49">
        <v>0</v>
      </c>
      <c r="BA81" s="49">
        <v>0</v>
      </c>
      <c r="BB81" s="49">
        <v>0</v>
      </c>
      <c r="BC81" s="49">
        <v>0</v>
      </c>
    </row>
    <row r="82" spans="1:55" ht="31.5" x14ac:dyDescent="0.25">
      <c r="A82" s="46" t="s">
        <v>183</v>
      </c>
      <c r="B82" s="52" t="s">
        <v>193</v>
      </c>
      <c r="C82" s="54" t="s">
        <v>194</v>
      </c>
      <c r="D82" s="49">
        <v>0.89768291</v>
      </c>
      <c r="E82" s="49">
        <f t="shared" si="80"/>
        <v>0.89768291</v>
      </c>
      <c r="F82" s="49">
        <f t="shared" si="81"/>
        <v>0</v>
      </c>
      <c r="G82" s="49">
        <f t="shared" si="81"/>
        <v>0.86499294000000004</v>
      </c>
      <c r="H82" s="49">
        <f t="shared" si="81"/>
        <v>0</v>
      </c>
      <c r="I82" s="49">
        <f t="shared" si="81"/>
        <v>3.2689970000000006E-2</v>
      </c>
      <c r="J82" s="49">
        <f t="shared" si="82"/>
        <v>0.89768291</v>
      </c>
      <c r="K82" s="49">
        <v>0</v>
      </c>
      <c r="L82" s="49">
        <v>0.86499294000000004</v>
      </c>
      <c r="M82" s="49">
        <v>0</v>
      </c>
      <c r="N82" s="49">
        <v>3.2689970000000006E-2</v>
      </c>
      <c r="O82" s="49">
        <f t="shared" si="83"/>
        <v>0</v>
      </c>
      <c r="P82" s="49">
        <v>0</v>
      </c>
      <c r="Q82" s="49">
        <v>0</v>
      </c>
      <c r="R82" s="49">
        <v>0</v>
      </c>
      <c r="S82" s="49">
        <v>0</v>
      </c>
      <c r="T82" s="49">
        <f t="shared" si="84"/>
        <v>0</v>
      </c>
      <c r="U82" s="49">
        <v>0</v>
      </c>
      <c r="V82" s="49">
        <v>0</v>
      </c>
      <c r="W82" s="49">
        <v>0</v>
      </c>
      <c r="X82" s="49">
        <v>0</v>
      </c>
      <c r="Y82" s="49">
        <f t="shared" si="85"/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f t="shared" si="86"/>
        <v>0</v>
      </c>
      <c r="AF82" s="49">
        <f t="shared" si="87"/>
        <v>0</v>
      </c>
      <c r="AG82" s="49">
        <f t="shared" si="87"/>
        <v>0</v>
      </c>
      <c r="AH82" s="49">
        <f t="shared" si="87"/>
        <v>0</v>
      </c>
      <c r="AI82" s="49">
        <f t="shared" si="87"/>
        <v>0</v>
      </c>
      <c r="AJ82" s="49">
        <f t="shared" si="88"/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f t="shared" si="89"/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f t="shared" si="90"/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f t="shared" si="91"/>
        <v>0</v>
      </c>
      <c r="AZ82" s="49">
        <v>0</v>
      </c>
      <c r="BA82" s="49">
        <v>0</v>
      </c>
      <c r="BB82" s="49">
        <v>0</v>
      </c>
      <c r="BC82" s="49">
        <v>0</v>
      </c>
    </row>
    <row r="83" spans="1:55" ht="31.5" x14ac:dyDescent="0.25">
      <c r="A83" s="46" t="s">
        <v>183</v>
      </c>
      <c r="B83" s="52" t="s">
        <v>195</v>
      </c>
      <c r="C83" s="54" t="s">
        <v>196</v>
      </c>
      <c r="D83" s="49">
        <v>9.9280000000000256E-5</v>
      </c>
      <c r="E83" s="49">
        <f t="shared" si="80"/>
        <v>9.9279999999999998E-5</v>
      </c>
      <c r="F83" s="49">
        <f t="shared" si="81"/>
        <v>0</v>
      </c>
      <c r="G83" s="49">
        <f t="shared" si="81"/>
        <v>0</v>
      </c>
      <c r="H83" s="49">
        <f t="shared" si="81"/>
        <v>0</v>
      </c>
      <c r="I83" s="49">
        <f t="shared" si="81"/>
        <v>9.9279999999999998E-5</v>
      </c>
      <c r="J83" s="49">
        <f t="shared" si="82"/>
        <v>9.9279999999999998E-5</v>
      </c>
      <c r="K83" s="49">
        <v>0</v>
      </c>
      <c r="L83" s="49">
        <v>0</v>
      </c>
      <c r="M83" s="49">
        <v>0</v>
      </c>
      <c r="N83" s="49">
        <v>9.9279999999999998E-5</v>
      </c>
      <c r="O83" s="49">
        <f t="shared" si="83"/>
        <v>0</v>
      </c>
      <c r="P83" s="49">
        <v>0</v>
      </c>
      <c r="Q83" s="49">
        <v>0</v>
      </c>
      <c r="R83" s="49">
        <v>0</v>
      </c>
      <c r="S83" s="49">
        <v>0</v>
      </c>
      <c r="T83" s="49">
        <f t="shared" si="84"/>
        <v>0</v>
      </c>
      <c r="U83" s="49">
        <v>0</v>
      </c>
      <c r="V83" s="49">
        <v>0</v>
      </c>
      <c r="W83" s="49">
        <v>0</v>
      </c>
      <c r="X83" s="49">
        <v>0</v>
      </c>
      <c r="Y83" s="49">
        <f t="shared" si="85"/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f t="shared" si="86"/>
        <v>0</v>
      </c>
      <c r="AF83" s="49">
        <f t="shared" si="87"/>
        <v>0</v>
      </c>
      <c r="AG83" s="49">
        <f t="shared" si="87"/>
        <v>0</v>
      </c>
      <c r="AH83" s="49">
        <f t="shared" si="87"/>
        <v>0</v>
      </c>
      <c r="AI83" s="49">
        <f t="shared" si="87"/>
        <v>0</v>
      </c>
      <c r="AJ83" s="49">
        <f t="shared" si="88"/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f t="shared" si="89"/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f t="shared" si="90"/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f t="shared" si="91"/>
        <v>0</v>
      </c>
      <c r="AZ83" s="49">
        <v>0</v>
      </c>
      <c r="BA83" s="49">
        <v>0</v>
      </c>
      <c r="BB83" s="49">
        <v>0</v>
      </c>
      <c r="BC83" s="49">
        <v>0</v>
      </c>
    </row>
    <row r="84" spans="1:55" ht="31.5" x14ac:dyDescent="0.25">
      <c r="A84" s="46" t="s">
        <v>183</v>
      </c>
      <c r="B84" s="52" t="s">
        <v>197</v>
      </c>
      <c r="C84" s="54" t="s">
        <v>198</v>
      </c>
      <c r="D84" s="49">
        <v>40.693372858000004</v>
      </c>
      <c r="E84" s="49">
        <f t="shared" si="80"/>
        <v>23.071910849999998</v>
      </c>
      <c r="F84" s="49">
        <f t="shared" si="81"/>
        <v>0</v>
      </c>
      <c r="G84" s="49">
        <f t="shared" si="81"/>
        <v>1.2713597999999999</v>
      </c>
      <c r="H84" s="49">
        <f t="shared" si="81"/>
        <v>19.965944499999999</v>
      </c>
      <c r="I84" s="49">
        <f t="shared" si="81"/>
        <v>1.8346065499999997</v>
      </c>
      <c r="J84" s="49">
        <f t="shared" si="82"/>
        <v>3.7796411700000001</v>
      </c>
      <c r="K84" s="49">
        <v>0</v>
      </c>
      <c r="L84" s="49">
        <v>0.42194628000000001</v>
      </c>
      <c r="M84" s="49">
        <v>3.0850713500000002</v>
      </c>
      <c r="N84" s="49">
        <v>0.27262354</v>
      </c>
      <c r="O84" s="49">
        <f t="shared" si="83"/>
        <v>5.8309683300000001</v>
      </c>
      <c r="P84" s="49">
        <v>0</v>
      </c>
      <c r="Q84" s="49">
        <v>0</v>
      </c>
      <c r="R84" s="49">
        <v>5.0733561199999997</v>
      </c>
      <c r="S84" s="49">
        <v>0.75761221000000012</v>
      </c>
      <c r="T84" s="49">
        <f t="shared" si="84"/>
        <v>0.80437079999999972</v>
      </c>
      <c r="U84" s="49">
        <v>0</v>
      </c>
      <c r="V84" s="49">
        <v>0</v>
      </c>
      <c r="W84" s="49">
        <v>0</v>
      </c>
      <c r="X84" s="49">
        <v>0.80437079999999972</v>
      </c>
      <c r="Y84" s="49">
        <f t="shared" si="85"/>
        <v>12.65693055</v>
      </c>
      <c r="Z84" s="49">
        <v>0</v>
      </c>
      <c r="AA84" s="49">
        <v>0.84941351999999992</v>
      </c>
      <c r="AB84" s="49">
        <v>11.80751703</v>
      </c>
      <c r="AC84" s="49">
        <v>0</v>
      </c>
      <c r="AD84" s="49">
        <v>41.527221409999996</v>
      </c>
      <c r="AE84" s="49">
        <f t="shared" si="86"/>
        <v>10.558262190000001</v>
      </c>
      <c r="AF84" s="49">
        <f t="shared" si="87"/>
        <v>0</v>
      </c>
      <c r="AG84" s="49">
        <f t="shared" si="87"/>
        <v>3.54528</v>
      </c>
      <c r="AH84" s="49">
        <f t="shared" si="87"/>
        <v>5.2365508700000003</v>
      </c>
      <c r="AI84" s="49">
        <f t="shared" si="87"/>
        <v>1.7764313200000001</v>
      </c>
      <c r="AJ84" s="49">
        <f t="shared" si="88"/>
        <v>0.49776579000000004</v>
      </c>
      <c r="AK84" s="49">
        <v>0</v>
      </c>
      <c r="AL84" s="49">
        <v>0</v>
      </c>
      <c r="AM84" s="49">
        <v>0</v>
      </c>
      <c r="AN84" s="49">
        <v>0.49776579000000004</v>
      </c>
      <c r="AO84" s="49">
        <f t="shared" si="89"/>
        <v>0.75791131999999983</v>
      </c>
      <c r="AP84" s="49">
        <v>0</v>
      </c>
      <c r="AQ84" s="49">
        <v>0</v>
      </c>
      <c r="AR84" s="49">
        <v>0</v>
      </c>
      <c r="AS84" s="49">
        <v>0.75791131999999983</v>
      </c>
      <c r="AT84" s="49">
        <f t="shared" si="90"/>
        <v>9.3025850800000001</v>
      </c>
      <c r="AU84" s="49">
        <v>0</v>
      </c>
      <c r="AV84" s="49">
        <v>3.54528</v>
      </c>
      <c r="AW84" s="49">
        <v>5.2365508700000003</v>
      </c>
      <c r="AX84" s="49">
        <v>0.52075421000000022</v>
      </c>
      <c r="AY84" s="49">
        <f t="shared" si="91"/>
        <v>0</v>
      </c>
      <c r="AZ84" s="49">
        <v>0</v>
      </c>
      <c r="BA84" s="49">
        <v>0</v>
      </c>
      <c r="BB84" s="49">
        <v>0</v>
      </c>
      <c r="BC84" s="49">
        <v>0</v>
      </c>
    </row>
    <row r="85" spans="1:55" ht="31.5" x14ac:dyDescent="0.25">
      <c r="A85" s="46" t="s">
        <v>183</v>
      </c>
      <c r="B85" s="52" t="s">
        <v>199</v>
      </c>
      <c r="C85" s="54" t="s">
        <v>200</v>
      </c>
      <c r="D85" s="49">
        <v>62.29359616</v>
      </c>
      <c r="E85" s="49">
        <f t="shared" si="80"/>
        <v>62.481826990000002</v>
      </c>
      <c r="F85" s="49">
        <f t="shared" si="81"/>
        <v>0</v>
      </c>
      <c r="G85" s="49">
        <f t="shared" si="81"/>
        <v>22.998544440000003</v>
      </c>
      <c r="H85" s="49">
        <f t="shared" si="81"/>
        <v>35.920117769999997</v>
      </c>
      <c r="I85" s="49">
        <f t="shared" si="81"/>
        <v>3.5631647800000001</v>
      </c>
      <c r="J85" s="49">
        <f t="shared" si="82"/>
        <v>5.7604006700000001</v>
      </c>
      <c r="K85" s="49">
        <v>0</v>
      </c>
      <c r="L85" s="49">
        <v>3.3599312399999999</v>
      </c>
      <c r="M85" s="49">
        <v>2.1435729700000001</v>
      </c>
      <c r="N85" s="49">
        <v>0.25689645999999999</v>
      </c>
      <c r="O85" s="49">
        <f t="shared" si="83"/>
        <v>31.059034369999999</v>
      </c>
      <c r="P85" s="49">
        <v>0</v>
      </c>
      <c r="Q85" s="49">
        <v>1.2005892</v>
      </c>
      <c r="R85" s="49">
        <v>28.739311650000001</v>
      </c>
      <c r="S85" s="49">
        <v>1.1191335200000001</v>
      </c>
      <c r="T85" s="49">
        <f t="shared" si="84"/>
        <v>13.475833339999994</v>
      </c>
      <c r="U85" s="49">
        <v>0</v>
      </c>
      <c r="V85" s="49">
        <v>7.061228400000001</v>
      </c>
      <c r="W85" s="49">
        <v>5.0347383499999951</v>
      </c>
      <c r="X85" s="49">
        <v>1.3798665899999998</v>
      </c>
      <c r="Y85" s="49">
        <f t="shared" si="85"/>
        <v>12.186558610000002</v>
      </c>
      <c r="Z85" s="49">
        <v>0</v>
      </c>
      <c r="AA85" s="49">
        <v>11.376795600000001</v>
      </c>
      <c r="AB85" s="49">
        <v>2.4948000000017956E-3</v>
      </c>
      <c r="AC85" s="49">
        <v>0.80726821000000026</v>
      </c>
      <c r="AD85" s="49">
        <v>54.189253579999999</v>
      </c>
      <c r="AE85" s="49">
        <f t="shared" si="86"/>
        <v>49.869700000000002</v>
      </c>
      <c r="AF85" s="49">
        <f t="shared" si="87"/>
        <v>0</v>
      </c>
      <c r="AG85" s="49">
        <f t="shared" si="87"/>
        <v>16.365510999999998</v>
      </c>
      <c r="AH85" s="49">
        <f t="shared" si="87"/>
        <v>29.972167680000005</v>
      </c>
      <c r="AI85" s="49">
        <f t="shared" si="87"/>
        <v>3.5320213199999997</v>
      </c>
      <c r="AJ85" s="49">
        <f t="shared" si="88"/>
        <v>0.50085299999999999</v>
      </c>
      <c r="AK85" s="49">
        <v>0</v>
      </c>
      <c r="AL85" s="49">
        <v>0</v>
      </c>
      <c r="AM85" s="49">
        <v>0</v>
      </c>
      <c r="AN85" s="49">
        <v>0.50085299999999999</v>
      </c>
      <c r="AO85" s="49">
        <f t="shared" si="89"/>
        <v>1.3241281</v>
      </c>
      <c r="AP85" s="49">
        <v>0</v>
      </c>
      <c r="AQ85" s="49">
        <v>0</v>
      </c>
      <c r="AR85" s="49">
        <v>0.46306000000000003</v>
      </c>
      <c r="AS85" s="49">
        <v>0.8610681</v>
      </c>
      <c r="AT85" s="49">
        <f t="shared" si="90"/>
        <v>21.815100810000001</v>
      </c>
      <c r="AU85" s="49">
        <v>0</v>
      </c>
      <c r="AV85" s="49">
        <v>7.5440209999999999</v>
      </c>
      <c r="AW85" s="49">
        <v>12.908247800000002</v>
      </c>
      <c r="AX85" s="49">
        <v>1.3628320099999998</v>
      </c>
      <c r="AY85" s="49">
        <f t="shared" si="91"/>
        <v>26.229618089999999</v>
      </c>
      <c r="AZ85" s="49">
        <v>0</v>
      </c>
      <c r="BA85" s="49">
        <v>8.8214899999999972</v>
      </c>
      <c r="BB85" s="49">
        <v>16.600859880000002</v>
      </c>
      <c r="BC85" s="49">
        <v>0.80726820999999971</v>
      </c>
    </row>
    <row r="86" spans="1:55" ht="31.5" x14ac:dyDescent="0.25">
      <c r="A86" s="46" t="s">
        <v>183</v>
      </c>
      <c r="B86" s="52" t="s">
        <v>201</v>
      </c>
      <c r="C86" s="48" t="s">
        <v>202</v>
      </c>
      <c r="D86" s="49">
        <v>51.352603829999993</v>
      </c>
      <c r="E86" s="49">
        <f t="shared" si="80"/>
        <v>50.704047040000006</v>
      </c>
      <c r="F86" s="49">
        <f t="shared" si="81"/>
        <v>0</v>
      </c>
      <c r="G86" s="49">
        <f t="shared" si="81"/>
        <v>18.567254400000003</v>
      </c>
      <c r="H86" s="49">
        <f t="shared" si="81"/>
        <v>31.440562160000002</v>
      </c>
      <c r="I86" s="49">
        <f t="shared" si="81"/>
        <v>0.69623047999999998</v>
      </c>
      <c r="J86" s="49">
        <f t="shared" si="82"/>
        <v>0.73369428999999997</v>
      </c>
      <c r="K86" s="49">
        <v>0</v>
      </c>
      <c r="L86" s="49">
        <v>0</v>
      </c>
      <c r="M86" s="49">
        <v>0.73369428999999997</v>
      </c>
      <c r="N86" s="49">
        <v>0</v>
      </c>
      <c r="O86" s="49">
        <f t="shared" si="83"/>
        <v>34.356954110000004</v>
      </c>
      <c r="P86" s="49">
        <v>0</v>
      </c>
      <c r="Q86" s="49">
        <v>3.6737448000000001</v>
      </c>
      <c r="R86" s="49">
        <v>30.683209310000002</v>
      </c>
      <c r="S86" s="49">
        <v>0</v>
      </c>
      <c r="T86" s="49">
        <f t="shared" si="84"/>
        <v>12.738062960000001</v>
      </c>
      <c r="U86" s="49">
        <v>0</v>
      </c>
      <c r="V86" s="49">
        <v>12.714404400000001</v>
      </c>
      <c r="W86" s="49">
        <v>2.3658560000000217E-2</v>
      </c>
      <c r="X86" s="49">
        <v>0</v>
      </c>
      <c r="Y86" s="49">
        <f t="shared" si="85"/>
        <v>2.8753356800000009</v>
      </c>
      <c r="Z86" s="49">
        <v>0</v>
      </c>
      <c r="AA86" s="49">
        <v>2.1791052000000017</v>
      </c>
      <c r="AB86" s="49">
        <v>-9.9920072216264089E-16</v>
      </c>
      <c r="AC86" s="49">
        <v>0.69623047999999998</v>
      </c>
      <c r="AD86" s="49">
        <v>45.777580479999997</v>
      </c>
      <c r="AE86" s="49">
        <f t="shared" si="86"/>
        <v>67.748772299999999</v>
      </c>
      <c r="AF86" s="49">
        <f t="shared" si="87"/>
        <v>0</v>
      </c>
      <c r="AG86" s="49">
        <f t="shared" si="87"/>
        <v>15.586992</v>
      </c>
      <c r="AH86" s="49">
        <f t="shared" si="87"/>
        <v>51.46554982</v>
      </c>
      <c r="AI86" s="49">
        <f t="shared" si="87"/>
        <v>0.69623047999999998</v>
      </c>
      <c r="AJ86" s="49">
        <f t="shared" si="88"/>
        <v>0</v>
      </c>
      <c r="AK86" s="49">
        <v>0</v>
      </c>
      <c r="AL86" s="49">
        <v>0</v>
      </c>
      <c r="AM86" s="49">
        <v>0</v>
      </c>
      <c r="AN86" s="49">
        <v>0</v>
      </c>
      <c r="AO86" s="49">
        <f t="shared" si="89"/>
        <v>1.3243151699999998</v>
      </c>
      <c r="AP86" s="49">
        <v>0</v>
      </c>
      <c r="AQ86" s="49">
        <v>0</v>
      </c>
      <c r="AR86" s="49">
        <v>1.3243151699999998</v>
      </c>
      <c r="AS86" s="49">
        <v>0</v>
      </c>
      <c r="AT86" s="49">
        <f t="shared" si="90"/>
        <v>11.31812184</v>
      </c>
      <c r="AU86" s="49">
        <v>0</v>
      </c>
      <c r="AV86" s="49">
        <v>0</v>
      </c>
      <c r="AW86" s="49">
        <v>11.31812184</v>
      </c>
      <c r="AX86" s="49">
        <v>0</v>
      </c>
      <c r="AY86" s="49">
        <f t="shared" si="91"/>
        <v>55.106335289999997</v>
      </c>
      <c r="AZ86" s="49">
        <v>0</v>
      </c>
      <c r="BA86" s="49">
        <v>15.586992</v>
      </c>
      <c r="BB86" s="49">
        <v>38.823112809999998</v>
      </c>
      <c r="BC86" s="49">
        <v>0.69623047999999998</v>
      </c>
    </row>
    <row r="87" spans="1:55" ht="31.5" x14ac:dyDescent="0.25">
      <c r="A87" s="46" t="s">
        <v>183</v>
      </c>
      <c r="B87" s="52" t="s">
        <v>203</v>
      </c>
      <c r="C87" s="48" t="s">
        <v>204</v>
      </c>
      <c r="D87" s="49">
        <v>1.0223300000000001E-3</v>
      </c>
      <c r="E87" s="49">
        <f t="shared" si="80"/>
        <v>1.0223299999999999E-3</v>
      </c>
      <c r="F87" s="49">
        <f t="shared" si="81"/>
        <v>0</v>
      </c>
      <c r="G87" s="49">
        <f t="shared" si="81"/>
        <v>0</v>
      </c>
      <c r="H87" s="49">
        <f t="shared" si="81"/>
        <v>0</v>
      </c>
      <c r="I87" s="49">
        <f t="shared" si="81"/>
        <v>1.0223299999999999E-3</v>
      </c>
      <c r="J87" s="49">
        <f t="shared" si="82"/>
        <v>1.0223299999999999E-3</v>
      </c>
      <c r="K87" s="49">
        <v>0</v>
      </c>
      <c r="L87" s="49">
        <v>0</v>
      </c>
      <c r="M87" s="49">
        <v>0</v>
      </c>
      <c r="N87" s="49">
        <v>1.0223299999999999E-3</v>
      </c>
      <c r="O87" s="49">
        <f t="shared" si="83"/>
        <v>0</v>
      </c>
      <c r="P87" s="49">
        <v>0</v>
      </c>
      <c r="Q87" s="49">
        <v>0</v>
      </c>
      <c r="R87" s="49">
        <v>0</v>
      </c>
      <c r="S87" s="49">
        <v>0</v>
      </c>
      <c r="T87" s="49">
        <f t="shared" si="84"/>
        <v>0</v>
      </c>
      <c r="U87" s="49">
        <v>0</v>
      </c>
      <c r="V87" s="49">
        <v>0</v>
      </c>
      <c r="W87" s="49">
        <v>0</v>
      </c>
      <c r="X87" s="49">
        <v>0</v>
      </c>
      <c r="Y87" s="49">
        <f t="shared" si="85"/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f t="shared" si="86"/>
        <v>0</v>
      </c>
      <c r="AF87" s="49">
        <f t="shared" si="87"/>
        <v>0</v>
      </c>
      <c r="AG87" s="49">
        <f t="shared" si="87"/>
        <v>0</v>
      </c>
      <c r="AH87" s="49">
        <f t="shared" si="87"/>
        <v>0</v>
      </c>
      <c r="AI87" s="49">
        <f t="shared" si="87"/>
        <v>0</v>
      </c>
      <c r="AJ87" s="49">
        <f t="shared" si="88"/>
        <v>0</v>
      </c>
      <c r="AK87" s="49">
        <v>0</v>
      </c>
      <c r="AL87" s="49">
        <v>0</v>
      </c>
      <c r="AM87" s="49">
        <v>0</v>
      </c>
      <c r="AN87" s="49">
        <v>0</v>
      </c>
      <c r="AO87" s="49">
        <f t="shared" si="89"/>
        <v>0</v>
      </c>
      <c r="AP87" s="49">
        <v>0</v>
      </c>
      <c r="AQ87" s="49">
        <v>0</v>
      </c>
      <c r="AR87" s="49">
        <v>0</v>
      </c>
      <c r="AS87" s="49">
        <v>0</v>
      </c>
      <c r="AT87" s="49">
        <f t="shared" si="90"/>
        <v>0</v>
      </c>
      <c r="AU87" s="49">
        <v>0</v>
      </c>
      <c r="AV87" s="49">
        <v>0</v>
      </c>
      <c r="AW87" s="49">
        <v>0</v>
      </c>
      <c r="AX87" s="49">
        <v>0</v>
      </c>
      <c r="AY87" s="49">
        <f t="shared" si="91"/>
        <v>0</v>
      </c>
      <c r="AZ87" s="49">
        <v>0</v>
      </c>
      <c r="BA87" s="49">
        <v>0</v>
      </c>
      <c r="BB87" s="49">
        <v>0</v>
      </c>
      <c r="BC87" s="49">
        <v>0</v>
      </c>
    </row>
    <row r="88" spans="1:55" ht="47.25" x14ac:dyDescent="0.25">
      <c r="A88" s="46" t="s">
        <v>183</v>
      </c>
      <c r="B88" s="52" t="s">
        <v>205</v>
      </c>
      <c r="C88" s="48" t="s">
        <v>206</v>
      </c>
      <c r="D88" s="49">
        <v>22.362479999999998</v>
      </c>
      <c r="E88" s="49">
        <f t="shared" si="80"/>
        <v>22.362479660000002</v>
      </c>
      <c r="F88" s="49">
        <f t="shared" si="81"/>
        <v>22.362479660000002</v>
      </c>
      <c r="G88" s="49">
        <f t="shared" si="81"/>
        <v>0</v>
      </c>
      <c r="H88" s="49">
        <f t="shared" si="81"/>
        <v>0</v>
      </c>
      <c r="I88" s="49">
        <f t="shared" si="81"/>
        <v>0</v>
      </c>
      <c r="J88" s="49">
        <f t="shared" si="82"/>
        <v>0.88487810999999994</v>
      </c>
      <c r="K88" s="49">
        <v>0.88487810999999994</v>
      </c>
      <c r="L88" s="49">
        <v>0</v>
      </c>
      <c r="M88" s="49">
        <v>0</v>
      </c>
      <c r="N88" s="49">
        <v>0</v>
      </c>
      <c r="O88" s="49">
        <f t="shared" si="83"/>
        <v>0</v>
      </c>
      <c r="P88" s="49">
        <v>0</v>
      </c>
      <c r="Q88" s="49">
        <v>0</v>
      </c>
      <c r="R88" s="49">
        <v>0</v>
      </c>
      <c r="S88" s="49">
        <v>0</v>
      </c>
      <c r="T88" s="49">
        <f t="shared" si="84"/>
        <v>0</v>
      </c>
      <c r="U88" s="49">
        <v>0</v>
      </c>
      <c r="V88" s="49">
        <v>0</v>
      </c>
      <c r="W88" s="49">
        <v>0</v>
      </c>
      <c r="X88" s="49">
        <v>0</v>
      </c>
      <c r="Y88" s="49">
        <f t="shared" si="85"/>
        <v>21.477601550000003</v>
      </c>
      <c r="Z88" s="49">
        <v>21.477601550000003</v>
      </c>
      <c r="AA88" s="49">
        <v>0</v>
      </c>
      <c r="AB88" s="49">
        <v>0</v>
      </c>
      <c r="AC88" s="49">
        <v>0</v>
      </c>
      <c r="AD88" s="49">
        <v>18.635400000000001</v>
      </c>
      <c r="AE88" s="49">
        <f t="shared" si="86"/>
        <v>18.635399720000002</v>
      </c>
      <c r="AF88" s="49">
        <f t="shared" si="87"/>
        <v>18.635399720000002</v>
      </c>
      <c r="AG88" s="49">
        <f t="shared" si="87"/>
        <v>0</v>
      </c>
      <c r="AH88" s="49">
        <f t="shared" si="87"/>
        <v>0</v>
      </c>
      <c r="AI88" s="49">
        <f t="shared" si="87"/>
        <v>0</v>
      </c>
      <c r="AJ88" s="49">
        <f t="shared" si="88"/>
        <v>0</v>
      </c>
      <c r="AK88" s="49">
        <v>0</v>
      </c>
      <c r="AL88" s="49">
        <v>0</v>
      </c>
      <c r="AM88" s="49">
        <v>0</v>
      </c>
      <c r="AN88" s="49">
        <v>0</v>
      </c>
      <c r="AO88" s="49">
        <f t="shared" si="89"/>
        <v>0</v>
      </c>
      <c r="AP88" s="49">
        <v>0</v>
      </c>
      <c r="AQ88" s="49">
        <v>0</v>
      </c>
      <c r="AR88" s="49">
        <v>0</v>
      </c>
      <c r="AS88" s="49">
        <v>0</v>
      </c>
      <c r="AT88" s="49">
        <f t="shared" si="90"/>
        <v>3.6869921300000001</v>
      </c>
      <c r="AU88" s="49">
        <v>3.6869921300000001</v>
      </c>
      <c r="AV88" s="49">
        <v>0</v>
      </c>
      <c r="AW88" s="49">
        <v>0</v>
      </c>
      <c r="AX88" s="49">
        <v>0</v>
      </c>
      <c r="AY88" s="49">
        <f t="shared" si="91"/>
        <v>14.948407590000002</v>
      </c>
      <c r="AZ88" s="49">
        <v>14.948407590000002</v>
      </c>
      <c r="BA88" s="49">
        <v>0</v>
      </c>
      <c r="BB88" s="49">
        <v>0</v>
      </c>
      <c r="BC88" s="49">
        <v>0</v>
      </c>
    </row>
    <row r="89" spans="1:55" ht="31.5" x14ac:dyDescent="0.25">
      <c r="A89" s="46" t="s">
        <v>183</v>
      </c>
      <c r="B89" s="52" t="s">
        <v>207</v>
      </c>
      <c r="C89" s="48" t="s">
        <v>208</v>
      </c>
      <c r="D89" s="49">
        <v>50.584971600000003</v>
      </c>
      <c r="E89" s="49">
        <f t="shared" si="80"/>
        <v>50.584971599999996</v>
      </c>
      <c r="F89" s="49">
        <f t="shared" si="81"/>
        <v>0</v>
      </c>
      <c r="G89" s="49">
        <f t="shared" si="81"/>
        <v>16.504971600000001</v>
      </c>
      <c r="H89" s="49">
        <f t="shared" si="81"/>
        <v>33.479999999999997</v>
      </c>
      <c r="I89" s="49">
        <f t="shared" si="81"/>
        <v>0.6</v>
      </c>
      <c r="J89" s="49">
        <f t="shared" si="82"/>
        <v>50.584971599999996</v>
      </c>
      <c r="K89" s="49">
        <v>0</v>
      </c>
      <c r="L89" s="49">
        <v>16.504971600000001</v>
      </c>
      <c r="M89" s="49">
        <v>33.479999999999997</v>
      </c>
      <c r="N89" s="49">
        <v>0.6</v>
      </c>
      <c r="O89" s="49">
        <f t="shared" si="83"/>
        <v>0</v>
      </c>
      <c r="P89" s="49">
        <v>0</v>
      </c>
      <c r="Q89" s="49">
        <v>0</v>
      </c>
      <c r="R89" s="49">
        <v>0</v>
      </c>
      <c r="S89" s="49">
        <v>0</v>
      </c>
      <c r="T89" s="49">
        <f t="shared" si="84"/>
        <v>0</v>
      </c>
      <c r="U89" s="49">
        <v>0</v>
      </c>
      <c r="V89" s="49">
        <v>0</v>
      </c>
      <c r="W89" s="49">
        <v>0</v>
      </c>
      <c r="X89" s="49">
        <v>0</v>
      </c>
      <c r="Y89" s="49">
        <f t="shared" si="85"/>
        <v>0</v>
      </c>
      <c r="Z89" s="49">
        <v>0</v>
      </c>
      <c r="AA89" s="49">
        <v>0</v>
      </c>
      <c r="AB89" s="49">
        <v>0</v>
      </c>
      <c r="AC89" s="49">
        <v>0</v>
      </c>
      <c r="AD89" s="49">
        <v>107.254143</v>
      </c>
      <c r="AE89" s="49">
        <f t="shared" si="86"/>
        <v>107.254143</v>
      </c>
      <c r="AF89" s="49">
        <f t="shared" si="87"/>
        <v>0</v>
      </c>
      <c r="AG89" s="49">
        <f t="shared" si="87"/>
        <v>13.754143000000001</v>
      </c>
      <c r="AH89" s="49">
        <f t="shared" si="87"/>
        <v>93</v>
      </c>
      <c r="AI89" s="49">
        <f t="shared" si="87"/>
        <v>0.5</v>
      </c>
      <c r="AJ89" s="49">
        <f t="shared" si="88"/>
        <v>107.254143</v>
      </c>
      <c r="AK89" s="49">
        <v>0</v>
      </c>
      <c r="AL89" s="49">
        <v>13.754143000000001</v>
      </c>
      <c r="AM89" s="49">
        <v>93</v>
      </c>
      <c r="AN89" s="49">
        <v>0.5</v>
      </c>
      <c r="AO89" s="49">
        <f t="shared" si="89"/>
        <v>0</v>
      </c>
      <c r="AP89" s="49">
        <v>0</v>
      </c>
      <c r="AQ89" s="49">
        <v>0</v>
      </c>
      <c r="AR89" s="49">
        <v>0</v>
      </c>
      <c r="AS89" s="49">
        <v>0</v>
      </c>
      <c r="AT89" s="49">
        <f t="shared" si="90"/>
        <v>0</v>
      </c>
      <c r="AU89" s="49">
        <v>0</v>
      </c>
      <c r="AV89" s="49">
        <v>0</v>
      </c>
      <c r="AW89" s="49">
        <v>0</v>
      </c>
      <c r="AX89" s="49">
        <v>0</v>
      </c>
      <c r="AY89" s="49">
        <f t="shared" si="91"/>
        <v>0</v>
      </c>
      <c r="AZ89" s="49">
        <v>0</v>
      </c>
      <c r="BA89" s="49">
        <v>0</v>
      </c>
      <c r="BB89" s="49">
        <v>0</v>
      </c>
      <c r="BC89" s="49">
        <v>0</v>
      </c>
    </row>
    <row r="90" spans="1:55" ht="31.5" x14ac:dyDescent="0.25">
      <c r="A90" s="46" t="s">
        <v>183</v>
      </c>
      <c r="B90" s="52" t="s">
        <v>209</v>
      </c>
      <c r="C90" s="48" t="s">
        <v>210</v>
      </c>
      <c r="D90" s="49">
        <v>136.46914274</v>
      </c>
      <c r="E90" s="49">
        <f t="shared" si="80"/>
        <v>136.46914274</v>
      </c>
      <c r="F90" s="49">
        <f t="shared" si="81"/>
        <v>0</v>
      </c>
      <c r="G90" s="49">
        <f t="shared" si="81"/>
        <v>119.56188551</v>
      </c>
      <c r="H90" s="49">
        <f t="shared" si="81"/>
        <v>11.927526789999998</v>
      </c>
      <c r="I90" s="49">
        <f t="shared" si="81"/>
        <v>4.9797304400000071</v>
      </c>
      <c r="J90" s="49">
        <f t="shared" si="82"/>
        <v>48.663387480000004</v>
      </c>
      <c r="K90" s="49">
        <v>0</v>
      </c>
      <c r="L90" s="49">
        <v>41.704137029999998</v>
      </c>
      <c r="M90" s="49">
        <v>5.9875267900000004</v>
      </c>
      <c r="N90" s="49">
        <v>0.97172365999999999</v>
      </c>
      <c r="O90" s="49">
        <f t="shared" si="83"/>
        <v>64.829844489999999</v>
      </c>
      <c r="P90" s="49">
        <v>0</v>
      </c>
      <c r="Q90" s="49">
        <v>54.725737229999993</v>
      </c>
      <c r="R90" s="49">
        <v>6.3599999999999977</v>
      </c>
      <c r="S90" s="49">
        <v>3.7441072600000069</v>
      </c>
      <c r="T90" s="49">
        <f t="shared" si="84"/>
        <v>22.975910770000002</v>
      </c>
      <c r="U90" s="49">
        <v>0</v>
      </c>
      <c r="V90" s="49">
        <v>23.132011250000005</v>
      </c>
      <c r="W90" s="49">
        <v>-0.41999999999999993</v>
      </c>
      <c r="X90" s="49">
        <v>0.26389952</v>
      </c>
      <c r="Y90" s="49">
        <f t="shared" si="85"/>
        <v>0</v>
      </c>
      <c r="Z90" s="49">
        <v>0</v>
      </c>
      <c r="AA90" s="49">
        <v>0</v>
      </c>
      <c r="AB90" s="49">
        <v>0</v>
      </c>
      <c r="AC90" s="49">
        <v>0</v>
      </c>
      <c r="AD90" s="49">
        <v>232.7447170399999</v>
      </c>
      <c r="AE90" s="49">
        <f t="shared" si="86"/>
        <v>232.74471703999993</v>
      </c>
      <c r="AF90" s="49">
        <f t="shared" si="87"/>
        <v>0</v>
      </c>
      <c r="AG90" s="49">
        <f t="shared" si="87"/>
        <v>97.860837000000004</v>
      </c>
      <c r="AH90" s="49">
        <f t="shared" si="87"/>
        <v>130.86119432999993</v>
      </c>
      <c r="AI90" s="49">
        <f t="shared" si="87"/>
        <v>4.0226857099999993</v>
      </c>
      <c r="AJ90" s="49">
        <f t="shared" si="88"/>
        <v>165.88126927999994</v>
      </c>
      <c r="AK90" s="49">
        <v>0</v>
      </c>
      <c r="AL90" s="49">
        <v>64.245835999999997</v>
      </c>
      <c r="AM90" s="49">
        <v>100.50685581999996</v>
      </c>
      <c r="AN90" s="49">
        <v>1.12857746</v>
      </c>
      <c r="AO90" s="49">
        <f t="shared" si="89"/>
        <v>66.863447759999985</v>
      </c>
      <c r="AP90" s="49">
        <v>0</v>
      </c>
      <c r="AQ90" s="49">
        <v>33.615001000000007</v>
      </c>
      <c r="AR90" s="49">
        <v>30.354338509999977</v>
      </c>
      <c r="AS90" s="49">
        <v>2.8941082499999995</v>
      </c>
      <c r="AT90" s="49">
        <f t="shared" si="90"/>
        <v>0</v>
      </c>
      <c r="AU90" s="49">
        <v>0</v>
      </c>
      <c r="AV90" s="49">
        <v>0</v>
      </c>
      <c r="AW90" s="49">
        <v>0</v>
      </c>
      <c r="AX90" s="49">
        <v>0</v>
      </c>
      <c r="AY90" s="49">
        <f t="shared" si="91"/>
        <v>0</v>
      </c>
      <c r="AZ90" s="49">
        <v>0</v>
      </c>
      <c r="BA90" s="49">
        <v>0</v>
      </c>
      <c r="BB90" s="49">
        <v>0</v>
      </c>
      <c r="BC90" s="49">
        <v>0</v>
      </c>
    </row>
    <row r="91" spans="1:55" s="16" customFormat="1" ht="31.5" x14ac:dyDescent="0.25">
      <c r="A91" s="38" t="s">
        <v>211</v>
      </c>
      <c r="B91" s="43" t="s">
        <v>212</v>
      </c>
      <c r="C91" s="40" t="s">
        <v>75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</row>
    <row r="92" spans="1:55" s="16" customFormat="1" ht="31.5" x14ac:dyDescent="0.25">
      <c r="A92" s="38" t="s">
        <v>213</v>
      </c>
      <c r="B92" s="43" t="s">
        <v>214</v>
      </c>
      <c r="C92" s="40" t="s">
        <v>75</v>
      </c>
      <c r="D92" s="42">
        <f t="shared" ref="D92:E92" si="92">SUM(D93:D109)</f>
        <v>331.75965503845401</v>
      </c>
      <c r="E92" s="42">
        <f t="shared" si="92"/>
        <v>295.27345389000004</v>
      </c>
      <c r="F92" s="42">
        <f t="shared" ref="F92:BC92" si="93">SUM(F93:F109)</f>
        <v>0</v>
      </c>
      <c r="G92" s="42">
        <f t="shared" si="93"/>
        <v>195.2649984</v>
      </c>
      <c r="H92" s="42">
        <f t="shared" si="93"/>
        <v>97.31238922</v>
      </c>
      <c r="I92" s="42">
        <f t="shared" si="93"/>
        <v>2.6960662700000002</v>
      </c>
      <c r="J92" s="42">
        <f>SUM(J93:J109)</f>
        <v>23.595238639999998</v>
      </c>
      <c r="K92" s="42">
        <f t="shared" si="93"/>
        <v>0</v>
      </c>
      <c r="L92" s="42">
        <f t="shared" si="93"/>
        <v>15.1942586</v>
      </c>
      <c r="M92" s="42">
        <f t="shared" si="93"/>
        <v>8.4002307100000007</v>
      </c>
      <c r="N92" s="42">
        <f t="shared" si="93"/>
        <v>7.4933000000000009E-4</v>
      </c>
      <c r="O92" s="42">
        <f t="shared" si="93"/>
        <v>105.24658839</v>
      </c>
      <c r="P92" s="42">
        <f t="shared" si="93"/>
        <v>0</v>
      </c>
      <c r="Q92" s="42">
        <f t="shared" si="93"/>
        <v>17.159340019999998</v>
      </c>
      <c r="R92" s="42">
        <f t="shared" si="93"/>
        <v>87.978974870000002</v>
      </c>
      <c r="S92" s="42">
        <f t="shared" si="93"/>
        <v>0.10827350000000001</v>
      </c>
      <c r="T92" s="42">
        <f t="shared" si="93"/>
        <v>93.305489159999993</v>
      </c>
      <c r="U92" s="42">
        <f t="shared" si="93"/>
        <v>0</v>
      </c>
      <c r="V92" s="42">
        <f t="shared" si="93"/>
        <v>90.476119900000015</v>
      </c>
      <c r="W92" s="42">
        <f t="shared" si="93"/>
        <v>1.0438116</v>
      </c>
      <c r="X92" s="42">
        <f t="shared" si="93"/>
        <v>1.7855576600000003</v>
      </c>
      <c r="Y92" s="42">
        <f t="shared" si="93"/>
        <v>73.126137699999987</v>
      </c>
      <c r="Z92" s="42">
        <f t="shared" si="93"/>
        <v>0</v>
      </c>
      <c r="AA92" s="42">
        <f t="shared" si="93"/>
        <v>72.435279879999996</v>
      </c>
      <c r="AB92" s="42">
        <f t="shared" si="93"/>
        <v>-0.11062796</v>
      </c>
      <c r="AC92" s="42">
        <f t="shared" si="93"/>
        <v>0.80148578000000004</v>
      </c>
      <c r="AD92" s="42">
        <f t="shared" si="93"/>
        <v>298.08798960906012</v>
      </c>
      <c r="AE92" s="42">
        <f t="shared" si="93"/>
        <v>266.76946200000003</v>
      </c>
      <c r="AF92" s="42">
        <f t="shared" si="93"/>
        <v>0</v>
      </c>
      <c r="AG92" s="42">
        <f t="shared" si="93"/>
        <v>157.75359683000002</v>
      </c>
      <c r="AH92" s="42">
        <f t="shared" si="93"/>
        <v>106.32054823</v>
      </c>
      <c r="AI92" s="42">
        <f t="shared" si="93"/>
        <v>2.6953169400000001</v>
      </c>
      <c r="AJ92" s="42">
        <f t="shared" si="93"/>
        <v>0</v>
      </c>
      <c r="AK92" s="42">
        <f t="shared" si="93"/>
        <v>0</v>
      </c>
      <c r="AL92" s="42">
        <f t="shared" si="93"/>
        <v>0</v>
      </c>
      <c r="AM92" s="42">
        <f t="shared" si="93"/>
        <v>0</v>
      </c>
      <c r="AN92" s="42">
        <f t="shared" si="93"/>
        <v>0</v>
      </c>
      <c r="AO92" s="42">
        <f t="shared" si="93"/>
        <v>22.105505320000002</v>
      </c>
      <c r="AP92" s="42">
        <f t="shared" si="93"/>
        <v>0</v>
      </c>
      <c r="AQ92" s="42">
        <f t="shared" si="93"/>
        <v>0</v>
      </c>
      <c r="AR92" s="42">
        <f t="shared" si="93"/>
        <v>21.36253091</v>
      </c>
      <c r="AS92" s="42">
        <f t="shared" si="93"/>
        <v>0.74297440999999997</v>
      </c>
      <c r="AT92" s="42">
        <f t="shared" si="93"/>
        <v>113.43979892000002</v>
      </c>
      <c r="AU92" s="42">
        <f t="shared" si="93"/>
        <v>0</v>
      </c>
      <c r="AV92" s="42">
        <f t="shared" si="93"/>
        <v>40.232242220000003</v>
      </c>
      <c r="AW92" s="42">
        <f t="shared" si="93"/>
        <v>71.572235540000008</v>
      </c>
      <c r="AX92" s="42">
        <f t="shared" si="93"/>
        <v>1.6353211600000002</v>
      </c>
      <c r="AY92" s="42">
        <f t="shared" si="93"/>
        <v>131.22415775999997</v>
      </c>
      <c r="AZ92" s="42">
        <f t="shared" si="93"/>
        <v>0</v>
      </c>
      <c r="BA92" s="42">
        <f t="shared" si="93"/>
        <v>117.52135461</v>
      </c>
      <c r="BB92" s="42">
        <f t="shared" si="93"/>
        <v>13.385781779999993</v>
      </c>
      <c r="BC92" s="42">
        <f t="shared" si="93"/>
        <v>0.31702137000000002</v>
      </c>
    </row>
    <row r="93" spans="1:55" ht="31.5" x14ac:dyDescent="0.25">
      <c r="A93" s="46" t="s">
        <v>213</v>
      </c>
      <c r="B93" s="52" t="s">
        <v>215</v>
      </c>
      <c r="C93" s="48" t="s">
        <v>216</v>
      </c>
      <c r="D93" s="49">
        <v>0.98826191999999902</v>
      </c>
      <c r="E93" s="49">
        <f t="shared" ref="E93:E109" si="94">SUBTOTAL(9,F93:I93)</f>
        <v>0.98826192000000002</v>
      </c>
      <c r="F93" s="49">
        <f t="shared" ref="F93:I109" si="95">K93+P93+U93+Z93</f>
        <v>0</v>
      </c>
      <c r="G93" s="49">
        <f t="shared" si="95"/>
        <v>0.98826192000000002</v>
      </c>
      <c r="H93" s="49">
        <f t="shared" si="95"/>
        <v>0</v>
      </c>
      <c r="I93" s="49">
        <f t="shared" si="95"/>
        <v>0</v>
      </c>
      <c r="J93" s="49">
        <f t="shared" ref="J93:J109" si="96">SUBTOTAL(9,K93:N93)</f>
        <v>0.98826192000000002</v>
      </c>
      <c r="K93" s="49">
        <v>0</v>
      </c>
      <c r="L93" s="49">
        <f>988.26192/1000</f>
        <v>0.98826192000000002</v>
      </c>
      <c r="M93" s="49">
        <v>0</v>
      </c>
      <c r="N93" s="49">
        <v>0</v>
      </c>
      <c r="O93" s="49">
        <f t="shared" ref="O93:O109" si="97">SUBTOTAL(9,P93:S93)</f>
        <v>0</v>
      </c>
      <c r="P93" s="49">
        <v>0</v>
      </c>
      <c r="Q93" s="49">
        <v>0</v>
      </c>
      <c r="R93" s="49">
        <v>0</v>
      </c>
      <c r="S93" s="49">
        <v>0</v>
      </c>
      <c r="T93" s="49">
        <f t="shared" ref="T93:T109" si="98">SUBTOTAL(9,U93:X93)</f>
        <v>0</v>
      </c>
      <c r="U93" s="49">
        <v>0</v>
      </c>
      <c r="V93" s="49">
        <v>0</v>
      </c>
      <c r="W93" s="49">
        <v>0</v>
      </c>
      <c r="X93" s="49">
        <v>0</v>
      </c>
      <c r="Y93" s="49">
        <f t="shared" ref="Y93:Y109" si="99">SUBTOTAL(9,Z93:AC93)</f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f t="shared" ref="AE93:AE109" si="100">SUBTOTAL(9,AF93:AI93)</f>
        <v>0</v>
      </c>
      <c r="AF93" s="49">
        <f t="shared" ref="AF93:AI109" si="101">AK93+AP93+AU93+AZ93</f>
        <v>0</v>
      </c>
      <c r="AG93" s="49">
        <f t="shared" si="101"/>
        <v>0</v>
      </c>
      <c r="AH93" s="49">
        <f t="shared" si="101"/>
        <v>0</v>
      </c>
      <c r="AI93" s="49">
        <f t="shared" si="101"/>
        <v>0</v>
      </c>
      <c r="AJ93" s="49">
        <f t="shared" ref="AJ93:AJ109" si="102">SUBTOTAL(9,AK93:AN93)</f>
        <v>0</v>
      </c>
      <c r="AK93" s="49">
        <v>0</v>
      </c>
      <c r="AL93" s="49">
        <v>0</v>
      </c>
      <c r="AM93" s="49">
        <v>0</v>
      </c>
      <c r="AN93" s="49">
        <v>0</v>
      </c>
      <c r="AO93" s="49">
        <f t="shared" ref="AO93:AO109" si="103">SUBTOTAL(9,AP93:AS93)</f>
        <v>0</v>
      </c>
      <c r="AP93" s="49">
        <v>0</v>
      </c>
      <c r="AQ93" s="49">
        <v>0</v>
      </c>
      <c r="AR93" s="49">
        <v>0</v>
      </c>
      <c r="AS93" s="49">
        <v>0</v>
      </c>
      <c r="AT93" s="49">
        <f t="shared" ref="AT93:AT109" si="104">SUBTOTAL(9,AU93:AX93)</f>
        <v>0</v>
      </c>
      <c r="AU93" s="49">
        <v>0</v>
      </c>
      <c r="AV93" s="49">
        <v>0</v>
      </c>
      <c r="AW93" s="49">
        <v>0</v>
      </c>
      <c r="AX93" s="49">
        <v>0</v>
      </c>
      <c r="AY93" s="49">
        <f t="shared" ref="AY93:AY109" si="105">SUBTOTAL(9,AZ93:BC93)</f>
        <v>0</v>
      </c>
      <c r="AZ93" s="49">
        <v>0</v>
      </c>
      <c r="BA93" s="49">
        <v>0</v>
      </c>
      <c r="BB93" s="49">
        <v>0</v>
      </c>
      <c r="BC93" s="49">
        <v>0</v>
      </c>
    </row>
    <row r="94" spans="1:55" ht="31.5" x14ac:dyDescent="0.25">
      <c r="A94" s="46" t="s">
        <v>213</v>
      </c>
      <c r="B94" s="52" t="s">
        <v>217</v>
      </c>
      <c r="C94" s="48" t="s">
        <v>218</v>
      </c>
      <c r="D94" s="49">
        <v>30.552279200000001</v>
      </c>
      <c r="E94" s="49">
        <f t="shared" si="94"/>
        <v>26.169381640000001</v>
      </c>
      <c r="F94" s="49">
        <f t="shared" si="95"/>
        <v>0</v>
      </c>
      <c r="G94" s="49">
        <f t="shared" si="95"/>
        <v>17.875160789999999</v>
      </c>
      <c r="H94" s="49">
        <f t="shared" si="95"/>
        <v>8.1143137200000002</v>
      </c>
      <c r="I94" s="49">
        <f t="shared" si="95"/>
        <v>0.17990712999999997</v>
      </c>
      <c r="J94" s="49">
        <f t="shared" si="96"/>
        <v>5.2875860000000004E-2</v>
      </c>
      <c r="K94" s="49">
        <v>0</v>
      </c>
      <c r="L94" s="49">
        <v>0</v>
      </c>
      <c r="M94" s="49">
        <f>52.87586/1000</f>
        <v>5.2875860000000004E-2</v>
      </c>
      <c r="N94" s="49">
        <v>0</v>
      </c>
      <c r="O94" s="49">
        <f t="shared" si="97"/>
        <v>8.0548570599999998</v>
      </c>
      <c r="P94" s="49">
        <v>0</v>
      </c>
      <c r="Q94" s="49">
        <v>0</v>
      </c>
      <c r="R94" s="49">
        <f>8054.85706/1000</f>
        <v>8.0548570599999998</v>
      </c>
      <c r="S94" s="49">
        <v>0</v>
      </c>
      <c r="T94" s="49">
        <f t="shared" si="98"/>
        <v>5.42911666</v>
      </c>
      <c r="U94" s="49">
        <v>0</v>
      </c>
      <c r="V94" s="49">
        <v>5.3450773399999996</v>
      </c>
      <c r="W94" s="49">
        <v>6.5808000000000004E-3</v>
      </c>
      <c r="X94" s="49">
        <v>7.7458519999999989E-2</v>
      </c>
      <c r="Y94" s="49">
        <f t="shared" si="99"/>
        <v>12.632532059999999</v>
      </c>
      <c r="Z94" s="49">
        <v>0</v>
      </c>
      <c r="AA94" s="49">
        <f>12530.08345/1000</f>
        <v>12.530083449999999</v>
      </c>
      <c r="AB94" s="49">
        <v>0</v>
      </c>
      <c r="AC94" s="49">
        <f>102.44861/1000</f>
        <v>0.10244861</v>
      </c>
      <c r="AD94" s="49">
        <v>25.513000000000002</v>
      </c>
      <c r="AE94" s="49">
        <f t="shared" si="100"/>
        <v>22.88966598</v>
      </c>
      <c r="AF94" s="49">
        <f t="shared" si="101"/>
        <v>0</v>
      </c>
      <c r="AG94" s="49">
        <f t="shared" si="101"/>
        <v>15.67996561</v>
      </c>
      <c r="AH94" s="49">
        <f t="shared" si="101"/>
        <v>7.0297932400000001</v>
      </c>
      <c r="AI94" s="49">
        <f t="shared" si="101"/>
        <v>0.17990713</v>
      </c>
      <c r="AJ94" s="49">
        <f t="shared" si="102"/>
        <v>0</v>
      </c>
      <c r="AK94" s="49">
        <v>0</v>
      </c>
      <c r="AL94" s="49">
        <v>0</v>
      </c>
      <c r="AM94" s="49">
        <v>0</v>
      </c>
      <c r="AN94" s="49">
        <v>0</v>
      </c>
      <c r="AO94" s="49">
        <f t="shared" si="103"/>
        <v>0</v>
      </c>
      <c r="AP94" s="49">
        <v>0</v>
      </c>
      <c r="AQ94" s="49">
        <v>0</v>
      </c>
      <c r="AR94" s="49">
        <v>0</v>
      </c>
      <c r="AS94" s="49">
        <v>0</v>
      </c>
      <c r="AT94" s="49">
        <f t="shared" si="104"/>
        <v>6.5004577500000007</v>
      </c>
      <c r="AU94" s="49">
        <v>0</v>
      </c>
      <c r="AV94" s="49">
        <v>0</v>
      </c>
      <c r="AW94" s="49">
        <v>6.3500143700000002</v>
      </c>
      <c r="AX94" s="49">
        <v>0.15044338000000002</v>
      </c>
      <c r="AY94" s="49">
        <f t="shared" si="105"/>
        <v>16.389208230000001</v>
      </c>
      <c r="AZ94" s="49">
        <v>0</v>
      </c>
      <c r="BA94" s="49">
        <v>15.67996561</v>
      </c>
      <c r="BB94" s="49">
        <v>0.67977886999999981</v>
      </c>
      <c r="BC94" s="49">
        <v>2.9463749999999983E-2</v>
      </c>
    </row>
    <row r="95" spans="1:55" ht="31.5" x14ac:dyDescent="0.25">
      <c r="A95" s="46" t="s">
        <v>213</v>
      </c>
      <c r="B95" s="52" t="s">
        <v>219</v>
      </c>
      <c r="C95" s="48" t="s">
        <v>220</v>
      </c>
      <c r="D95" s="49">
        <v>16.794040000000003</v>
      </c>
      <c r="E95" s="49">
        <f t="shared" si="94"/>
        <v>14.934736520000003</v>
      </c>
      <c r="F95" s="49">
        <f t="shared" si="95"/>
        <v>0</v>
      </c>
      <c r="G95" s="49">
        <f t="shared" si="95"/>
        <v>10.456584730000001</v>
      </c>
      <c r="H95" s="49">
        <f t="shared" si="95"/>
        <v>4.3508061000000007</v>
      </c>
      <c r="I95" s="49">
        <f t="shared" si="95"/>
        <v>0.12734569000000001</v>
      </c>
      <c r="J95" s="49">
        <f>SUBTOTAL(9,K95:N95)</f>
        <v>1.07643E-3</v>
      </c>
      <c r="K95" s="49">
        <v>0</v>
      </c>
      <c r="L95" s="49">
        <v>0</v>
      </c>
      <c r="M95" s="49">
        <f>1.07643/1000</f>
        <v>1.07643E-3</v>
      </c>
      <c r="N95" s="49">
        <v>0</v>
      </c>
      <c r="O95" s="49">
        <f t="shared" si="97"/>
        <v>5.2874127399999997</v>
      </c>
      <c r="P95" s="49">
        <v>0</v>
      </c>
      <c r="Q95" s="49">
        <v>1.0151636500000001</v>
      </c>
      <c r="R95" s="49">
        <v>4.2722456700000002</v>
      </c>
      <c r="S95" s="49">
        <f>0.00342/1000</f>
        <v>3.4199999999999999E-6</v>
      </c>
      <c r="T95" s="49">
        <f t="shared" si="98"/>
        <v>8.4131348700000022</v>
      </c>
      <c r="U95" s="49">
        <v>0</v>
      </c>
      <c r="V95" s="49">
        <v>8.2252239000000014</v>
      </c>
      <c r="W95" s="49">
        <v>7.7483999999999997E-2</v>
      </c>
      <c r="X95" s="49">
        <v>0.11042697</v>
      </c>
      <c r="Y95" s="49">
        <f t="shared" si="99"/>
        <v>1.23311248</v>
      </c>
      <c r="Z95" s="49">
        <v>0</v>
      </c>
      <c r="AA95" s="49">
        <f>1216.19718/1000</f>
        <v>1.21619718</v>
      </c>
      <c r="AB95" s="49">
        <v>0</v>
      </c>
      <c r="AC95" s="49">
        <f>16.9153/1000</f>
        <v>1.6915299999999998E-2</v>
      </c>
      <c r="AD95" s="49">
        <v>14.023</v>
      </c>
      <c r="AE95" s="49">
        <f t="shared" si="100"/>
        <v>12.756400580000001</v>
      </c>
      <c r="AF95" s="49">
        <f t="shared" si="101"/>
        <v>0</v>
      </c>
      <c r="AG95" s="49">
        <f t="shared" si="101"/>
        <v>8.7138206100000009</v>
      </c>
      <c r="AH95" s="49">
        <f t="shared" si="101"/>
        <v>3.9152342799999995</v>
      </c>
      <c r="AI95" s="49">
        <f t="shared" si="101"/>
        <v>0.12734569000000001</v>
      </c>
      <c r="AJ95" s="49">
        <f t="shared" si="102"/>
        <v>0</v>
      </c>
      <c r="AK95" s="49">
        <v>0</v>
      </c>
      <c r="AL95" s="49">
        <v>0</v>
      </c>
      <c r="AM95" s="49">
        <v>0</v>
      </c>
      <c r="AN95" s="49">
        <v>0</v>
      </c>
      <c r="AO95" s="49">
        <f t="shared" si="103"/>
        <v>1.046303E-2</v>
      </c>
      <c r="AP95" s="49">
        <v>0</v>
      </c>
      <c r="AQ95" s="49">
        <v>0</v>
      </c>
      <c r="AR95" s="49">
        <v>0</v>
      </c>
      <c r="AS95" s="49">
        <v>1.046303E-2</v>
      </c>
      <c r="AT95" s="49">
        <f t="shared" si="104"/>
        <v>12.745937550000001</v>
      </c>
      <c r="AU95" s="49">
        <v>0</v>
      </c>
      <c r="AV95" s="49">
        <v>8.7138206100000009</v>
      </c>
      <c r="AW95" s="49">
        <v>3.9152342799999995</v>
      </c>
      <c r="AX95" s="49">
        <v>0.11688266000000001</v>
      </c>
      <c r="AY95" s="49">
        <f t="shared" si="105"/>
        <v>0</v>
      </c>
      <c r="AZ95" s="49">
        <v>0</v>
      </c>
      <c r="BA95" s="49">
        <v>0</v>
      </c>
      <c r="BB95" s="49">
        <v>0</v>
      </c>
      <c r="BC95" s="49">
        <v>0</v>
      </c>
    </row>
    <row r="96" spans="1:55" ht="29.45" customHeight="1" x14ac:dyDescent="0.25">
      <c r="A96" s="46" t="s">
        <v>213</v>
      </c>
      <c r="B96" s="52" t="s">
        <v>221</v>
      </c>
      <c r="C96" s="48" t="s">
        <v>222</v>
      </c>
      <c r="D96" s="49">
        <v>10.025615158000001</v>
      </c>
      <c r="E96" s="49">
        <f t="shared" si="94"/>
        <v>9.2113325200000009</v>
      </c>
      <c r="F96" s="49">
        <f t="shared" si="95"/>
        <v>0</v>
      </c>
      <c r="G96" s="49">
        <f t="shared" si="95"/>
        <v>3.8610785400000003</v>
      </c>
      <c r="H96" s="49">
        <f t="shared" si="95"/>
        <v>5.2907444000000003</v>
      </c>
      <c r="I96" s="49">
        <f t="shared" si="95"/>
        <v>5.9509580000000006E-2</v>
      </c>
      <c r="J96" s="49">
        <f t="shared" si="96"/>
        <v>1.1078000000000001E-4</v>
      </c>
      <c r="K96" s="49">
        <v>0</v>
      </c>
      <c r="L96" s="49">
        <v>0</v>
      </c>
      <c r="M96" s="49">
        <f>0.11078/1000</f>
        <v>1.1078000000000001E-4</v>
      </c>
      <c r="N96" s="49">
        <v>0</v>
      </c>
      <c r="O96" s="49">
        <f t="shared" si="97"/>
        <v>5.2876336200000003</v>
      </c>
      <c r="P96" s="49">
        <v>0</v>
      </c>
      <c r="Q96" s="49">
        <v>0</v>
      </c>
      <c r="R96" s="49">
        <v>5.2876336200000003</v>
      </c>
      <c r="S96" s="49">
        <v>0</v>
      </c>
      <c r="T96" s="49">
        <f t="shared" si="98"/>
        <v>0.83124499000000007</v>
      </c>
      <c r="U96" s="49">
        <v>0</v>
      </c>
      <c r="V96" s="49">
        <v>0.80167173000000003</v>
      </c>
      <c r="W96" s="49">
        <v>3.0000000000000001E-3</v>
      </c>
      <c r="X96" s="49">
        <v>2.6573260000000001E-2</v>
      </c>
      <c r="Y96" s="49">
        <f t="shared" si="99"/>
        <v>3.0923431300000002</v>
      </c>
      <c r="Z96" s="49">
        <v>0</v>
      </c>
      <c r="AA96" s="49">
        <v>3.05940681</v>
      </c>
      <c r="AB96" s="49">
        <v>0</v>
      </c>
      <c r="AC96" s="49">
        <f>32.93632/1000</f>
        <v>3.2936320000000005E-2</v>
      </c>
      <c r="AD96" s="49">
        <v>8.5229999999999997</v>
      </c>
      <c r="AE96" s="49">
        <f t="shared" si="100"/>
        <v>7.85068214</v>
      </c>
      <c r="AF96" s="49">
        <f t="shared" si="101"/>
        <v>0</v>
      </c>
      <c r="AG96" s="49">
        <f t="shared" si="101"/>
        <v>3.386911</v>
      </c>
      <c r="AH96" s="49">
        <f t="shared" si="101"/>
        <v>4.4042615600000001</v>
      </c>
      <c r="AI96" s="49">
        <f t="shared" si="101"/>
        <v>5.9509579999999992E-2</v>
      </c>
      <c r="AJ96" s="49">
        <f t="shared" si="102"/>
        <v>0</v>
      </c>
      <c r="AK96" s="49">
        <v>0</v>
      </c>
      <c r="AL96" s="49">
        <v>0</v>
      </c>
      <c r="AM96" s="49">
        <v>0</v>
      </c>
      <c r="AN96" s="49">
        <v>0</v>
      </c>
      <c r="AO96" s="49">
        <f t="shared" si="103"/>
        <v>0</v>
      </c>
      <c r="AP96" s="49">
        <v>0</v>
      </c>
      <c r="AQ96" s="49">
        <v>0</v>
      </c>
      <c r="AR96" s="49">
        <v>0</v>
      </c>
      <c r="AS96" s="49">
        <v>0</v>
      </c>
      <c r="AT96" s="49">
        <f t="shared" si="104"/>
        <v>4.4129559800000004</v>
      </c>
      <c r="AU96" s="49">
        <v>0</v>
      </c>
      <c r="AV96" s="49">
        <v>0</v>
      </c>
      <c r="AW96" s="49">
        <v>4.3572925400000004</v>
      </c>
      <c r="AX96" s="49">
        <v>5.5663439999999995E-2</v>
      </c>
      <c r="AY96" s="49">
        <f t="shared" si="105"/>
        <v>3.4377261599999995</v>
      </c>
      <c r="AZ96" s="49">
        <v>0</v>
      </c>
      <c r="BA96" s="49">
        <v>3.386911</v>
      </c>
      <c r="BB96" s="49">
        <v>4.6969019999999695E-2</v>
      </c>
      <c r="BC96" s="49">
        <v>3.8461400000000001E-3</v>
      </c>
    </row>
    <row r="97" spans="1:55" x14ac:dyDescent="0.25">
      <c r="A97" s="46" t="s">
        <v>213</v>
      </c>
      <c r="B97" s="52" t="s">
        <v>223</v>
      </c>
      <c r="C97" s="48" t="s">
        <v>224</v>
      </c>
      <c r="D97" s="49">
        <v>30.373172048000008</v>
      </c>
      <c r="E97" s="49">
        <f t="shared" si="94"/>
        <v>32.116036049999998</v>
      </c>
      <c r="F97" s="49">
        <f t="shared" si="95"/>
        <v>0</v>
      </c>
      <c r="G97" s="49">
        <f t="shared" si="95"/>
        <v>25.492142340000001</v>
      </c>
      <c r="H97" s="49">
        <f t="shared" si="95"/>
        <v>6.3798777299999996</v>
      </c>
      <c r="I97" s="49">
        <f t="shared" si="95"/>
        <v>0.24401598000000002</v>
      </c>
      <c r="J97" s="49">
        <f t="shared" si="96"/>
        <v>2.5921889299999998</v>
      </c>
      <c r="K97" s="49">
        <v>0</v>
      </c>
      <c r="L97" s="49">
        <f>2589.2652/1000</f>
        <v>2.5892651999999998</v>
      </c>
      <c r="M97" s="49">
        <v>2.1743999999999999E-3</v>
      </c>
      <c r="N97" s="49">
        <f>0.74933/1000</f>
        <v>7.4933000000000009E-4</v>
      </c>
      <c r="O97" s="49">
        <f t="shared" si="97"/>
        <v>6.2985237299999994</v>
      </c>
      <c r="P97" s="49">
        <v>0</v>
      </c>
      <c r="Q97" s="49">
        <v>0</v>
      </c>
      <c r="R97" s="49">
        <v>6.2985225299999996</v>
      </c>
      <c r="S97" s="49">
        <f>0.0012/1000</f>
        <v>1.1999999999999999E-6</v>
      </c>
      <c r="T97" s="49">
        <f t="shared" si="98"/>
        <v>10.537934999999999</v>
      </c>
      <c r="U97" s="49">
        <v>0</v>
      </c>
      <c r="V97" s="49">
        <v>10.36463116</v>
      </c>
      <c r="W97" s="49">
        <v>7.918080000000001E-2</v>
      </c>
      <c r="X97" s="49">
        <v>9.4123040000000005E-2</v>
      </c>
      <c r="Y97" s="49">
        <f t="shared" si="99"/>
        <v>12.687388389999999</v>
      </c>
      <c r="Z97" s="49">
        <v>0</v>
      </c>
      <c r="AA97" s="49">
        <f>12538.24598/1000</f>
        <v>12.538245979999999</v>
      </c>
      <c r="AB97" s="49">
        <v>0</v>
      </c>
      <c r="AC97" s="49">
        <v>0.14914241</v>
      </c>
      <c r="AD97" s="49">
        <v>28.031707000000001</v>
      </c>
      <c r="AE97" s="49">
        <f t="shared" si="100"/>
        <v>27.774837819999998</v>
      </c>
      <c r="AF97" s="49">
        <f t="shared" si="101"/>
        <v>0</v>
      </c>
      <c r="AG97" s="49">
        <f t="shared" si="101"/>
        <v>20.704315999999999</v>
      </c>
      <c r="AH97" s="49">
        <f t="shared" si="101"/>
        <v>6.827255169999999</v>
      </c>
      <c r="AI97" s="49">
        <f t="shared" si="101"/>
        <v>0.24326665</v>
      </c>
      <c r="AJ97" s="49">
        <f t="shared" si="102"/>
        <v>0</v>
      </c>
      <c r="AK97" s="49">
        <v>0</v>
      </c>
      <c r="AL97" s="49">
        <v>0</v>
      </c>
      <c r="AM97" s="49">
        <v>0</v>
      </c>
      <c r="AN97" s="49">
        <v>0</v>
      </c>
      <c r="AO97" s="49">
        <f t="shared" si="103"/>
        <v>3.6761599999999995E-3</v>
      </c>
      <c r="AP97" s="49">
        <v>0</v>
      </c>
      <c r="AQ97" s="49">
        <v>0</v>
      </c>
      <c r="AR97" s="49">
        <v>0</v>
      </c>
      <c r="AS97" s="49">
        <v>3.6761599999999995E-3</v>
      </c>
      <c r="AT97" s="49">
        <f t="shared" si="104"/>
        <v>7.0387250099999994</v>
      </c>
      <c r="AU97" s="49">
        <v>0</v>
      </c>
      <c r="AV97" s="49">
        <v>0</v>
      </c>
      <c r="AW97" s="49">
        <v>6.827255169999999</v>
      </c>
      <c r="AX97" s="49">
        <v>0.21146983999999996</v>
      </c>
      <c r="AY97" s="49">
        <f t="shared" si="105"/>
        <v>20.73243665</v>
      </c>
      <c r="AZ97" s="49">
        <v>0</v>
      </c>
      <c r="BA97" s="49">
        <v>20.704315999999999</v>
      </c>
      <c r="BB97" s="49">
        <v>0</v>
      </c>
      <c r="BC97" s="49">
        <v>2.8120650000000025E-2</v>
      </c>
    </row>
    <row r="98" spans="1:55" ht="31.5" x14ac:dyDescent="0.25">
      <c r="A98" s="46" t="s">
        <v>213</v>
      </c>
      <c r="B98" s="52" t="s">
        <v>225</v>
      </c>
      <c r="C98" s="48" t="s">
        <v>226</v>
      </c>
      <c r="D98" s="49">
        <v>1.1617557599999964</v>
      </c>
      <c r="E98" s="49">
        <f t="shared" si="94"/>
        <v>1.1617557599999999</v>
      </c>
      <c r="F98" s="49">
        <f t="shared" si="95"/>
        <v>0</v>
      </c>
      <c r="G98" s="49">
        <f t="shared" si="95"/>
        <v>1.1617557599999999</v>
      </c>
      <c r="H98" s="49">
        <f t="shared" si="95"/>
        <v>0</v>
      </c>
      <c r="I98" s="49">
        <f t="shared" si="95"/>
        <v>0</v>
      </c>
      <c r="J98" s="49">
        <f t="shared" si="96"/>
        <v>1.1617557599999999</v>
      </c>
      <c r="K98" s="49">
        <v>0</v>
      </c>
      <c r="L98" s="49">
        <f>1161.75576/1000</f>
        <v>1.1617557599999999</v>
      </c>
      <c r="M98" s="49">
        <v>0</v>
      </c>
      <c r="N98" s="49">
        <v>0</v>
      </c>
      <c r="O98" s="49">
        <f t="shared" si="97"/>
        <v>0</v>
      </c>
      <c r="P98" s="49">
        <v>0</v>
      </c>
      <c r="Q98" s="49">
        <v>0</v>
      </c>
      <c r="R98" s="49">
        <v>0</v>
      </c>
      <c r="S98" s="49">
        <v>0</v>
      </c>
      <c r="T98" s="49">
        <f t="shared" si="98"/>
        <v>0</v>
      </c>
      <c r="U98" s="49">
        <v>0</v>
      </c>
      <c r="V98" s="49">
        <v>0</v>
      </c>
      <c r="W98" s="49">
        <v>0</v>
      </c>
      <c r="X98" s="49">
        <v>0</v>
      </c>
      <c r="Y98" s="49">
        <f t="shared" si="99"/>
        <v>0</v>
      </c>
      <c r="Z98" s="49">
        <v>0</v>
      </c>
      <c r="AA98" s="49">
        <v>0</v>
      </c>
      <c r="AB98" s="49">
        <v>0</v>
      </c>
      <c r="AC98" s="49">
        <v>0</v>
      </c>
      <c r="AD98" s="49">
        <v>0</v>
      </c>
      <c r="AE98" s="49">
        <f t="shared" si="100"/>
        <v>0</v>
      </c>
      <c r="AF98" s="49">
        <f t="shared" si="101"/>
        <v>0</v>
      </c>
      <c r="AG98" s="49">
        <f t="shared" si="101"/>
        <v>0</v>
      </c>
      <c r="AH98" s="49">
        <f t="shared" si="101"/>
        <v>0</v>
      </c>
      <c r="AI98" s="49">
        <f t="shared" si="101"/>
        <v>0</v>
      </c>
      <c r="AJ98" s="49">
        <f t="shared" si="102"/>
        <v>0</v>
      </c>
      <c r="AK98" s="49">
        <v>0</v>
      </c>
      <c r="AL98" s="49">
        <v>0</v>
      </c>
      <c r="AM98" s="49">
        <v>0</v>
      </c>
      <c r="AN98" s="49">
        <v>0</v>
      </c>
      <c r="AO98" s="49">
        <f t="shared" si="103"/>
        <v>0</v>
      </c>
      <c r="AP98" s="49">
        <v>0</v>
      </c>
      <c r="AQ98" s="49">
        <v>0</v>
      </c>
      <c r="AR98" s="49">
        <v>0</v>
      </c>
      <c r="AS98" s="49">
        <v>0</v>
      </c>
      <c r="AT98" s="49">
        <f t="shared" si="104"/>
        <v>0</v>
      </c>
      <c r="AU98" s="49">
        <v>0</v>
      </c>
      <c r="AV98" s="49">
        <v>0</v>
      </c>
      <c r="AW98" s="49">
        <v>0</v>
      </c>
      <c r="AX98" s="49">
        <v>0</v>
      </c>
      <c r="AY98" s="49">
        <f t="shared" si="105"/>
        <v>0</v>
      </c>
      <c r="AZ98" s="49">
        <v>0</v>
      </c>
      <c r="BA98" s="49">
        <v>0</v>
      </c>
      <c r="BB98" s="49">
        <v>0</v>
      </c>
      <c r="BC98" s="49">
        <v>0</v>
      </c>
    </row>
    <row r="99" spans="1:55" ht="31.5" x14ac:dyDescent="0.25">
      <c r="A99" s="46" t="s">
        <v>213</v>
      </c>
      <c r="B99" s="52" t="s">
        <v>227</v>
      </c>
      <c r="C99" s="48" t="s">
        <v>228</v>
      </c>
      <c r="D99" s="49">
        <v>0.78668611999999993</v>
      </c>
      <c r="E99" s="49">
        <f t="shared" si="94"/>
        <v>0.78668611999999993</v>
      </c>
      <c r="F99" s="49">
        <f t="shared" si="95"/>
        <v>0</v>
      </c>
      <c r="G99" s="49">
        <f t="shared" si="95"/>
        <v>0.78668611999999993</v>
      </c>
      <c r="H99" s="49">
        <f t="shared" si="95"/>
        <v>0</v>
      </c>
      <c r="I99" s="49">
        <f t="shared" si="95"/>
        <v>0</v>
      </c>
      <c r="J99" s="49">
        <f t="shared" si="96"/>
        <v>0.78668611999999993</v>
      </c>
      <c r="K99" s="49">
        <v>0</v>
      </c>
      <c r="L99" s="49">
        <f>786.68612/1000</f>
        <v>0.78668611999999993</v>
      </c>
      <c r="M99" s="49">
        <v>0</v>
      </c>
      <c r="N99" s="49">
        <v>0</v>
      </c>
      <c r="O99" s="49">
        <f t="shared" si="97"/>
        <v>0</v>
      </c>
      <c r="P99" s="49">
        <v>0</v>
      </c>
      <c r="Q99" s="49">
        <v>0</v>
      </c>
      <c r="R99" s="49">
        <v>0</v>
      </c>
      <c r="S99" s="49">
        <v>0</v>
      </c>
      <c r="T99" s="49">
        <f t="shared" si="98"/>
        <v>0</v>
      </c>
      <c r="U99" s="49">
        <v>0</v>
      </c>
      <c r="V99" s="49">
        <v>0</v>
      </c>
      <c r="W99" s="49">
        <v>0</v>
      </c>
      <c r="X99" s="49">
        <v>0</v>
      </c>
      <c r="Y99" s="49">
        <f t="shared" si="99"/>
        <v>0</v>
      </c>
      <c r="Z99" s="49">
        <v>0</v>
      </c>
      <c r="AA99" s="49">
        <v>0</v>
      </c>
      <c r="AB99" s="49">
        <v>0</v>
      </c>
      <c r="AC99" s="49">
        <v>0</v>
      </c>
      <c r="AD99" s="49">
        <v>0</v>
      </c>
      <c r="AE99" s="49">
        <f t="shared" si="100"/>
        <v>0</v>
      </c>
      <c r="AF99" s="49">
        <f t="shared" si="101"/>
        <v>0</v>
      </c>
      <c r="AG99" s="49">
        <f t="shared" si="101"/>
        <v>0</v>
      </c>
      <c r="AH99" s="49">
        <f t="shared" si="101"/>
        <v>0</v>
      </c>
      <c r="AI99" s="49">
        <f t="shared" si="101"/>
        <v>0</v>
      </c>
      <c r="AJ99" s="49">
        <f t="shared" si="102"/>
        <v>0</v>
      </c>
      <c r="AK99" s="49">
        <v>0</v>
      </c>
      <c r="AL99" s="49">
        <v>0</v>
      </c>
      <c r="AM99" s="49">
        <v>0</v>
      </c>
      <c r="AN99" s="49">
        <v>0</v>
      </c>
      <c r="AO99" s="49">
        <f t="shared" si="103"/>
        <v>0</v>
      </c>
      <c r="AP99" s="49">
        <v>0</v>
      </c>
      <c r="AQ99" s="49">
        <v>0</v>
      </c>
      <c r="AR99" s="49">
        <v>0</v>
      </c>
      <c r="AS99" s="49">
        <v>0</v>
      </c>
      <c r="AT99" s="49">
        <f t="shared" si="104"/>
        <v>0</v>
      </c>
      <c r="AU99" s="49">
        <v>0</v>
      </c>
      <c r="AV99" s="49">
        <v>0</v>
      </c>
      <c r="AW99" s="49">
        <v>0</v>
      </c>
      <c r="AX99" s="49">
        <v>0</v>
      </c>
      <c r="AY99" s="49">
        <f t="shared" si="105"/>
        <v>0</v>
      </c>
      <c r="AZ99" s="49">
        <v>0</v>
      </c>
      <c r="BA99" s="49">
        <v>0</v>
      </c>
      <c r="BB99" s="49">
        <v>0</v>
      </c>
      <c r="BC99" s="49">
        <v>0</v>
      </c>
    </row>
    <row r="100" spans="1:55" ht="31.5" x14ac:dyDescent="0.25">
      <c r="A100" s="46" t="s">
        <v>213</v>
      </c>
      <c r="B100" s="52" t="s">
        <v>229</v>
      </c>
      <c r="C100" s="48" t="s">
        <v>230</v>
      </c>
      <c r="D100" s="49">
        <v>1.1383733999999999</v>
      </c>
      <c r="E100" s="49">
        <f t="shared" si="94"/>
        <v>1.1383733999999999</v>
      </c>
      <c r="F100" s="49">
        <f t="shared" si="95"/>
        <v>0</v>
      </c>
      <c r="G100" s="49">
        <f t="shared" si="95"/>
        <v>1.1383733999999999</v>
      </c>
      <c r="H100" s="49">
        <f t="shared" si="95"/>
        <v>0</v>
      </c>
      <c r="I100" s="49">
        <f t="shared" si="95"/>
        <v>0</v>
      </c>
      <c r="J100" s="49">
        <f t="shared" si="96"/>
        <v>1.1383733999999999</v>
      </c>
      <c r="K100" s="49">
        <v>0</v>
      </c>
      <c r="L100" s="49">
        <f>1138.3734/1000</f>
        <v>1.1383733999999999</v>
      </c>
      <c r="M100" s="49">
        <v>0</v>
      </c>
      <c r="N100" s="49">
        <v>0</v>
      </c>
      <c r="O100" s="49">
        <f t="shared" si="97"/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f t="shared" si="98"/>
        <v>0</v>
      </c>
      <c r="U100" s="49">
        <v>0</v>
      </c>
      <c r="V100" s="49">
        <v>0</v>
      </c>
      <c r="W100" s="49">
        <v>0</v>
      </c>
      <c r="X100" s="49">
        <v>0</v>
      </c>
      <c r="Y100" s="49">
        <f t="shared" si="99"/>
        <v>0</v>
      </c>
      <c r="Z100" s="49">
        <v>0</v>
      </c>
      <c r="AA100" s="49">
        <v>0</v>
      </c>
      <c r="AB100" s="49">
        <v>0</v>
      </c>
      <c r="AC100" s="49">
        <v>0</v>
      </c>
      <c r="AD100" s="49">
        <v>0</v>
      </c>
      <c r="AE100" s="49">
        <f t="shared" si="100"/>
        <v>0</v>
      </c>
      <c r="AF100" s="49">
        <f t="shared" si="101"/>
        <v>0</v>
      </c>
      <c r="AG100" s="49">
        <f t="shared" si="101"/>
        <v>0</v>
      </c>
      <c r="AH100" s="49">
        <f t="shared" si="101"/>
        <v>0</v>
      </c>
      <c r="AI100" s="49">
        <f t="shared" si="101"/>
        <v>0</v>
      </c>
      <c r="AJ100" s="49">
        <f t="shared" si="102"/>
        <v>0</v>
      </c>
      <c r="AK100" s="49">
        <v>0</v>
      </c>
      <c r="AL100" s="49">
        <v>0</v>
      </c>
      <c r="AM100" s="49">
        <v>0</v>
      </c>
      <c r="AN100" s="49">
        <v>0</v>
      </c>
      <c r="AO100" s="49">
        <f t="shared" si="103"/>
        <v>0</v>
      </c>
      <c r="AP100" s="49">
        <v>0</v>
      </c>
      <c r="AQ100" s="49">
        <v>0</v>
      </c>
      <c r="AR100" s="49">
        <v>0</v>
      </c>
      <c r="AS100" s="49">
        <v>0</v>
      </c>
      <c r="AT100" s="49">
        <f t="shared" si="104"/>
        <v>0</v>
      </c>
      <c r="AU100" s="49">
        <v>0</v>
      </c>
      <c r="AV100" s="49">
        <v>0</v>
      </c>
      <c r="AW100" s="49">
        <v>0</v>
      </c>
      <c r="AX100" s="49">
        <v>0</v>
      </c>
      <c r="AY100" s="49">
        <f t="shared" si="105"/>
        <v>0</v>
      </c>
      <c r="AZ100" s="49">
        <v>0</v>
      </c>
      <c r="BA100" s="49">
        <v>0</v>
      </c>
      <c r="BB100" s="49">
        <v>0</v>
      </c>
      <c r="BC100" s="49">
        <v>0</v>
      </c>
    </row>
    <row r="101" spans="1:55" ht="31.5" x14ac:dyDescent="0.25">
      <c r="A101" s="46" t="s">
        <v>213</v>
      </c>
      <c r="B101" s="52" t="s">
        <v>231</v>
      </c>
      <c r="C101" s="48" t="s">
        <v>232</v>
      </c>
      <c r="D101" s="49">
        <v>63.633706042</v>
      </c>
      <c r="E101" s="49">
        <f t="shared" si="94"/>
        <v>55.951233180000003</v>
      </c>
      <c r="F101" s="49">
        <f t="shared" si="95"/>
        <v>0</v>
      </c>
      <c r="G101" s="49">
        <f t="shared" si="95"/>
        <v>33.835773349999997</v>
      </c>
      <c r="H101" s="49">
        <f t="shared" si="95"/>
        <v>21.466246140000003</v>
      </c>
      <c r="I101" s="49">
        <f t="shared" si="95"/>
        <v>0.64921368999999995</v>
      </c>
      <c r="J101" s="49">
        <f t="shared" si="96"/>
        <v>4.8390000000000003E-5</v>
      </c>
      <c r="K101" s="49">
        <v>0</v>
      </c>
      <c r="L101" s="49">
        <v>0</v>
      </c>
      <c r="M101" s="49">
        <f>0.04839/1000</f>
        <v>4.8390000000000003E-5</v>
      </c>
      <c r="N101" s="49">
        <v>0</v>
      </c>
      <c r="O101" s="49">
        <f t="shared" si="97"/>
        <v>25.238896710000002</v>
      </c>
      <c r="P101" s="49">
        <v>0</v>
      </c>
      <c r="Q101" s="49">
        <v>4.0907209900000003</v>
      </c>
      <c r="R101" s="49">
        <v>21.106413750000002</v>
      </c>
      <c r="S101" s="49">
        <v>4.1761970000000002E-2</v>
      </c>
      <c r="T101" s="49">
        <f t="shared" si="98"/>
        <v>15.289711059999998</v>
      </c>
      <c r="U101" s="49">
        <v>0</v>
      </c>
      <c r="V101" s="49">
        <v>14.48087754</v>
      </c>
      <c r="W101" s="49">
        <v>0.35978399999999999</v>
      </c>
      <c r="X101" s="49">
        <v>0.44904951999999998</v>
      </c>
      <c r="Y101" s="49">
        <f t="shared" si="99"/>
        <v>15.42257702</v>
      </c>
      <c r="Z101" s="49">
        <v>0</v>
      </c>
      <c r="AA101" s="49">
        <f>15264.17482/1000</f>
        <v>15.264174820000001</v>
      </c>
      <c r="AB101" s="49">
        <v>0</v>
      </c>
      <c r="AC101" s="49">
        <f>158.4022/1000</f>
        <v>0.15840219999999999</v>
      </c>
      <c r="AD101" s="49">
        <v>73.811757999999998</v>
      </c>
      <c r="AE101" s="49">
        <f t="shared" si="100"/>
        <v>67.318219469999988</v>
      </c>
      <c r="AF101" s="49">
        <f t="shared" si="101"/>
        <v>0</v>
      </c>
      <c r="AG101" s="49">
        <f t="shared" si="101"/>
        <v>30.980723999999999</v>
      </c>
      <c r="AH101" s="49">
        <f t="shared" si="101"/>
        <v>35.688281779999997</v>
      </c>
      <c r="AI101" s="49">
        <f t="shared" si="101"/>
        <v>0.64921369000000007</v>
      </c>
      <c r="AJ101" s="49">
        <f t="shared" si="102"/>
        <v>0</v>
      </c>
      <c r="AK101" s="49">
        <v>0</v>
      </c>
      <c r="AL101" s="49">
        <v>0</v>
      </c>
      <c r="AM101" s="49">
        <v>0</v>
      </c>
      <c r="AN101" s="49">
        <v>0</v>
      </c>
      <c r="AO101" s="49">
        <f t="shared" si="103"/>
        <v>1.9488544700000001</v>
      </c>
      <c r="AP101" s="49">
        <v>0</v>
      </c>
      <c r="AQ101" s="49">
        <v>0</v>
      </c>
      <c r="AR101" s="49">
        <v>1.8009939100000001</v>
      </c>
      <c r="AS101" s="49">
        <v>0.14786056000000003</v>
      </c>
      <c r="AT101" s="49">
        <f t="shared" si="104"/>
        <v>30.580171640000003</v>
      </c>
      <c r="AU101" s="49">
        <v>0</v>
      </c>
      <c r="AV101" s="49">
        <v>0</v>
      </c>
      <c r="AW101" s="49">
        <v>30.177512290000003</v>
      </c>
      <c r="AX101" s="49">
        <v>0.40265934999999997</v>
      </c>
      <c r="AY101" s="49">
        <f t="shared" si="105"/>
        <v>34.789193359999992</v>
      </c>
      <c r="AZ101" s="49">
        <v>0</v>
      </c>
      <c r="BA101" s="49">
        <v>30.980723999999999</v>
      </c>
      <c r="BB101" s="49">
        <v>3.7097755799999952</v>
      </c>
      <c r="BC101" s="49">
        <v>9.8693780000000064E-2</v>
      </c>
    </row>
    <row r="102" spans="1:55" ht="31.5" x14ac:dyDescent="0.25">
      <c r="A102" s="46" t="s">
        <v>213</v>
      </c>
      <c r="B102" s="52" t="s">
        <v>233</v>
      </c>
      <c r="C102" s="48" t="s">
        <v>234</v>
      </c>
      <c r="D102" s="49">
        <v>17.847767000000001</v>
      </c>
      <c r="E102" s="49">
        <f t="shared" si="94"/>
        <v>15.718213270000001</v>
      </c>
      <c r="F102" s="49">
        <f t="shared" si="95"/>
        <v>0</v>
      </c>
      <c r="G102" s="49">
        <f t="shared" si="95"/>
        <v>10.456584729999999</v>
      </c>
      <c r="H102" s="49">
        <f t="shared" si="95"/>
        <v>5.0936024400000006</v>
      </c>
      <c r="I102" s="49">
        <f t="shared" si="95"/>
        <v>0.16802610000000001</v>
      </c>
      <c r="J102" s="49">
        <f t="shared" si="96"/>
        <v>9.9102499999999989E-3</v>
      </c>
      <c r="K102" s="49">
        <v>0</v>
      </c>
      <c r="L102" s="49">
        <v>0</v>
      </c>
      <c r="M102" s="49">
        <f>9.91025/1000</f>
        <v>9.9102499999999989E-3</v>
      </c>
      <c r="N102" s="49">
        <v>0</v>
      </c>
      <c r="O102" s="49">
        <f t="shared" si="97"/>
        <v>5.6918304000000006</v>
      </c>
      <c r="P102" s="49">
        <v>0</v>
      </c>
      <c r="Q102" s="49">
        <v>1.0152023400000001</v>
      </c>
      <c r="R102" s="49">
        <v>4.6766185900000004</v>
      </c>
      <c r="S102" s="49">
        <f>0.00947/1000</f>
        <v>9.4699999999999991E-6</v>
      </c>
      <c r="T102" s="49">
        <f t="shared" si="98"/>
        <v>7.3199757600000002</v>
      </c>
      <c r="U102" s="49">
        <v>0</v>
      </c>
      <c r="V102" s="49">
        <v>6.7620624600000001</v>
      </c>
      <c r="W102" s="49">
        <v>0.40707359999999998</v>
      </c>
      <c r="X102" s="49">
        <v>0.15083969999999999</v>
      </c>
      <c r="Y102" s="49">
        <f t="shared" si="99"/>
        <v>2.6964968600000003</v>
      </c>
      <c r="Z102" s="49">
        <v>0</v>
      </c>
      <c r="AA102" s="49">
        <f>2679.31993/1000</f>
        <v>2.6793199300000001</v>
      </c>
      <c r="AB102" s="49">
        <v>0</v>
      </c>
      <c r="AC102" s="49">
        <f>17.17693/1000</f>
        <v>1.717693E-2</v>
      </c>
      <c r="AD102" s="49">
        <v>14.901</v>
      </c>
      <c r="AE102" s="49">
        <f t="shared" si="100"/>
        <v>13.92394487</v>
      </c>
      <c r="AF102" s="49">
        <f t="shared" si="101"/>
        <v>0</v>
      </c>
      <c r="AG102" s="49">
        <f t="shared" si="101"/>
        <v>8.7138206099999991</v>
      </c>
      <c r="AH102" s="49">
        <f t="shared" si="101"/>
        <v>5.0420981600000001</v>
      </c>
      <c r="AI102" s="49">
        <f t="shared" si="101"/>
        <v>0.16802609999999998</v>
      </c>
      <c r="AJ102" s="49">
        <f t="shared" si="102"/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f t="shared" si="103"/>
        <v>0.74759337999999997</v>
      </c>
      <c r="AP102" s="49">
        <v>0</v>
      </c>
      <c r="AQ102" s="49">
        <v>0</v>
      </c>
      <c r="AR102" s="49">
        <v>0.7185994</v>
      </c>
      <c r="AS102" s="49">
        <v>2.8993979999999996E-2</v>
      </c>
      <c r="AT102" s="49">
        <f t="shared" si="104"/>
        <v>13.176351489999998</v>
      </c>
      <c r="AU102" s="49">
        <v>0</v>
      </c>
      <c r="AV102" s="49">
        <v>8.7138206099999991</v>
      </c>
      <c r="AW102" s="49">
        <v>4.3234987599999997</v>
      </c>
      <c r="AX102" s="49">
        <v>0.13903211999999998</v>
      </c>
      <c r="AY102" s="49">
        <f t="shared" si="105"/>
        <v>0</v>
      </c>
      <c r="AZ102" s="49">
        <v>0</v>
      </c>
      <c r="BA102" s="49">
        <v>0</v>
      </c>
      <c r="BB102" s="49">
        <v>0</v>
      </c>
      <c r="BC102" s="49">
        <v>0</v>
      </c>
    </row>
    <row r="103" spans="1:55" ht="31.5" x14ac:dyDescent="0.25">
      <c r="A103" s="46" t="s">
        <v>213</v>
      </c>
      <c r="B103" s="52" t="s">
        <v>235</v>
      </c>
      <c r="C103" s="48" t="s">
        <v>236</v>
      </c>
      <c r="D103" s="49">
        <v>0.98072952000000002</v>
      </c>
      <c r="E103" s="49">
        <f t="shared" si="94"/>
        <v>0.98072952000000002</v>
      </c>
      <c r="F103" s="49">
        <f t="shared" si="95"/>
        <v>0</v>
      </c>
      <c r="G103" s="49">
        <f t="shared" si="95"/>
        <v>0.98072952000000002</v>
      </c>
      <c r="H103" s="49">
        <f t="shared" si="95"/>
        <v>0</v>
      </c>
      <c r="I103" s="49">
        <f t="shared" si="95"/>
        <v>0</v>
      </c>
      <c r="J103" s="49">
        <f t="shared" si="96"/>
        <v>0.98072952000000002</v>
      </c>
      <c r="K103" s="49">
        <v>0</v>
      </c>
      <c r="L103" s="49">
        <v>0.98072952000000002</v>
      </c>
      <c r="M103" s="49">
        <v>0</v>
      </c>
      <c r="N103" s="49">
        <v>0</v>
      </c>
      <c r="O103" s="49">
        <f t="shared" si="97"/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f t="shared" si="98"/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f t="shared" si="99"/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f t="shared" si="100"/>
        <v>0</v>
      </c>
      <c r="AF103" s="49">
        <f t="shared" si="101"/>
        <v>0</v>
      </c>
      <c r="AG103" s="49">
        <f t="shared" si="101"/>
        <v>0</v>
      </c>
      <c r="AH103" s="49">
        <f t="shared" si="101"/>
        <v>0</v>
      </c>
      <c r="AI103" s="49">
        <f t="shared" si="101"/>
        <v>0</v>
      </c>
      <c r="AJ103" s="49">
        <f t="shared" si="102"/>
        <v>0</v>
      </c>
      <c r="AK103" s="49">
        <v>0</v>
      </c>
      <c r="AL103" s="49">
        <v>0</v>
      </c>
      <c r="AM103" s="49">
        <v>0</v>
      </c>
      <c r="AN103" s="49">
        <v>0</v>
      </c>
      <c r="AO103" s="49">
        <f t="shared" si="103"/>
        <v>0</v>
      </c>
      <c r="AP103" s="49">
        <v>0</v>
      </c>
      <c r="AQ103" s="49">
        <v>0</v>
      </c>
      <c r="AR103" s="49">
        <v>0</v>
      </c>
      <c r="AS103" s="49">
        <v>0</v>
      </c>
      <c r="AT103" s="49">
        <f t="shared" si="104"/>
        <v>0</v>
      </c>
      <c r="AU103" s="49">
        <v>0</v>
      </c>
      <c r="AV103" s="49">
        <v>0</v>
      </c>
      <c r="AW103" s="49">
        <v>0</v>
      </c>
      <c r="AX103" s="49">
        <v>0</v>
      </c>
      <c r="AY103" s="49">
        <f t="shared" si="105"/>
        <v>0</v>
      </c>
      <c r="AZ103" s="49">
        <v>0</v>
      </c>
      <c r="BA103" s="49">
        <v>0</v>
      </c>
      <c r="BB103" s="49">
        <v>0</v>
      </c>
      <c r="BC103" s="49">
        <v>0</v>
      </c>
    </row>
    <row r="104" spans="1:55" ht="31.5" x14ac:dyDescent="0.25">
      <c r="A104" s="46" t="s">
        <v>213</v>
      </c>
      <c r="B104" s="52" t="s">
        <v>237</v>
      </c>
      <c r="C104" s="48" t="s">
        <v>238</v>
      </c>
      <c r="D104" s="49">
        <v>33.100599386834077</v>
      </c>
      <c r="E104" s="49">
        <f t="shared" si="94"/>
        <v>29.687673500000002</v>
      </c>
      <c r="F104" s="49">
        <f t="shared" si="95"/>
        <v>0</v>
      </c>
      <c r="G104" s="49">
        <f t="shared" si="95"/>
        <v>10.924218719999999</v>
      </c>
      <c r="H104" s="49">
        <f t="shared" si="95"/>
        <v>18.479767200000005</v>
      </c>
      <c r="I104" s="49">
        <f t="shared" si="95"/>
        <v>0.28368757999999999</v>
      </c>
      <c r="J104" s="49">
        <f t="shared" si="96"/>
        <v>8.1269831000000003</v>
      </c>
      <c r="K104" s="49">
        <v>0</v>
      </c>
      <c r="L104" s="49">
        <v>0</v>
      </c>
      <c r="M104" s="49">
        <f>8126.9831/1000</f>
        <v>8.1269831000000003</v>
      </c>
      <c r="N104" s="49">
        <v>0</v>
      </c>
      <c r="O104" s="49">
        <f t="shared" si="97"/>
        <v>12.518976160000001</v>
      </c>
      <c r="P104" s="49">
        <v>0</v>
      </c>
      <c r="Q104" s="49">
        <v>2.0167894199999998</v>
      </c>
      <c r="R104" s="49">
        <v>10.46012166</v>
      </c>
      <c r="S104" s="49">
        <f>42.06508/1000</f>
        <v>4.2065080000000005E-2</v>
      </c>
      <c r="T104" s="49">
        <f t="shared" si="98"/>
        <v>2.9561552100000004</v>
      </c>
      <c r="U104" s="49">
        <v>0</v>
      </c>
      <c r="V104" s="49">
        <v>2.8121604000000002</v>
      </c>
      <c r="W104" s="49">
        <v>3.2904000000000002E-3</v>
      </c>
      <c r="X104" s="49">
        <v>0.14070441</v>
      </c>
      <c r="Y104" s="49">
        <f t="shared" si="99"/>
        <v>6.0855590299999998</v>
      </c>
      <c r="Z104" s="49">
        <v>0</v>
      </c>
      <c r="AA104" s="49">
        <f>6095.2689/1000</f>
        <v>6.0952688999999998</v>
      </c>
      <c r="AB104" s="49">
        <f>-110.62796/1000</f>
        <v>-0.11062796</v>
      </c>
      <c r="AC104" s="49">
        <v>0.10091809</v>
      </c>
      <c r="AD104" s="49">
        <v>28.667278392834032</v>
      </c>
      <c r="AE104" s="49">
        <f t="shared" si="100"/>
        <v>27.023892239999995</v>
      </c>
      <c r="AF104" s="49">
        <f t="shared" si="101"/>
        <v>0</v>
      </c>
      <c r="AG104" s="49">
        <f t="shared" si="101"/>
        <v>9.5826479999999989</v>
      </c>
      <c r="AH104" s="49">
        <f t="shared" si="101"/>
        <v>17.157556659999997</v>
      </c>
      <c r="AI104" s="49">
        <f t="shared" si="101"/>
        <v>0.28368757999999999</v>
      </c>
      <c r="AJ104" s="49">
        <f t="shared" si="102"/>
        <v>0</v>
      </c>
      <c r="AK104" s="49">
        <v>0</v>
      </c>
      <c r="AL104" s="49">
        <v>0</v>
      </c>
      <c r="AM104" s="49">
        <v>0</v>
      </c>
      <c r="AN104" s="49">
        <v>0</v>
      </c>
      <c r="AO104" s="49">
        <f t="shared" si="103"/>
        <v>7.4482242200000011</v>
      </c>
      <c r="AP104" s="49">
        <v>0</v>
      </c>
      <c r="AQ104" s="49">
        <v>0</v>
      </c>
      <c r="AR104" s="49">
        <v>7.2907972900000013</v>
      </c>
      <c r="AS104" s="49">
        <v>0.15742692999999999</v>
      </c>
      <c r="AT104" s="49">
        <f t="shared" si="104"/>
        <v>1.1659123199999983</v>
      </c>
      <c r="AU104" s="49">
        <v>0</v>
      </c>
      <c r="AV104" s="49">
        <v>0</v>
      </c>
      <c r="AW104" s="49">
        <v>1.1293800399999983</v>
      </c>
      <c r="AX104" s="49">
        <v>3.653228E-2</v>
      </c>
      <c r="AY104" s="49">
        <f t="shared" si="105"/>
        <v>18.409755699999995</v>
      </c>
      <c r="AZ104" s="49">
        <v>0</v>
      </c>
      <c r="BA104" s="49">
        <v>9.5826479999999989</v>
      </c>
      <c r="BB104" s="49">
        <v>8.7373793299999978</v>
      </c>
      <c r="BC104" s="49">
        <v>8.9728370000000002E-2</v>
      </c>
    </row>
    <row r="105" spans="1:55" ht="31.5" x14ac:dyDescent="0.25">
      <c r="A105" s="46" t="s">
        <v>213</v>
      </c>
      <c r="B105" s="52" t="s">
        <v>239</v>
      </c>
      <c r="C105" s="48" t="s">
        <v>240</v>
      </c>
      <c r="D105" s="49">
        <v>10.043907234000001</v>
      </c>
      <c r="E105" s="49">
        <f t="shared" si="94"/>
        <v>8.8760820500000008</v>
      </c>
      <c r="F105" s="49">
        <f t="shared" si="95"/>
        <v>0</v>
      </c>
      <c r="G105" s="49">
        <f t="shared" si="95"/>
        <v>6.6285360000000004</v>
      </c>
      <c r="H105" s="49">
        <f t="shared" si="95"/>
        <v>2.1586912699999998</v>
      </c>
      <c r="I105" s="49">
        <f t="shared" si="95"/>
        <v>8.8854780000000008E-2</v>
      </c>
      <c r="J105" s="49">
        <f t="shared" si="96"/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f t="shared" si="97"/>
        <v>3.46278161</v>
      </c>
      <c r="P105" s="49">
        <v>0</v>
      </c>
      <c r="Q105" s="49">
        <f>1296.24515/1000</f>
        <v>1.2962451500000001</v>
      </c>
      <c r="R105" s="49">
        <v>2.1586912699999998</v>
      </c>
      <c r="S105" s="49">
        <f>7.84519/1000</f>
        <v>7.8451900000000001E-3</v>
      </c>
      <c r="T105" s="49">
        <f t="shared" si="98"/>
        <v>5.0818736400000004</v>
      </c>
      <c r="U105" s="49">
        <v>0</v>
      </c>
      <c r="V105" s="49">
        <v>5.0008640500000006</v>
      </c>
      <c r="W105" s="49">
        <v>0</v>
      </c>
      <c r="X105" s="49">
        <v>8.1009590000000006E-2</v>
      </c>
      <c r="Y105" s="49">
        <f t="shared" si="99"/>
        <v>0.33142680000000002</v>
      </c>
      <c r="Z105" s="49">
        <v>0</v>
      </c>
      <c r="AA105" s="49">
        <f>331.4268/1000</f>
        <v>0.33142680000000002</v>
      </c>
      <c r="AB105" s="49">
        <v>0</v>
      </c>
      <c r="AC105" s="49">
        <v>0</v>
      </c>
      <c r="AD105" s="49">
        <v>9.0549999999999997</v>
      </c>
      <c r="AE105" s="49">
        <f t="shared" si="100"/>
        <v>7.3331144500000001</v>
      </c>
      <c r="AF105" s="49">
        <f t="shared" si="101"/>
        <v>0</v>
      </c>
      <c r="AG105" s="49">
        <f t="shared" si="101"/>
        <v>5.5237800000000004</v>
      </c>
      <c r="AH105" s="49">
        <f t="shared" si="101"/>
        <v>1.72047967</v>
      </c>
      <c r="AI105" s="49">
        <f t="shared" si="101"/>
        <v>8.8854779999999994E-2</v>
      </c>
      <c r="AJ105" s="49">
        <f t="shared" si="102"/>
        <v>0</v>
      </c>
      <c r="AK105" s="49">
        <v>0</v>
      </c>
      <c r="AL105" s="49">
        <v>0</v>
      </c>
      <c r="AM105" s="49">
        <v>0</v>
      </c>
      <c r="AN105" s="49">
        <v>0</v>
      </c>
      <c r="AO105" s="49">
        <f t="shared" si="103"/>
        <v>1.77981974</v>
      </c>
      <c r="AP105" s="49">
        <v>0</v>
      </c>
      <c r="AQ105" s="49">
        <v>0</v>
      </c>
      <c r="AR105" s="49">
        <v>1.72047967</v>
      </c>
      <c r="AS105" s="49">
        <v>5.9340069999999995E-2</v>
      </c>
      <c r="AT105" s="49">
        <f t="shared" si="104"/>
        <v>5.5532947100000003</v>
      </c>
      <c r="AU105" s="49">
        <v>0</v>
      </c>
      <c r="AV105" s="49">
        <v>5.5237800000000004</v>
      </c>
      <c r="AW105" s="49">
        <v>0</v>
      </c>
      <c r="AX105" s="49">
        <v>2.951471E-2</v>
      </c>
      <c r="AY105" s="49">
        <f t="shared" si="105"/>
        <v>0</v>
      </c>
      <c r="AZ105" s="49">
        <v>0</v>
      </c>
      <c r="BA105" s="49">
        <v>0</v>
      </c>
      <c r="BB105" s="49">
        <v>0</v>
      </c>
      <c r="BC105" s="49">
        <v>0</v>
      </c>
    </row>
    <row r="106" spans="1:55" ht="31.5" x14ac:dyDescent="0.25">
      <c r="A106" s="46" t="s">
        <v>213</v>
      </c>
      <c r="B106" s="52" t="s">
        <v>241</v>
      </c>
      <c r="C106" s="48" t="s">
        <v>242</v>
      </c>
      <c r="D106" s="49">
        <v>33.545047536088767</v>
      </c>
      <c r="E106" s="49">
        <f t="shared" si="94"/>
        <v>29.62259048</v>
      </c>
      <c r="F106" s="49">
        <f t="shared" si="95"/>
        <v>0</v>
      </c>
      <c r="G106" s="49">
        <f t="shared" si="95"/>
        <v>23.013649319999999</v>
      </c>
      <c r="H106" s="49">
        <f t="shared" si="95"/>
        <v>6.3350472500000006</v>
      </c>
      <c r="I106" s="49">
        <f t="shared" si="95"/>
        <v>0.27389390999999996</v>
      </c>
      <c r="J106" s="49">
        <f t="shared" si="96"/>
        <v>2.3653148599999998</v>
      </c>
      <c r="K106" s="49">
        <v>0</v>
      </c>
      <c r="L106" s="49">
        <f>2276.66412/1000</f>
        <v>2.27666412</v>
      </c>
      <c r="M106" s="49">
        <f>88.65074/1000</f>
        <v>8.8650740000000006E-2</v>
      </c>
      <c r="N106" s="49">
        <v>0</v>
      </c>
      <c r="O106" s="49">
        <f t="shared" si="97"/>
        <v>9.0897581600000006</v>
      </c>
      <c r="P106" s="49">
        <v>0</v>
      </c>
      <c r="Q106" s="49">
        <v>2.8334965099999998</v>
      </c>
      <c r="R106" s="49">
        <v>6.2463965100000003</v>
      </c>
      <c r="S106" s="49">
        <f>9.86514/1000</f>
        <v>9.8651399999999997E-3</v>
      </c>
      <c r="T106" s="49">
        <f t="shared" si="98"/>
        <v>16.032099409999997</v>
      </c>
      <c r="U106" s="49">
        <v>0</v>
      </c>
      <c r="V106" s="49">
        <v>15.773222879999999</v>
      </c>
      <c r="W106" s="49">
        <v>0</v>
      </c>
      <c r="X106" s="49">
        <v>0.25887652999999999</v>
      </c>
      <c r="Y106" s="49">
        <f t="shared" si="99"/>
        <v>2.1354180500000002</v>
      </c>
      <c r="Z106" s="49">
        <v>0</v>
      </c>
      <c r="AA106" s="49">
        <f>2130.26581/1000</f>
        <v>2.13026581</v>
      </c>
      <c r="AB106" s="49">
        <v>0</v>
      </c>
      <c r="AC106" s="49">
        <f>5.15224/1000</f>
        <v>5.1522399999999998E-3</v>
      </c>
      <c r="AD106" s="49">
        <v>28.169103415750143</v>
      </c>
      <c r="AE106" s="49">
        <f t="shared" si="100"/>
        <v>23.287844070000002</v>
      </c>
      <c r="AF106" s="49">
        <f t="shared" si="101"/>
        <v>0</v>
      </c>
      <c r="AG106" s="49">
        <f t="shared" si="101"/>
        <v>17.280821</v>
      </c>
      <c r="AH106" s="49">
        <f t="shared" si="101"/>
        <v>5.7331291600000007</v>
      </c>
      <c r="AI106" s="49">
        <f t="shared" si="101"/>
        <v>0.27389391000000002</v>
      </c>
      <c r="AJ106" s="49">
        <f t="shared" si="102"/>
        <v>0</v>
      </c>
      <c r="AK106" s="49">
        <v>0</v>
      </c>
      <c r="AL106" s="49">
        <v>0</v>
      </c>
      <c r="AM106" s="49">
        <v>0</v>
      </c>
      <c r="AN106" s="49">
        <v>0</v>
      </c>
      <c r="AO106" s="49">
        <f t="shared" si="103"/>
        <v>3.30222858</v>
      </c>
      <c r="AP106" s="49">
        <v>0</v>
      </c>
      <c r="AQ106" s="49">
        <v>0</v>
      </c>
      <c r="AR106" s="49">
        <v>3.1624320400000001</v>
      </c>
      <c r="AS106" s="49">
        <v>0.13979654</v>
      </c>
      <c r="AT106" s="49">
        <f t="shared" si="104"/>
        <v>19.985615490000001</v>
      </c>
      <c r="AU106" s="49">
        <v>0</v>
      </c>
      <c r="AV106" s="49">
        <v>17.280821</v>
      </c>
      <c r="AW106" s="49">
        <v>2.5706971200000006</v>
      </c>
      <c r="AX106" s="49">
        <v>0.13409737000000002</v>
      </c>
      <c r="AY106" s="49">
        <f t="shared" si="105"/>
        <v>0</v>
      </c>
      <c r="AZ106" s="49">
        <v>0</v>
      </c>
      <c r="BA106" s="49">
        <v>0</v>
      </c>
      <c r="BB106" s="49">
        <v>0</v>
      </c>
      <c r="BC106" s="49">
        <v>0</v>
      </c>
    </row>
    <row r="107" spans="1:55" ht="31.5" x14ac:dyDescent="0.25">
      <c r="A107" s="46" t="s">
        <v>213</v>
      </c>
      <c r="B107" s="52" t="s">
        <v>243</v>
      </c>
      <c r="C107" s="48" t="s">
        <v>244</v>
      </c>
      <c r="D107" s="49">
        <v>33.346129417796924</v>
      </c>
      <c r="E107" s="49">
        <f t="shared" si="94"/>
        <v>26.964172210000001</v>
      </c>
      <c r="F107" s="49">
        <f t="shared" si="95"/>
        <v>0</v>
      </c>
      <c r="G107" s="49">
        <f t="shared" si="95"/>
        <v>19.454806560000002</v>
      </c>
      <c r="H107" s="49">
        <f t="shared" si="95"/>
        <v>7.2775808</v>
      </c>
      <c r="I107" s="49">
        <f t="shared" si="95"/>
        <v>0.23178484999999999</v>
      </c>
      <c r="J107" s="49">
        <f t="shared" si="96"/>
        <v>5.2728601300000006</v>
      </c>
      <c r="K107" s="49">
        <v>0</v>
      </c>
      <c r="L107" s="49">
        <f>5272.52256/1000</f>
        <v>5.2725225600000005</v>
      </c>
      <c r="M107" s="49">
        <v>3.3756999999999998E-4</v>
      </c>
      <c r="N107" s="49">
        <v>0</v>
      </c>
      <c r="O107" s="49">
        <f t="shared" si="97"/>
        <v>8.6274495799999986</v>
      </c>
      <c r="P107" s="49">
        <v>0</v>
      </c>
      <c r="Q107" s="49">
        <v>1.45103048</v>
      </c>
      <c r="R107" s="49">
        <v>7.1764060299999999</v>
      </c>
      <c r="S107" s="49">
        <f>0.01307/1000</f>
        <v>1.307E-5</v>
      </c>
      <c r="T107" s="49">
        <f t="shared" si="98"/>
        <v>6.8411840399999999</v>
      </c>
      <c r="U107" s="49">
        <v>0</v>
      </c>
      <c r="V107" s="49">
        <v>6.6210464399999998</v>
      </c>
      <c r="W107" s="49">
        <v>0.1008372</v>
      </c>
      <c r="X107" s="49">
        <v>0.1193004</v>
      </c>
      <c r="Y107" s="49">
        <f t="shared" si="99"/>
        <v>6.22267846</v>
      </c>
      <c r="Z107" s="49">
        <v>0</v>
      </c>
      <c r="AA107" s="49">
        <f>6110.20708/1000</f>
        <v>6.1102070800000003</v>
      </c>
      <c r="AB107" s="49">
        <v>0</v>
      </c>
      <c r="AC107" s="49">
        <f>112.47138/1000</f>
        <v>0.11247138</v>
      </c>
      <c r="AD107" s="49">
        <v>24.945474523796932</v>
      </c>
      <c r="AE107" s="49">
        <f t="shared" si="100"/>
        <v>20.607198329999999</v>
      </c>
      <c r="AF107" s="49">
        <f t="shared" si="101"/>
        <v>0</v>
      </c>
      <c r="AG107" s="49">
        <f t="shared" si="101"/>
        <v>12.4406</v>
      </c>
      <c r="AH107" s="49">
        <f t="shared" si="101"/>
        <v>7.9348134799999999</v>
      </c>
      <c r="AI107" s="49">
        <f t="shared" si="101"/>
        <v>0.23178485000000001</v>
      </c>
      <c r="AJ107" s="49">
        <f t="shared" si="102"/>
        <v>0</v>
      </c>
      <c r="AK107" s="49">
        <v>0</v>
      </c>
      <c r="AL107" s="49">
        <v>0</v>
      </c>
      <c r="AM107" s="49">
        <v>0</v>
      </c>
      <c r="AN107" s="49">
        <v>0</v>
      </c>
      <c r="AO107" s="49">
        <f t="shared" si="103"/>
        <v>1.1242249499999999</v>
      </c>
      <c r="AP107" s="49">
        <v>0</v>
      </c>
      <c r="AQ107" s="49">
        <v>0</v>
      </c>
      <c r="AR107" s="49">
        <v>1.08723485</v>
      </c>
      <c r="AS107" s="49">
        <v>3.6990099999999998E-2</v>
      </c>
      <c r="AT107" s="49">
        <f t="shared" si="104"/>
        <v>7.0277362100000005</v>
      </c>
      <c r="AU107" s="49">
        <v>0</v>
      </c>
      <c r="AV107" s="49">
        <v>0</v>
      </c>
      <c r="AW107" s="49">
        <v>6.8475786300000001</v>
      </c>
      <c r="AX107" s="49">
        <v>0.18015758000000001</v>
      </c>
      <c r="AY107" s="49">
        <f t="shared" si="105"/>
        <v>12.45523717</v>
      </c>
      <c r="AZ107" s="49">
        <v>0</v>
      </c>
      <c r="BA107" s="49">
        <v>12.4406</v>
      </c>
      <c r="BB107" s="49">
        <v>0</v>
      </c>
      <c r="BC107" s="49">
        <v>1.4637170000000005E-2</v>
      </c>
    </row>
    <row r="108" spans="1:55" ht="31.5" x14ac:dyDescent="0.25">
      <c r="A108" s="46" t="s">
        <v>213</v>
      </c>
      <c r="B108" s="55" t="s">
        <v>245</v>
      </c>
      <c r="C108" s="54" t="s">
        <v>246</v>
      </c>
      <c r="D108" s="49">
        <v>15.709397020000001</v>
      </c>
      <c r="E108" s="49">
        <f t="shared" si="94"/>
        <v>13.064257610000002</v>
      </c>
      <c r="F108" s="49">
        <f t="shared" si="95"/>
        <v>0</v>
      </c>
      <c r="G108" s="49">
        <f t="shared" si="95"/>
        <v>8.3603382000000011</v>
      </c>
      <c r="H108" s="49">
        <f t="shared" si="95"/>
        <v>4.5620958800000002</v>
      </c>
      <c r="I108" s="49">
        <f t="shared" si="95"/>
        <v>0.14182353</v>
      </c>
      <c r="J108" s="49">
        <f t="shared" si="96"/>
        <v>1.6377600000000003E-2</v>
      </c>
      <c r="K108" s="49">
        <v>0</v>
      </c>
      <c r="L108" s="49">
        <v>0</v>
      </c>
      <c r="M108" s="49">
        <f>16.3776/1000</f>
        <v>1.6377600000000003E-2</v>
      </c>
      <c r="N108" s="49">
        <v>0</v>
      </c>
      <c r="O108" s="49">
        <f t="shared" si="97"/>
        <v>5.9621557600000008</v>
      </c>
      <c r="P108" s="49">
        <v>0</v>
      </c>
      <c r="Q108" s="49">
        <v>1.4097480099999999</v>
      </c>
      <c r="R108" s="49">
        <v>4.54571828</v>
      </c>
      <c r="S108" s="49">
        <f>6.68947/1000</f>
        <v>6.6894700000000003E-3</v>
      </c>
      <c r="T108" s="49">
        <f t="shared" si="98"/>
        <v>5.6916072099999999</v>
      </c>
      <c r="U108" s="49">
        <v>0</v>
      </c>
      <c r="V108" s="49">
        <v>5.5649986199999999</v>
      </c>
      <c r="W108" s="49">
        <v>0</v>
      </c>
      <c r="X108" s="49">
        <v>0.12660858999999999</v>
      </c>
      <c r="Y108" s="49">
        <f t="shared" si="99"/>
        <v>1.39411704</v>
      </c>
      <c r="Z108" s="49">
        <v>0</v>
      </c>
      <c r="AA108" s="49">
        <f>1385.59157/1000</f>
        <v>1.3855915700000001</v>
      </c>
      <c r="AB108" s="49">
        <v>0</v>
      </c>
      <c r="AC108" s="49">
        <f>8.52547/1000</f>
        <v>8.5254700000000003E-3</v>
      </c>
      <c r="AD108" s="49">
        <v>14.035</v>
      </c>
      <c r="AE108" s="49">
        <f t="shared" si="100"/>
        <v>11.254834779999999</v>
      </c>
      <c r="AF108" s="49">
        <f t="shared" si="101"/>
        <v>0</v>
      </c>
      <c r="AG108" s="49">
        <f t="shared" si="101"/>
        <v>7.3336300000000003</v>
      </c>
      <c r="AH108" s="49">
        <f t="shared" si="101"/>
        <v>3.7793812499999997</v>
      </c>
      <c r="AI108" s="49">
        <f t="shared" si="101"/>
        <v>0.14182353</v>
      </c>
      <c r="AJ108" s="49">
        <f t="shared" si="102"/>
        <v>0</v>
      </c>
      <c r="AK108" s="49">
        <v>0</v>
      </c>
      <c r="AL108" s="49">
        <v>0</v>
      </c>
      <c r="AM108" s="49">
        <v>0</v>
      </c>
      <c r="AN108" s="49">
        <v>0</v>
      </c>
      <c r="AO108" s="49">
        <f t="shared" si="103"/>
        <v>3.58242182</v>
      </c>
      <c r="AP108" s="49">
        <v>0</v>
      </c>
      <c r="AQ108" s="49">
        <v>0</v>
      </c>
      <c r="AR108" s="49">
        <v>3.4792212899999999</v>
      </c>
      <c r="AS108" s="49">
        <v>0.10320052999999998</v>
      </c>
      <c r="AT108" s="49">
        <f t="shared" si="104"/>
        <v>0.33210013999999977</v>
      </c>
      <c r="AU108" s="49">
        <v>0</v>
      </c>
      <c r="AV108" s="49">
        <v>0</v>
      </c>
      <c r="AW108" s="49">
        <v>0.30015995999999978</v>
      </c>
      <c r="AX108" s="49">
        <v>3.1940180000000012E-2</v>
      </c>
      <c r="AY108" s="49">
        <f t="shared" si="105"/>
        <v>7.3403128200000003</v>
      </c>
      <c r="AZ108" s="49">
        <v>0</v>
      </c>
      <c r="BA108" s="49">
        <v>7.3336300000000003</v>
      </c>
      <c r="BB108" s="49">
        <v>0</v>
      </c>
      <c r="BC108" s="49">
        <v>6.682820000000006E-3</v>
      </c>
    </row>
    <row r="109" spans="1:55" x14ac:dyDescent="0.25">
      <c r="A109" s="46" t="s">
        <v>213</v>
      </c>
      <c r="B109" s="55" t="s">
        <v>247</v>
      </c>
      <c r="C109" s="54" t="s">
        <v>248</v>
      </c>
      <c r="D109" s="49">
        <v>31.732188275734281</v>
      </c>
      <c r="E109" s="49">
        <f t="shared" si="94"/>
        <v>27.901938139999999</v>
      </c>
      <c r="F109" s="49">
        <f t="shared" si="95"/>
        <v>0</v>
      </c>
      <c r="G109" s="49">
        <f t="shared" si="95"/>
        <v>19.850318399999999</v>
      </c>
      <c r="H109" s="49">
        <f t="shared" si="95"/>
        <v>7.8036162899999999</v>
      </c>
      <c r="I109" s="49">
        <f t="shared" si="95"/>
        <v>0.24800345000000001</v>
      </c>
      <c r="J109" s="49">
        <f t="shared" si="96"/>
        <v>0.10168559000000001</v>
      </c>
      <c r="K109" s="49">
        <v>0</v>
      </c>
      <c r="L109" s="49">
        <v>0</v>
      </c>
      <c r="M109" s="49">
        <f>101.68559/1000</f>
        <v>0.10168559000000001</v>
      </c>
      <c r="N109" s="49">
        <v>0</v>
      </c>
      <c r="O109" s="49">
        <f t="shared" si="97"/>
        <v>9.7263128600000002</v>
      </c>
      <c r="P109" s="49">
        <v>0</v>
      </c>
      <c r="Q109" s="49">
        <v>2.03094347</v>
      </c>
      <c r="R109" s="49">
        <v>7.6953499000000001</v>
      </c>
      <c r="S109" s="49">
        <f>0.01949/1000</f>
        <v>1.9490000000000001E-5</v>
      </c>
      <c r="T109" s="49">
        <f t="shared" si="98"/>
        <v>8.881451310000001</v>
      </c>
      <c r="U109" s="49">
        <v>0</v>
      </c>
      <c r="V109" s="49">
        <v>8.724283380000001</v>
      </c>
      <c r="W109" s="49">
        <v>6.5808000000000004E-3</v>
      </c>
      <c r="X109" s="49">
        <v>0.15058713000000001</v>
      </c>
      <c r="Y109" s="49">
        <f t="shared" si="99"/>
        <v>9.1924883799999986</v>
      </c>
      <c r="Z109" s="49">
        <v>0</v>
      </c>
      <c r="AA109" s="49">
        <f>9095.09155/1000</f>
        <v>9.0950915499999994</v>
      </c>
      <c r="AB109" s="49">
        <v>0</v>
      </c>
      <c r="AC109" s="49">
        <f>0.09739683</f>
        <v>9.7396830000000004E-2</v>
      </c>
      <c r="AD109" s="49">
        <v>28.412668276678968</v>
      </c>
      <c r="AE109" s="49">
        <f t="shared" si="100"/>
        <v>24.74882727</v>
      </c>
      <c r="AF109" s="49">
        <f t="shared" si="101"/>
        <v>0</v>
      </c>
      <c r="AG109" s="49">
        <f t="shared" si="101"/>
        <v>17.412560000000003</v>
      </c>
      <c r="AH109" s="49">
        <f t="shared" si="101"/>
        <v>7.0882638199999999</v>
      </c>
      <c r="AI109" s="49">
        <f t="shared" si="101"/>
        <v>0.24800344999999999</v>
      </c>
      <c r="AJ109" s="49">
        <f t="shared" si="102"/>
        <v>0</v>
      </c>
      <c r="AK109" s="49">
        <v>0</v>
      </c>
      <c r="AL109" s="49">
        <v>0</v>
      </c>
      <c r="AM109" s="49">
        <v>0</v>
      </c>
      <c r="AN109" s="49">
        <v>0</v>
      </c>
      <c r="AO109" s="49">
        <f t="shared" si="103"/>
        <v>2.15799897</v>
      </c>
      <c r="AP109" s="49">
        <v>0</v>
      </c>
      <c r="AQ109" s="49">
        <v>0</v>
      </c>
      <c r="AR109" s="49">
        <v>2.1027724600000002</v>
      </c>
      <c r="AS109" s="49">
        <v>5.5226509999999999E-2</v>
      </c>
      <c r="AT109" s="49">
        <f t="shared" si="104"/>
        <v>4.9205406299999996</v>
      </c>
      <c r="AU109" s="49">
        <v>0</v>
      </c>
      <c r="AV109" s="49">
        <v>0</v>
      </c>
      <c r="AW109" s="49">
        <v>4.7736123799999994</v>
      </c>
      <c r="AX109" s="49">
        <v>0.14692825000000001</v>
      </c>
      <c r="AY109" s="49">
        <f t="shared" si="105"/>
        <v>17.67028767</v>
      </c>
      <c r="AZ109" s="49">
        <v>0</v>
      </c>
      <c r="BA109" s="49">
        <v>17.412560000000003</v>
      </c>
      <c r="BB109" s="49">
        <v>0.21187897999999983</v>
      </c>
      <c r="BC109" s="49">
        <v>4.584868999999997E-2</v>
      </c>
    </row>
    <row r="110" spans="1:55" s="16" customFormat="1" ht="31.5" x14ac:dyDescent="0.25">
      <c r="A110" s="38" t="s">
        <v>249</v>
      </c>
      <c r="B110" s="43" t="s">
        <v>250</v>
      </c>
      <c r="C110" s="40" t="s">
        <v>75</v>
      </c>
      <c r="D110" s="42">
        <f t="shared" ref="D110:AI110" si="106">SUM(D111:D135)</f>
        <v>355.92639792289754</v>
      </c>
      <c r="E110" s="42">
        <f t="shared" si="106"/>
        <v>248.66239819999996</v>
      </c>
      <c r="F110" s="42">
        <f t="shared" si="106"/>
        <v>16.412549090000002</v>
      </c>
      <c r="G110" s="42">
        <f t="shared" si="106"/>
        <v>166.50213187999998</v>
      </c>
      <c r="H110" s="42">
        <f t="shared" si="106"/>
        <v>60.444636589999988</v>
      </c>
      <c r="I110" s="42">
        <f t="shared" si="106"/>
        <v>5.3030806400000001</v>
      </c>
      <c r="J110" s="42">
        <f t="shared" si="106"/>
        <v>45.541351269999986</v>
      </c>
      <c r="K110" s="42">
        <f t="shared" si="106"/>
        <v>6.1134847900000002</v>
      </c>
      <c r="L110" s="42">
        <f t="shared" si="106"/>
        <v>30.454223850000002</v>
      </c>
      <c r="M110" s="42">
        <f t="shared" si="106"/>
        <v>7.3980000000000006</v>
      </c>
      <c r="N110" s="42">
        <f t="shared" si="106"/>
        <v>1.5756426300000002</v>
      </c>
      <c r="O110" s="42">
        <f t="shared" si="106"/>
        <v>27.507162540000003</v>
      </c>
      <c r="P110" s="42">
        <f t="shared" si="106"/>
        <v>2.5512173900000001</v>
      </c>
      <c r="Q110" s="42">
        <f t="shared" si="106"/>
        <v>9.8816765199999992</v>
      </c>
      <c r="R110" s="42">
        <f t="shared" si="106"/>
        <v>14.418288969999999</v>
      </c>
      <c r="S110" s="42">
        <f t="shared" si="106"/>
        <v>0.65597965999999996</v>
      </c>
      <c r="T110" s="42">
        <f t="shared" si="106"/>
        <v>71.66937123999999</v>
      </c>
      <c r="U110" s="42">
        <f t="shared" si="106"/>
        <v>1.8971540900000003</v>
      </c>
      <c r="V110" s="42">
        <f t="shared" si="106"/>
        <v>30.746011119999999</v>
      </c>
      <c r="W110" s="42">
        <f t="shared" si="106"/>
        <v>38.216618659999995</v>
      </c>
      <c r="X110" s="42">
        <f t="shared" si="106"/>
        <v>0.80958736999999958</v>
      </c>
      <c r="Y110" s="42">
        <f t="shared" si="106"/>
        <v>103.94451315000002</v>
      </c>
      <c r="Z110" s="42">
        <f t="shared" si="106"/>
        <v>5.850692819999999</v>
      </c>
      <c r="AA110" s="42">
        <f t="shared" si="106"/>
        <v>95.420220389999997</v>
      </c>
      <c r="AB110" s="42">
        <f t="shared" si="106"/>
        <v>0.41172896000000309</v>
      </c>
      <c r="AC110" s="42">
        <f t="shared" si="106"/>
        <v>2.2618709799999999</v>
      </c>
      <c r="AD110" s="42">
        <f t="shared" si="106"/>
        <v>279.5414719534146</v>
      </c>
      <c r="AE110" s="42">
        <f t="shared" si="106"/>
        <v>199.04522949999998</v>
      </c>
      <c r="AF110" s="42">
        <f t="shared" si="106"/>
        <v>14.616743280000001</v>
      </c>
      <c r="AG110" s="42">
        <f t="shared" si="106"/>
        <v>129.7473961</v>
      </c>
      <c r="AH110" s="42">
        <f t="shared" si="106"/>
        <v>49.841385389999999</v>
      </c>
      <c r="AI110" s="42">
        <f t="shared" si="106"/>
        <v>4.8397047299999993</v>
      </c>
      <c r="AJ110" s="42">
        <f t="shared" ref="AJ110:BC110" si="107">SUM(AJ111:AJ135)</f>
        <v>2.7648479199999998</v>
      </c>
      <c r="AK110" s="42">
        <f t="shared" si="107"/>
        <v>1.59965377</v>
      </c>
      <c r="AL110" s="42">
        <f t="shared" si="107"/>
        <v>0</v>
      </c>
      <c r="AM110" s="42">
        <f t="shared" si="107"/>
        <v>0</v>
      </c>
      <c r="AN110" s="42">
        <f t="shared" si="107"/>
        <v>1.16519415</v>
      </c>
      <c r="AO110" s="42">
        <f t="shared" si="107"/>
        <v>4.4345282000000008</v>
      </c>
      <c r="AP110" s="42">
        <f t="shared" si="107"/>
        <v>3.7705264299999999</v>
      </c>
      <c r="AQ110" s="42">
        <f t="shared" si="107"/>
        <v>0</v>
      </c>
      <c r="AR110" s="42">
        <f t="shared" si="107"/>
        <v>0</v>
      </c>
      <c r="AS110" s="42">
        <f t="shared" si="107"/>
        <v>0.66400177000000016</v>
      </c>
      <c r="AT110" s="42">
        <f t="shared" si="107"/>
        <v>5.591783809999999</v>
      </c>
      <c r="AU110" s="42">
        <f t="shared" si="107"/>
        <v>3.9175323100000004</v>
      </c>
      <c r="AV110" s="42">
        <f t="shared" si="107"/>
        <v>0</v>
      </c>
      <c r="AW110" s="42">
        <f t="shared" si="107"/>
        <v>1.4652075099999999</v>
      </c>
      <c r="AX110" s="42">
        <f t="shared" si="107"/>
        <v>0.20904398999999982</v>
      </c>
      <c r="AY110" s="42">
        <f t="shared" si="107"/>
        <v>186.25406956999996</v>
      </c>
      <c r="AZ110" s="42">
        <f t="shared" si="107"/>
        <v>5.3290307700000001</v>
      </c>
      <c r="BA110" s="42">
        <f t="shared" si="107"/>
        <v>129.7473961</v>
      </c>
      <c r="BB110" s="42">
        <f t="shared" si="107"/>
        <v>48.37617788</v>
      </c>
      <c r="BC110" s="42">
        <f t="shared" si="107"/>
        <v>2.8014648200000001</v>
      </c>
    </row>
    <row r="111" spans="1:55" ht="63" x14ac:dyDescent="0.25">
      <c r="A111" s="46" t="s">
        <v>249</v>
      </c>
      <c r="B111" s="52" t="s">
        <v>251</v>
      </c>
      <c r="C111" s="54" t="s">
        <v>252</v>
      </c>
      <c r="D111" s="49">
        <v>1.1639999999999999</v>
      </c>
      <c r="E111" s="49">
        <f t="shared" ref="E111:E135" si="108">SUBTOTAL(9,F111:I111)</f>
        <v>0.31619207999999988</v>
      </c>
      <c r="F111" s="49">
        <f t="shared" ref="F111:I135" si="109">K111+P111+U111+Z111</f>
        <v>0</v>
      </c>
      <c r="G111" s="49">
        <f t="shared" si="109"/>
        <v>0</v>
      </c>
      <c r="H111" s="49">
        <f t="shared" si="109"/>
        <v>0</v>
      </c>
      <c r="I111" s="49">
        <f t="shared" si="109"/>
        <v>0.31619207999999988</v>
      </c>
      <c r="J111" s="49">
        <f t="shared" ref="J111:J135" si="110">SUBTOTAL(9,K111:N111)</f>
        <v>0.28089159000000002</v>
      </c>
      <c r="K111" s="49">
        <v>0</v>
      </c>
      <c r="L111" s="49">
        <v>0</v>
      </c>
      <c r="M111" s="49">
        <v>0</v>
      </c>
      <c r="N111" s="49">
        <v>0.28089159000000002</v>
      </c>
      <c r="O111" s="49">
        <f t="shared" ref="O111:O135" si="111">SUBTOTAL(9,P111:S111)</f>
        <v>0.28089159000000002</v>
      </c>
      <c r="P111" s="49">
        <v>0</v>
      </c>
      <c r="Q111" s="49">
        <v>0</v>
      </c>
      <c r="R111" s="49">
        <v>0</v>
      </c>
      <c r="S111" s="49">
        <v>0.28089159000000002</v>
      </c>
      <c r="T111" s="49">
        <f t="shared" ref="T111:T135" si="112">SUBTOTAL(9,U111:X111)</f>
        <v>0.18726105999999987</v>
      </c>
      <c r="U111" s="49">
        <v>0</v>
      </c>
      <c r="V111" s="49">
        <v>0</v>
      </c>
      <c r="W111" s="49">
        <v>0</v>
      </c>
      <c r="X111" s="49">
        <v>0.18726105999999987</v>
      </c>
      <c r="Y111" s="49">
        <f t="shared" ref="Y111:Y135" si="113">SUBTOTAL(9,Z111:AC111)</f>
        <v>-0.43285216000000004</v>
      </c>
      <c r="Z111" s="49">
        <v>0</v>
      </c>
      <c r="AA111" s="49">
        <v>0</v>
      </c>
      <c r="AB111" s="49">
        <v>0</v>
      </c>
      <c r="AC111" s="49">
        <v>-0.43285216000000004</v>
      </c>
      <c r="AD111" s="49">
        <v>1.1639999999999999</v>
      </c>
      <c r="AE111" s="49">
        <f t="shared" ref="AE111:AE135" si="114">SUBTOTAL(9,AF111:AI111)</f>
        <v>0.31619208000000004</v>
      </c>
      <c r="AF111" s="49">
        <f t="shared" ref="AF111:AI135" si="115">AK111+AP111+AU111+AZ111</f>
        <v>0</v>
      </c>
      <c r="AG111" s="49">
        <f t="shared" si="115"/>
        <v>0</v>
      </c>
      <c r="AH111" s="49">
        <f t="shared" si="115"/>
        <v>0</v>
      </c>
      <c r="AI111" s="49">
        <f t="shared" si="115"/>
        <v>0.31619208000000004</v>
      </c>
      <c r="AJ111" s="49">
        <f t="shared" ref="AJ111:AJ135" si="116">SUBTOTAL(9,AK111:AN111)</f>
        <v>0.28089158999999997</v>
      </c>
      <c r="AK111" s="49">
        <v>0</v>
      </c>
      <c r="AL111" s="49">
        <v>0</v>
      </c>
      <c r="AM111" s="49">
        <v>0</v>
      </c>
      <c r="AN111" s="49">
        <v>0.28089158999999997</v>
      </c>
      <c r="AO111" s="49">
        <f t="shared" ref="AO111:AO135" si="117">SUBTOTAL(9,AP111:AS111)</f>
        <v>0.28089159000000008</v>
      </c>
      <c r="AP111" s="49">
        <v>0</v>
      </c>
      <c r="AQ111" s="49">
        <v>0</v>
      </c>
      <c r="AR111" s="49">
        <v>0</v>
      </c>
      <c r="AS111" s="49">
        <v>0.28089159000000008</v>
      </c>
      <c r="AT111" s="49">
        <f t="shared" ref="AT111:AT135" si="118">SUBTOTAL(9,AU111:AX111)</f>
        <v>-0.32463912000000006</v>
      </c>
      <c r="AU111" s="49">
        <v>0</v>
      </c>
      <c r="AV111" s="49">
        <v>0</v>
      </c>
      <c r="AW111" s="49">
        <v>0</v>
      </c>
      <c r="AX111" s="49">
        <v>-0.32463912000000006</v>
      </c>
      <c r="AY111" s="49">
        <f t="shared" ref="AY111:AY135" si="119">SUBTOTAL(9,AZ111:BC111)</f>
        <v>7.9048020000000052E-2</v>
      </c>
      <c r="AZ111" s="49">
        <v>0</v>
      </c>
      <c r="BA111" s="49">
        <v>0</v>
      </c>
      <c r="BB111" s="49">
        <v>0</v>
      </c>
      <c r="BC111" s="49">
        <v>7.9048020000000052E-2</v>
      </c>
    </row>
    <row r="112" spans="1:55" ht="31.5" x14ac:dyDescent="0.25">
      <c r="A112" s="46" t="s">
        <v>249</v>
      </c>
      <c r="B112" s="52" t="s">
        <v>253</v>
      </c>
      <c r="C112" s="48" t="s">
        <v>254</v>
      </c>
      <c r="D112" s="49">
        <v>90.143596967999997</v>
      </c>
      <c r="E112" s="49">
        <f t="shared" si="108"/>
        <v>63.042282919999984</v>
      </c>
      <c r="F112" s="49">
        <f t="shared" si="109"/>
        <v>4.3711171200000001</v>
      </c>
      <c r="G112" s="49">
        <f t="shared" si="109"/>
        <v>8.1457823999999999</v>
      </c>
      <c r="H112" s="49">
        <f t="shared" si="109"/>
        <v>50.13225143999999</v>
      </c>
      <c r="I112" s="49">
        <f t="shared" si="109"/>
        <v>0.39313196</v>
      </c>
      <c r="J112" s="49">
        <f t="shared" si="110"/>
        <v>4.7642490799999999</v>
      </c>
      <c r="K112" s="49">
        <v>4.3711171200000001</v>
      </c>
      <c r="L112" s="49">
        <v>0</v>
      </c>
      <c r="M112" s="49">
        <v>0</v>
      </c>
      <c r="N112" s="49">
        <v>0.39313196</v>
      </c>
      <c r="O112" s="49">
        <f t="shared" si="111"/>
        <v>11.915632779999999</v>
      </c>
      <c r="P112" s="49">
        <v>0</v>
      </c>
      <c r="Q112" s="49">
        <v>0</v>
      </c>
      <c r="R112" s="49">
        <v>11.915632779999999</v>
      </c>
      <c r="S112" s="49">
        <v>0</v>
      </c>
      <c r="T112" s="49">
        <f t="shared" si="112"/>
        <v>38.216618659999995</v>
      </c>
      <c r="U112" s="49">
        <v>0</v>
      </c>
      <c r="V112" s="49">
        <v>0</v>
      </c>
      <c r="W112" s="49">
        <v>38.216618659999995</v>
      </c>
      <c r="X112" s="49">
        <v>0</v>
      </c>
      <c r="Y112" s="49">
        <f t="shared" si="113"/>
        <v>8.1457824000000034</v>
      </c>
      <c r="Z112" s="49">
        <v>0</v>
      </c>
      <c r="AA112" s="49">
        <v>8.1457823999999999</v>
      </c>
      <c r="AB112" s="49">
        <v>3.5527136788005009E-15</v>
      </c>
      <c r="AC112" s="49">
        <v>0</v>
      </c>
      <c r="AD112" s="49">
        <v>71.595102539999999</v>
      </c>
      <c r="AE112" s="49">
        <f t="shared" si="114"/>
        <v>49.257330769999996</v>
      </c>
      <c r="AF112" s="49">
        <f t="shared" si="115"/>
        <v>0</v>
      </c>
      <c r="AG112" s="49">
        <f t="shared" si="115"/>
        <v>7.308262</v>
      </c>
      <c r="AH112" s="49">
        <f t="shared" si="115"/>
        <v>41.621458799999999</v>
      </c>
      <c r="AI112" s="49">
        <f t="shared" si="115"/>
        <v>0.32760996999999997</v>
      </c>
      <c r="AJ112" s="49">
        <f t="shared" si="116"/>
        <v>0.32760996999999997</v>
      </c>
      <c r="AK112" s="49">
        <v>0</v>
      </c>
      <c r="AL112" s="49">
        <v>0</v>
      </c>
      <c r="AM112" s="49">
        <v>0</v>
      </c>
      <c r="AN112" s="49">
        <v>0.32760996999999997</v>
      </c>
      <c r="AO112" s="49">
        <f t="shared" si="117"/>
        <v>0</v>
      </c>
      <c r="AP112" s="49">
        <v>0</v>
      </c>
      <c r="AQ112" s="49">
        <v>0</v>
      </c>
      <c r="AR112" s="49">
        <v>0</v>
      </c>
      <c r="AS112" s="49">
        <v>0</v>
      </c>
      <c r="AT112" s="49">
        <f t="shared" si="118"/>
        <v>0</v>
      </c>
      <c r="AU112" s="49">
        <v>0</v>
      </c>
      <c r="AV112" s="49">
        <v>0</v>
      </c>
      <c r="AW112" s="49">
        <v>0</v>
      </c>
      <c r="AX112" s="49">
        <v>0</v>
      </c>
      <c r="AY112" s="49">
        <f t="shared" si="119"/>
        <v>48.929720799999998</v>
      </c>
      <c r="AZ112" s="49">
        <v>0</v>
      </c>
      <c r="BA112" s="49">
        <v>7.308262</v>
      </c>
      <c r="BB112" s="49">
        <v>41.621458799999999</v>
      </c>
      <c r="BC112" s="49">
        <v>0</v>
      </c>
    </row>
    <row r="113" spans="1:55" ht="31.5" x14ac:dyDescent="0.25">
      <c r="A113" s="46" t="s">
        <v>249</v>
      </c>
      <c r="B113" s="57" t="s">
        <v>255</v>
      </c>
      <c r="C113" s="53" t="s">
        <v>256</v>
      </c>
      <c r="D113" s="49">
        <v>4.1461689979999994</v>
      </c>
      <c r="E113" s="49">
        <f t="shared" si="108"/>
        <v>4.1835790000000008</v>
      </c>
      <c r="F113" s="49">
        <f t="shared" si="109"/>
        <v>4.1461690000000004</v>
      </c>
      <c r="G113" s="49">
        <f t="shared" si="109"/>
        <v>0</v>
      </c>
      <c r="H113" s="49">
        <f t="shared" si="109"/>
        <v>3.7409999999999999E-2</v>
      </c>
      <c r="I113" s="49">
        <f t="shared" si="109"/>
        <v>0</v>
      </c>
      <c r="J113" s="49">
        <f t="shared" si="110"/>
        <v>1.5949516100000001</v>
      </c>
      <c r="K113" s="49">
        <v>1.5949516100000001</v>
      </c>
      <c r="L113" s="49">
        <v>0</v>
      </c>
      <c r="M113" s="49">
        <v>0</v>
      </c>
      <c r="N113" s="49">
        <v>0</v>
      </c>
      <c r="O113" s="49">
        <f t="shared" si="111"/>
        <v>2.5886273900000001</v>
      </c>
      <c r="P113" s="49">
        <v>2.5512173900000001</v>
      </c>
      <c r="Q113" s="49">
        <v>0</v>
      </c>
      <c r="R113" s="49">
        <v>3.7409999999999999E-2</v>
      </c>
      <c r="S113" s="49">
        <v>0</v>
      </c>
      <c r="T113" s="49">
        <f t="shared" si="112"/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f t="shared" si="113"/>
        <v>0</v>
      </c>
      <c r="Z113" s="49">
        <v>0</v>
      </c>
      <c r="AA113" s="49">
        <v>0</v>
      </c>
      <c r="AB113" s="49">
        <v>0</v>
      </c>
      <c r="AC113" s="49">
        <v>0</v>
      </c>
      <c r="AD113" s="49">
        <v>3.3612675899999997</v>
      </c>
      <c r="AE113" s="49">
        <f t="shared" si="114"/>
        <v>3.3612675899999997</v>
      </c>
      <c r="AF113" s="49">
        <f t="shared" si="115"/>
        <v>3.3612675899999997</v>
      </c>
      <c r="AG113" s="49">
        <f t="shared" si="115"/>
        <v>0</v>
      </c>
      <c r="AH113" s="49">
        <f t="shared" si="115"/>
        <v>0</v>
      </c>
      <c r="AI113" s="49">
        <f t="shared" si="115"/>
        <v>0</v>
      </c>
      <c r="AJ113" s="49">
        <f t="shared" si="116"/>
        <v>1.4768070499999999</v>
      </c>
      <c r="AK113" s="49">
        <v>1.4768070499999999</v>
      </c>
      <c r="AL113" s="49">
        <v>0</v>
      </c>
      <c r="AM113" s="49">
        <v>0</v>
      </c>
      <c r="AN113" s="49">
        <v>0</v>
      </c>
      <c r="AO113" s="49">
        <f t="shared" si="117"/>
        <v>1.8844605399999999</v>
      </c>
      <c r="AP113" s="49">
        <v>1.8844605399999999</v>
      </c>
      <c r="AQ113" s="49">
        <v>0</v>
      </c>
      <c r="AR113" s="49">
        <v>0</v>
      </c>
      <c r="AS113" s="49">
        <v>0</v>
      </c>
      <c r="AT113" s="49">
        <f t="shared" si="118"/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f t="shared" si="119"/>
        <v>0</v>
      </c>
      <c r="AZ113" s="49">
        <v>0</v>
      </c>
      <c r="BA113" s="49">
        <v>0</v>
      </c>
      <c r="BB113" s="49">
        <v>0</v>
      </c>
      <c r="BC113" s="49">
        <v>0</v>
      </c>
    </row>
    <row r="114" spans="1:55" ht="31.5" x14ac:dyDescent="0.25">
      <c r="A114" s="46" t="s">
        <v>249</v>
      </c>
      <c r="B114" s="52" t="s">
        <v>257</v>
      </c>
      <c r="C114" s="48" t="s">
        <v>258</v>
      </c>
      <c r="D114" s="49">
        <v>4.5288600000000005E-2</v>
      </c>
      <c r="E114" s="49">
        <f t="shared" si="108"/>
        <v>4.5288599999999998E-2</v>
      </c>
      <c r="F114" s="49">
        <f t="shared" si="109"/>
        <v>0</v>
      </c>
      <c r="G114" s="49">
        <f t="shared" si="109"/>
        <v>4.5288599999999998E-2</v>
      </c>
      <c r="H114" s="49">
        <f t="shared" si="109"/>
        <v>0</v>
      </c>
      <c r="I114" s="49">
        <f t="shared" si="109"/>
        <v>0</v>
      </c>
      <c r="J114" s="49">
        <f t="shared" si="110"/>
        <v>4.5288599999999998E-2</v>
      </c>
      <c r="K114" s="49">
        <v>0</v>
      </c>
      <c r="L114" s="49">
        <v>4.5288599999999998E-2</v>
      </c>
      <c r="M114" s="49">
        <v>0</v>
      </c>
      <c r="N114" s="49">
        <v>0</v>
      </c>
      <c r="O114" s="49">
        <f t="shared" si="111"/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f t="shared" si="112"/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f t="shared" si="113"/>
        <v>0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f t="shared" si="114"/>
        <v>0</v>
      </c>
      <c r="AF114" s="49">
        <f t="shared" si="115"/>
        <v>0</v>
      </c>
      <c r="AG114" s="49">
        <f t="shared" si="115"/>
        <v>0</v>
      </c>
      <c r="AH114" s="49">
        <f t="shared" si="115"/>
        <v>0</v>
      </c>
      <c r="AI114" s="49">
        <f t="shared" si="115"/>
        <v>0</v>
      </c>
      <c r="AJ114" s="49">
        <f t="shared" si="116"/>
        <v>0</v>
      </c>
      <c r="AK114" s="49">
        <v>0</v>
      </c>
      <c r="AL114" s="49">
        <v>0</v>
      </c>
      <c r="AM114" s="49">
        <v>0</v>
      </c>
      <c r="AN114" s="49">
        <v>0</v>
      </c>
      <c r="AO114" s="49">
        <f t="shared" si="117"/>
        <v>0</v>
      </c>
      <c r="AP114" s="49">
        <v>0</v>
      </c>
      <c r="AQ114" s="49">
        <v>0</v>
      </c>
      <c r="AR114" s="49">
        <v>0</v>
      </c>
      <c r="AS114" s="49">
        <v>0</v>
      </c>
      <c r="AT114" s="49">
        <f t="shared" si="118"/>
        <v>0</v>
      </c>
      <c r="AU114" s="49">
        <v>0</v>
      </c>
      <c r="AV114" s="49">
        <v>0</v>
      </c>
      <c r="AW114" s="49">
        <v>0</v>
      </c>
      <c r="AX114" s="49">
        <v>0</v>
      </c>
      <c r="AY114" s="49">
        <f t="shared" si="119"/>
        <v>0</v>
      </c>
      <c r="AZ114" s="49">
        <v>0</v>
      </c>
      <c r="BA114" s="49">
        <v>0</v>
      </c>
      <c r="BB114" s="49">
        <v>0</v>
      </c>
      <c r="BC114" s="49">
        <v>0</v>
      </c>
    </row>
    <row r="115" spans="1:55" x14ac:dyDescent="0.25">
      <c r="A115" s="46" t="s">
        <v>249</v>
      </c>
      <c r="B115" s="52" t="s">
        <v>259</v>
      </c>
      <c r="C115" s="48" t="s">
        <v>260</v>
      </c>
      <c r="D115" s="49">
        <v>8.4377340239999992</v>
      </c>
      <c r="E115" s="49">
        <f t="shared" si="108"/>
        <v>6.0923197</v>
      </c>
      <c r="F115" s="49">
        <f t="shared" si="109"/>
        <v>0</v>
      </c>
      <c r="G115" s="49">
        <f t="shared" si="109"/>
        <v>0.65065679999999992</v>
      </c>
      <c r="H115" s="49">
        <f t="shared" si="109"/>
        <v>5.4416628999999999</v>
      </c>
      <c r="I115" s="49">
        <f t="shared" si="109"/>
        <v>0</v>
      </c>
      <c r="J115" s="49">
        <f t="shared" si="110"/>
        <v>4.9320000000000004</v>
      </c>
      <c r="K115" s="49">
        <v>0</v>
      </c>
      <c r="L115" s="49">
        <v>0</v>
      </c>
      <c r="M115" s="49">
        <v>4.9320000000000004</v>
      </c>
      <c r="N115" s="49">
        <v>0</v>
      </c>
      <c r="O115" s="49">
        <f t="shared" si="111"/>
        <v>0.56366290000000008</v>
      </c>
      <c r="P115" s="49">
        <v>0</v>
      </c>
      <c r="Q115" s="49">
        <v>0</v>
      </c>
      <c r="R115" s="49">
        <v>0.56366290000000008</v>
      </c>
      <c r="S115" s="49">
        <v>0</v>
      </c>
      <c r="T115" s="49">
        <f t="shared" si="112"/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f t="shared" si="113"/>
        <v>0.59665679999999965</v>
      </c>
      <c r="Z115" s="49">
        <v>0</v>
      </c>
      <c r="AA115" s="49">
        <v>0.65065679999999992</v>
      </c>
      <c r="AB115" s="49">
        <v>-5.400000000000027E-2</v>
      </c>
      <c r="AC115" s="49">
        <v>0</v>
      </c>
      <c r="AD115" s="49">
        <v>7.1630000000000003</v>
      </c>
      <c r="AE115" s="49">
        <f t="shared" si="114"/>
        <v>5.0769330799999999</v>
      </c>
      <c r="AF115" s="49">
        <f t="shared" si="115"/>
        <v>0</v>
      </c>
      <c r="AG115" s="49">
        <f t="shared" si="115"/>
        <v>0.54221400000000008</v>
      </c>
      <c r="AH115" s="49">
        <f t="shared" si="115"/>
        <v>4.5347190799999995</v>
      </c>
      <c r="AI115" s="49">
        <f t="shared" si="115"/>
        <v>0</v>
      </c>
      <c r="AJ115" s="49">
        <f t="shared" si="116"/>
        <v>0</v>
      </c>
      <c r="AK115" s="49">
        <v>0</v>
      </c>
      <c r="AL115" s="49">
        <v>0</v>
      </c>
      <c r="AM115" s="49">
        <v>0</v>
      </c>
      <c r="AN115" s="49">
        <v>0</v>
      </c>
      <c r="AO115" s="49">
        <f t="shared" si="117"/>
        <v>0</v>
      </c>
      <c r="AP115" s="49">
        <v>0</v>
      </c>
      <c r="AQ115" s="49">
        <v>0</v>
      </c>
      <c r="AR115" s="49">
        <v>0</v>
      </c>
      <c r="AS115" s="49">
        <v>0</v>
      </c>
      <c r="AT115" s="49">
        <f t="shared" si="118"/>
        <v>0</v>
      </c>
      <c r="AU115" s="49">
        <v>0</v>
      </c>
      <c r="AV115" s="49">
        <v>0</v>
      </c>
      <c r="AW115" s="49">
        <v>0</v>
      </c>
      <c r="AX115" s="49">
        <v>0</v>
      </c>
      <c r="AY115" s="49">
        <f t="shared" si="119"/>
        <v>5.0769330799999999</v>
      </c>
      <c r="AZ115" s="49">
        <v>0</v>
      </c>
      <c r="BA115" s="49">
        <v>0.54221400000000008</v>
      </c>
      <c r="BB115" s="49">
        <v>4.5347190799999995</v>
      </c>
      <c r="BC115" s="49">
        <v>0</v>
      </c>
    </row>
    <row r="116" spans="1:55" x14ac:dyDescent="0.25">
      <c r="A116" s="46" t="s">
        <v>249</v>
      </c>
      <c r="B116" s="52" t="s">
        <v>261</v>
      </c>
      <c r="C116" s="48" t="s">
        <v>262</v>
      </c>
      <c r="D116" s="49">
        <v>4.6506248560000003</v>
      </c>
      <c r="E116" s="49">
        <f t="shared" si="108"/>
        <v>2.7429336000000002</v>
      </c>
      <c r="F116" s="49">
        <f t="shared" si="109"/>
        <v>0</v>
      </c>
      <c r="G116" s="49">
        <f t="shared" si="109"/>
        <v>0.22293360000000001</v>
      </c>
      <c r="H116" s="49">
        <f t="shared" si="109"/>
        <v>2.52</v>
      </c>
      <c r="I116" s="49">
        <f t="shared" si="109"/>
        <v>0</v>
      </c>
      <c r="J116" s="49">
        <f t="shared" si="110"/>
        <v>2.4660000000000002</v>
      </c>
      <c r="K116" s="49">
        <v>0</v>
      </c>
      <c r="L116" s="49">
        <v>0</v>
      </c>
      <c r="M116" s="49">
        <v>2.4660000000000002</v>
      </c>
      <c r="N116" s="49">
        <v>0</v>
      </c>
      <c r="O116" s="49">
        <f t="shared" si="111"/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f t="shared" si="112"/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f t="shared" si="113"/>
        <v>0.27693359999999984</v>
      </c>
      <c r="Z116" s="49">
        <v>0</v>
      </c>
      <c r="AA116" s="49">
        <v>0.22293360000000001</v>
      </c>
      <c r="AB116" s="49">
        <v>5.3999999999999826E-2</v>
      </c>
      <c r="AC116" s="49">
        <v>0</v>
      </c>
      <c r="AD116" s="49">
        <v>3.948</v>
      </c>
      <c r="AE116" s="49">
        <f t="shared" si="114"/>
        <v>2.2857780000000001</v>
      </c>
      <c r="AF116" s="49">
        <f t="shared" si="115"/>
        <v>0</v>
      </c>
      <c r="AG116" s="49">
        <f t="shared" si="115"/>
        <v>0.185778</v>
      </c>
      <c r="AH116" s="49">
        <f t="shared" si="115"/>
        <v>2.1</v>
      </c>
      <c r="AI116" s="49">
        <f t="shared" si="115"/>
        <v>0</v>
      </c>
      <c r="AJ116" s="49">
        <f t="shared" si="116"/>
        <v>0</v>
      </c>
      <c r="AK116" s="49">
        <v>0</v>
      </c>
      <c r="AL116" s="49">
        <v>0</v>
      </c>
      <c r="AM116" s="49">
        <v>0</v>
      </c>
      <c r="AN116" s="49">
        <v>0</v>
      </c>
      <c r="AO116" s="49">
        <f t="shared" si="117"/>
        <v>0</v>
      </c>
      <c r="AP116" s="49">
        <v>0</v>
      </c>
      <c r="AQ116" s="49">
        <v>0</v>
      </c>
      <c r="AR116" s="49">
        <v>0</v>
      </c>
      <c r="AS116" s="49">
        <v>0</v>
      </c>
      <c r="AT116" s="49">
        <f t="shared" si="118"/>
        <v>0</v>
      </c>
      <c r="AU116" s="49">
        <v>0</v>
      </c>
      <c r="AV116" s="49">
        <v>0</v>
      </c>
      <c r="AW116" s="49">
        <v>0</v>
      </c>
      <c r="AX116" s="49">
        <v>0</v>
      </c>
      <c r="AY116" s="49">
        <f t="shared" si="119"/>
        <v>2.2857780000000001</v>
      </c>
      <c r="AZ116" s="49">
        <v>0</v>
      </c>
      <c r="BA116" s="49">
        <v>0.185778</v>
      </c>
      <c r="BB116" s="49">
        <v>2.1</v>
      </c>
      <c r="BC116" s="49">
        <v>0</v>
      </c>
    </row>
    <row r="117" spans="1:55" x14ac:dyDescent="0.25">
      <c r="A117" s="46" t="s">
        <v>249</v>
      </c>
      <c r="B117" s="52" t="s">
        <v>263</v>
      </c>
      <c r="C117" s="48" t="s">
        <v>264</v>
      </c>
      <c r="D117" s="49">
        <v>2.7290883008</v>
      </c>
      <c r="E117" s="49">
        <f t="shared" si="108"/>
        <v>2.3723376000000003</v>
      </c>
      <c r="F117" s="49">
        <f t="shared" si="109"/>
        <v>0</v>
      </c>
      <c r="G117" s="49">
        <f t="shared" si="109"/>
        <v>0.46127172</v>
      </c>
      <c r="H117" s="49">
        <f t="shared" si="109"/>
        <v>1.90158329</v>
      </c>
      <c r="I117" s="49">
        <f t="shared" si="109"/>
        <v>9.4825899999999991E-3</v>
      </c>
      <c r="J117" s="49">
        <f t="shared" si="110"/>
        <v>9.9023100000000003E-2</v>
      </c>
      <c r="K117" s="49">
        <v>0</v>
      </c>
      <c r="L117" s="49">
        <v>8.9540519999999998E-2</v>
      </c>
      <c r="M117" s="49">
        <v>0</v>
      </c>
      <c r="N117" s="49">
        <v>9.4825799999999991E-3</v>
      </c>
      <c r="O117" s="49">
        <f t="shared" si="111"/>
        <v>1.90158329</v>
      </c>
      <c r="P117" s="49">
        <v>0</v>
      </c>
      <c r="Q117" s="49">
        <v>0</v>
      </c>
      <c r="R117" s="49">
        <v>1.90158329</v>
      </c>
      <c r="S117" s="49">
        <v>0</v>
      </c>
      <c r="T117" s="49">
        <f t="shared" si="112"/>
        <v>1E-8</v>
      </c>
      <c r="U117" s="49">
        <v>0</v>
      </c>
      <c r="V117" s="49">
        <v>0</v>
      </c>
      <c r="W117" s="49">
        <v>0</v>
      </c>
      <c r="X117" s="49">
        <v>1E-8</v>
      </c>
      <c r="Y117" s="49">
        <f t="shared" si="113"/>
        <v>0.37173119999999998</v>
      </c>
      <c r="Z117" s="49">
        <v>0</v>
      </c>
      <c r="AA117" s="49">
        <v>0.37173119999999998</v>
      </c>
      <c r="AB117" s="49"/>
      <c r="AC117" s="49"/>
      <c r="AD117" s="49">
        <v>2.2327192599999992</v>
      </c>
      <c r="AE117" s="49">
        <f t="shared" si="114"/>
        <v>1.8949835100000001</v>
      </c>
      <c r="AF117" s="49">
        <f t="shared" si="115"/>
        <v>0</v>
      </c>
      <c r="AG117" s="49">
        <f t="shared" si="115"/>
        <v>0.309776</v>
      </c>
      <c r="AH117" s="49">
        <f t="shared" si="115"/>
        <v>1.58520751</v>
      </c>
      <c r="AI117" s="49">
        <f t="shared" si="115"/>
        <v>0</v>
      </c>
      <c r="AJ117" s="49">
        <f t="shared" si="116"/>
        <v>0</v>
      </c>
      <c r="AK117" s="49">
        <v>0</v>
      </c>
      <c r="AL117" s="49">
        <v>0</v>
      </c>
      <c r="AM117" s="49">
        <v>0</v>
      </c>
      <c r="AN117" s="49">
        <v>0</v>
      </c>
      <c r="AO117" s="49">
        <f t="shared" si="117"/>
        <v>0</v>
      </c>
      <c r="AP117" s="49">
        <v>0</v>
      </c>
      <c r="AQ117" s="49">
        <v>0</v>
      </c>
      <c r="AR117" s="49">
        <v>0</v>
      </c>
      <c r="AS117" s="49">
        <v>0</v>
      </c>
      <c r="AT117" s="49">
        <f t="shared" si="118"/>
        <v>1.4652075099999999</v>
      </c>
      <c r="AU117" s="49">
        <v>0</v>
      </c>
      <c r="AV117" s="49">
        <v>0</v>
      </c>
      <c r="AW117" s="49">
        <v>1.4652075099999999</v>
      </c>
      <c r="AX117" s="49">
        <v>0</v>
      </c>
      <c r="AY117" s="49">
        <f t="shared" si="119"/>
        <v>0.4297760000000001</v>
      </c>
      <c r="AZ117" s="49">
        <v>0</v>
      </c>
      <c r="BA117" s="49">
        <v>0.309776</v>
      </c>
      <c r="BB117" s="49">
        <v>0.12000000000000011</v>
      </c>
      <c r="BC117" s="49">
        <v>0</v>
      </c>
    </row>
    <row r="118" spans="1:55" ht="47.25" x14ac:dyDescent="0.25">
      <c r="A118" s="46" t="s">
        <v>249</v>
      </c>
      <c r="B118" s="52" t="s">
        <v>265</v>
      </c>
      <c r="C118" s="54" t="s">
        <v>266</v>
      </c>
      <c r="D118" s="49">
        <v>21.69</v>
      </c>
      <c r="E118" s="49">
        <f t="shared" si="108"/>
        <v>18.748606520000003</v>
      </c>
      <c r="F118" s="49">
        <f t="shared" si="109"/>
        <v>0.61020799999999997</v>
      </c>
      <c r="G118" s="49">
        <f t="shared" si="109"/>
        <v>17.822836380000002</v>
      </c>
      <c r="H118" s="49">
        <f t="shared" si="109"/>
        <v>0</v>
      </c>
      <c r="I118" s="49">
        <f t="shared" si="109"/>
        <v>0.31556213999999966</v>
      </c>
      <c r="J118" s="49">
        <f t="shared" si="110"/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f t="shared" si="111"/>
        <v>1.8581903900000001</v>
      </c>
      <c r="P118" s="49">
        <v>0</v>
      </c>
      <c r="Q118" s="49">
        <v>1.8581903900000001</v>
      </c>
      <c r="R118" s="49">
        <v>0</v>
      </c>
      <c r="S118" s="49">
        <v>0</v>
      </c>
      <c r="T118" s="49">
        <f t="shared" si="112"/>
        <v>5.7956625400000004</v>
      </c>
      <c r="U118" s="49">
        <v>0.61020799999999997</v>
      </c>
      <c r="V118" s="49">
        <v>5.1594935400000006</v>
      </c>
      <c r="W118" s="49">
        <v>0</v>
      </c>
      <c r="X118" s="49">
        <v>2.5960999999999679E-2</v>
      </c>
      <c r="Y118" s="49">
        <f t="shared" si="113"/>
        <v>11.094753590000002</v>
      </c>
      <c r="Z118" s="49">
        <v>0</v>
      </c>
      <c r="AA118" s="49">
        <v>10.805152450000001</v>
      </c>
      <c r="AB118" s="49">
        <v>0</v>
      </c>
      <c r="AC118" s="49">
        <v>0.28960113999999998</v>
      </c>
      <c r="AD118" s="49">
        <v>20</v>
      </c>
      <c r="AE118" s="49">
        <f t="shared" si="114"/>
        <v>16.559837139999999</v>
      </c>
      <c r="AF118" s="49">
        <f t="shared" si="115"/>
        <v>0.61020799999999997</v>
      </c>
      <c r="AG118" s="49">
        <f t="shared" si="115"/>
        <v>15.634067</v>
      </c>
      <c r="AH118" s="49">
        <f t="shared" si="115"/>
        <v>0</v>
      </c>
      <c r="AI118" s="49">
        <f t="shared" si="115"/>
        <v>0.31556214000000005</v>
      </c>
      <c r="AJ118" s="49">
        <f t="shared" si="116"/>
        <v>0</v>
      </c>
      <c r="AK118" s="49">
        <v>0</v>
      </c>
      <c r="AL118" s="49">
        <v>0</v>
      </c>
      <c r="AM118" s="49">
        <v>0</v>
      </c>
      <c r="AN118" s="49">
        <v>0</v>
      </c>
      <c r="AO118" s="49">
        <f t="shared" si="117"/>
        <v>0.61020799999999997</v>
      </c>
      <c r="AP118" s="49">
        <v>0.61020799999999997</v>
      </c>
      <c r="AQ118" s="49">
        <v>0</v>
      </c>
      <c r="AR118" s="49">
        <v>0</v>
      </c>
      <c r="AS118" s="49">
        <v>0</v>
      </c>
      <c r="AT118" s="49">
        <f t="shared" si="118"/>
        <v>5.1921999999999996E-2</v>
      </c>
      <c r="AU118" s="49">
        <v>0</v>
      </c>
      <c r="AV118" s="49">
        <v>0</v>
      </c>
      <c r="AW118" s="49">
        <v>0</v>
      </c>
      <c r="AX118" s="49">
        <v>5.1921999999999996E-2</v>
      </c>
      <c r="AY118" s="49">
        <f t="shared" si="119"/>
        <v>15.89770714</v>
      </c>
      <c r="AZ118" s="49">
        <v>0</v>
      </c>
      <c r="BA118" s="49">
        <v>15.634067</v>
      </c>
      <c r="BB118" s="49">
        <v>0</v>
      </c>
      <c r="BC118" s="49">
        <v>0.26364014000000002</v>
      </c>
    </row>
    <row r="119" spans="1:55" ht="31.5" x14ac:dyDescent="0.25">
      <c r="A119" s="46" t="s">
        <v>249</v>
      </c>
      <c r="B119" s="58" t="s">
        <v>267</v>
      </c>
      <c r="C119" s="54" t="s">
        <v>268</v>
      </c>
      <c r="D119" s="49">
        <v>15.57387593</v>
      </c>
      <c r="E119" s="49">
        <f t="shared" si="108"/>
        <v>14.971727790000003</v>
      </c>
      <c r="F119" s="49">
        <f t="shared" si="109"/>
        <v>0.87669933</v>
      </c>
      <c r="G119" s="49">
        <f t="shared" si="109"/>
        <v>13.525454040000003</v>
      </c>
      <c r="H119" s="49">
        <f t="shared" si="109"/>
        <v>0</v>
      </c>
      <c r="I119" s="49">
        <f t="shared" si="109"/>
        <v>0.56957442000000014</v>
      </c>
      <c r="J119" s="49">
        <f t="shared" si="110"/>
        <v>1.4888756999999999</v>
      </c>
      <c r="K119" s="49">
        <v>0</v>
      </c>
      <c r="L119" s="49">
        <v>1.3976107799999999</v>
      </c>
      <c r="M119" s="49">
        <v>0</v>
      </c>
      <c r="N119" s="49">
        <v>9.1264919999999999E-2</v>
      </c>
      <c r="O119" s="49">
        <f t="shared" si="111"/>
        <v>1.7781169100000001</v>
      </c>
      <c r="P119" s="49">
        <v>0</v>
      </c>
      <c r="Q119" s="49">
        <v>1.5822169100000001</v>
      </c>
      <c r="R119" s="49">
        <v>0</v>
      </c>
      <c r="S119" s="49">
        <v>0.19589999999999999</v>
      </c>
      <c r="T119" s="49">
        <f t="shared" si="112"/>
        <v>4.5324598199999988</v>
      </c>
      <c r="U119" s="49">
        <v>0</v>
      </c>
      <c r="V119" s="49">
        <v>4.2500503199999988</v>
      </c>
      <c r="W119" s="49">
        <v>0</v>
      </c>
      <c r="X119" s="49">
        <v>0.28240950000000009</v>
      </c>
      <c r="Y119" s="49">
        <f t="shared" si="113"/>
        <v>7.172275360000004</v>
      </c>
      <c r="Z119" s="49">
        <v>0.87669933</v>
      </c>
      <c r="AA119" s="49">
        <v>6.2955760300000039</v>
      </c>
      <c r="AB119" s="49">
        <v>0</v>
      </c>
      <c r="AC119" s="49">
        <v>0</v>
      </c>
      <c r="AD119" s="49">
        <v>12.980199370000001</v>
      </c>
      <c r="AE119" s="49">
        <f t="shared" si="114"/>
        <v>11.83367692</v>
      </c>
      <c r="AF119" s="49">
        <f t="shared" si="115"/>
        <v>0.7169084200000001</v>
      </c>
      <c r="AG119" s="49">
        <f t="shared" si="115"/>
        <v>10.638459000000001</v>
      </c>
      <c r="AH119" s="49">
        <f t="shared" si="115"/>
        <v>0</v>
      </c>
      <c r="AI119" s="49">
        <f t="shared" si="115"/>
        <v>0.47830949999999994</v>
      </c>
      <c r="AJ119" s="49">
        <f t="shared" si="116"/>
        <v>9.9430000000000004E-2</v>
      </c>
      <c r="AK119" s="49">
        <v>0</v>
      </c>
      <c r="AL119" s="49">
        <v>0</v>
      </c>
      <c r="AM119" s="49">
        <v>0</v>
      </c>
      <c r="AN119" s="49">
        <v>9.9430000000000004E-2</v>
      </c>
      <c r="AO119" s="49">
        <f t="shared" si="117"/>
        <v>0.15778449999999999</v>
      </c>
      <c r="AP119" s="49">
        <v>0</v>
      </c>
      <c r="AQ119" s="49">
        <v>0</v>
      </c>
      <c r="AR119" s="49">
        <v>0</v>
      </c>
      <c r="AS119" s="49">
        <v>0.15778449999999999</v>
      </c>
      <c r="AT119" s="49">
        <f t="shared" si="118"/>
        <v>0.93800342000000003</v>
      </c>
      <c r="AU119" s="49">
        <v>0.7169084200000001</v>
      </c>
      <c r="AV119" s="49">
        <v>0</v>
      </c>
      <c r="AW119" s="49">
        <v>0</v>
      </c>
      <c r="AX119" s="49">
        <v>0.22109499999999993</v>
      </c>
      <c r="AY119" s="49">
        <f t="shared" si="119"/>
        <v>10.638459000000001</v>
      </c>
      <c r="AZ119" s="49">
        <v>0</v>
      </c>
      <c r="BA119" s="49">
        <v>10.638459000000001</v>
      </c>
      <c r="BB119" s="49">
        <v>0</v>
      </c>
      <c r="BC119" s="49">
        <v>0</v>
      </c>
    </row>
    <row r="120" spans="1:55" ht="31.5" x14ac:dyDescent="0.25">
      <c r="A120" s="46" t="s">
        <v>249</v>
      </c>
      <c r="B120" s="58" t="s">
        <v>269</v>
      </c>
      <c r="C120" s="54" t="s">
        <v>270</v>
      </c>
      <c r="D120" s="49">
        <v>15.997200000000001</v>
      </c>
      <c r="E120" s="49">
        <f t="shared" si="108"/>
        <v>15.494603070000002</v>
      </c>
      <c r="F120" s="49">
        <f t="shared" si="109"/>
        <v>0.61020889</v>
      </c>
      <c r="G120" s="49">
        <f t="shared" si="109"/>
        <v>14.572246080000001</v>
      </c>
      <c r="H120" s="49">
        <f t="shared" si="109"/>
        <v>0</v>
      </c>
      <c r="I120" s="49">
        <f t="shared" si="109"/>
        <v>0.31214809999999998</v>
      </c>
      <c r="J120" s="49">
        <f t="shared" si="110"/>
        <v>0.14846000000000001</v>
      </c>
      <c r="K120" s="49">
        <v>0</v>
      </c>
      <c r="L120" s="49">
        <v>0</v>
      </c>
      <c r="M120" s="49">
        <v>0</v>
      </c>
      <c r="N120" s="49">
        <v>0.14846000000000001</v>
      </c>
      <c r="O120" s="49">
        <f t="shared" si="111"/>
        <v>1.57758124</v>
      </c>
      <c r="P120" s="49">
        <v>0</v>
      </c>
      <c r="Q120" s="49">
        <v>1.50258124</v>
      </c>
      <c r="R120" s="49">
        <v>0</v>
      </c>
      <c r="S120" s="49">
        <v>7.4999999999999956E-2</v>
      </c>
      <c r="T120" s="49">
        <f t="shared" si="112"/>
        <v>2.3456125299999999</v>
      </c>
      <c r="U120" s="49">
        <v>0.61020889</v>
      </c>
      <c r="V120" s="49">
        <v>1.6467155399999998</v>
      </c>
      <c r="W120" s="49">
        <v>0</v>
      </c>
      <c r="X120" s="49">
        <v>8.868810000000002E-2</v>
      </c>
      <c r="Y120" s="49">
        <f t="shared" si="113"/>
        <v>11.422949300000001</v>
      </c>
      <c r="Z120" s="49">
        <v>0</v>
      </c>
      <c r="AA120" s="49">
        <v>11.422949300000001</v>
      </c>
      <c r="AB120" s="49">
        <v>0</v>
      </c>
      <c r="AC120" s="49">
        <v>0</v>
      </c>
      <c r="AD120" s="49">
        <v>16.151</v>
      </c>
      <c r="AE120" s="49">
        <f t="shared" si="114"/>
        <v>13.705028990000001</v>
      </c>
      <c r="AF120" s="49">
        <f t="shared" si="115"/>
        <v>0.61020889</v>
      </c>
      <c r="AG120" s="49">
        <f t="shared" si="115"/>
        <v>12.782672</v>
      </c>
      <c r="AH120" s="49">
        <f t="shared" si="115"/>
        <v>0</v>
      </c>
      <c r="AI120" s="49">
        <f t="shared" si="115"/>
        <v>0.31214809999999998</v>
      </c>
      <c r="AJ120" s="49">
        <f t="shared" si="116"/>
        <v>0.14846000000000001</v>
      </c>
      <c r="AK120" s="49">
        <v>0</v>
      </c>
      <c r="AL120" s="49">
        <v>0</v>
      </c>
      <c r="AM120" s="49">
        <v>0</v>
      </c>
      <c r="AN120" s="49">
        <v>0.14846000000000001</v>
      </c>
      <c r="AO120" s="49">
        <f t="shared" si="117"/>
        <v>0.70882420999999995</v>
      </c>
      <c r="AP120" s="49">
        <v>0.61020889</v>
      </c>
      <c r="AQ120" s="49">
        <v>0</v>
      </c>
      <c r="AR120" s="49">
        <v>0</v>
      </c>
      <c r="AS120" s="49">
        <v>9.8615320000000006E-2</v>
      </c>
      <c r="AT120" s="49">
        <f t="shared" si="118"/>
        <v>6.5072779999999969E-2</v>
      </c>
      <c r="AU120" s="49">
        <v>0</v>
      </c>
      <c r="AV120" s="49">
        <v>0</v>
      </c>
      <c r="AW120" s="49">
        <v>0</v>
      </c>
      <c r="AX120" s="49">
        <v>6.5072779999999969E-2</v>
      </c>
      <c r="AY120" s="49">
        <f t="shared" si="119"/>
        <v>12.782672</v>
      </c>
      <c r="AZ120" s="49">
        <v>0</v>
      </c>
      <c r="BA120" s="49">
        <v>12.782672</v>
      </c>
      <c r="BB120" s="49">
        <v>0</v>
      </c>
      <c r="BC120" s="49">
        <v>0</v>
      </c>
    </row>
    <row r="121" spans="1:55" ht="31.5" x14ac:dyDescent="0.25">
      <c r="A121" s="46" t="s">
        <v>249</v>
      </c>
      <c r="B121" s="52" t="s">
        <v>271</v>
      </c>
      <c r="C121" s="54" t="s">
        <v>272</v>
      </c>
      <c r="D121" s="49">
        <v>30.621108996</v>
      </c>
      <c r="E121" s="49">
        <f t="shared" si="108"/>
        <v>26.914224270000002</v>
      </c>
      <c r="F121" s="49">
        <f t="shared" si="109"/>
        <v>1.1594472199999999</v>
      </c>
      <c r="G121" s="49">
        <f t="shared" si="109"/>
        <v>25.566983880000002</v>
      </c>
      <c r="H121" s="49">
        <f t="shared" si="109"/>
        <v>0</v>
      </c>
      <c r="I121" s="49">
        <f t="shared" si="109"/>
        <v>0.18779317000000001</v>
      </c>
      <c r="J121" s="49">
        <f t="shared" si="110"/>
        <v>0.15379999</v>
      </c>
      <c r="K121" s="49">
        <v>0</v>
      </c>
      <c r="L121" s="49">
        <v>0.15315882</v>
      </c>
      <c r="M121" s="49">
        <v>0</v>
      </c>
      <c r="N121" s="49">
        <v>6.4117000000000004E-4</v>
      </c>
      <c r="O121" s="49">
        <f t="shared" si="111"/>
        <v>3.24310901</v>
      </c>
      <c r="P121" s="49">
        <v>0</v>
      </c>
      <c r="Q121" s="49">
        <v>3.24310901</v>
      </c>
      <c r="R121" s="49">
        <v>0</v>
      </c>
      <c r="S121" s="49">
        <v>0</v>
      </c>
      <c r="T121" s="49">
        <f t="shared" si="112"/>
        <v>9.1557301200000012</v>
      </c>
      <c r="U121" s="49">
        <v>0</v>
      </c>
      <c r="V121" s="49">
        <v>9.1557301200000012</v>
      </c>
      <c r="W121" s="49">
        <v>0</v>
      </c>
      <c r="X121" s="49">
        <v>0</v>
      </c>
      <c r="Y121" s="49">
        <f t="shared" si="113"/>
        <v>14.36158515</v>
      </c>
      <c r="Z121" s="49">
        <v>1.1594472199999999</v>
      </c>
      <c r="AA121" s="49">
        <v>13.01498593</v>
      </c>
      <c r="AB121" s="49">
        <v>0</v>
      </c>
      <c r="AC121" s="49">
        <v>0.18715200000000001</v>
      </c>
      <c r="AD121" s="49">
        <v>26.409383070000001</v>
      </c>
      <c r="AE121" s="49">
        <f t="shared" si="114"/>
        <v>23.48087181</v>
      </c>
      <c r="AF121" s="49">
        <f t="shared" si="115"/>
        <v>0.94804281000000001</v>
      </c>
      <c r="AG121" s="49">
        <f t="shared" si="115"/>
        <v>22.292829000000001</v>
      </c>
      <c r="AH121" s="49">
        <f t="shared" si="115"/>
        <v>0</v>
      </c>
      <c r="AI121" s="49">
        <f t="shared" si="115"/>
        <v>0.24</v>
      </c>
      <c r="AJ121" s="49">
        <f t="shared" si="116"/>
        <v>0</v>
      </c>
      <c r="AK121" s="49">
        <v>0</v>
      </c>
      <c r="AL121" s="49">
        <v>0</v>
      </c>
      <c r="AM121" s="49">
        <v>0</v>
      </c>
      <c r="AN121" s="49">
        <v>0</v>
      </c>
      <c r="AO121" s="49">
        <f t="shared" si="117"/>
        <v>0</v>
      </c>
      <c r="AP121" s="49">
        <v>0</v>
      </c>
      <c r="AQ121" s="49">
        <v>0</v>
      </c>
      <c r="AR121" s="49">
        <v>0</v>
      </c>
      <c r="AS121" s="49">
        <v>0</v>
      </c>
      <c r="AT121" s="49">
        <f t="shared" si="118"/>
        <v>0.94804281000000001</v>
      </c>
      <c r="AU121" s="49">
        <v>0.94804281000000001</v>
      </c>
      <c r="AV121" s="49">
        <v>0</v>
      </c>
      <c r="AW121" s="49">
        <v>0</v>
      </c>
      <c r="AX121" s="49">
        <v>0</v>
      </c>
      <c r="AY121" s="49">
        <f t="shared" si="119"/>
        <v>22.532829</v>
      </c>
      <c r="AZ121" s="49">
        <v>0</v>
      </c>
      <c r="BA121" s="49">
        <v>22.292829000000001</v>
      </c>
      <c r="BB121" s="49">
        <v>0</v>
      </c>
      <c r="BC121" s="49">
        <v>0.24</v>
      </c>
    </row>
    <row r="122" spans="1:55" ht="47.25" x14ac:dyDescent="0.25">
      <c r="A122" s="46" t="s">
        <v>249</v>
      </c>
      <c r="B122" s="52" t="s">
        <v>273</v>
      </c>
      <c r="C122" s="54" t="s">
        <v>274</v>
      </c>
      <c r="D122" s="49">
        <v>16.838000000000001</v>
      </c>
      <c r="E122" s="49">
        <f t="shared" si="108"/>
        <v>15.952756099999998</v>
      </c>
      <c r="F122" s="49">
        <f t="shared" si="109"/>
        <v>0.61020800000000031</v>
      </c>
      <c r="G122" s="49">
        <f t="shared" si="109"/>
        <v>13.758448099999999</v>
      </c>
      <c r="H122" s="49">
        <f t="shared" si="109"/>
        <v>0</v>
      </c>
      <c r="I122" s="49">
        <f t="shared" si="109"/>
        <v>1.5841000000000001</v>
      </c>
      <c r="J122" s="49">
        <f t="shared" si="110"/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f t="shared" si="111"/>
        <v>1.57226566</v>
      </c>
      <c r="P122" s="49">
        <v>0</v>
      </c>
      <c r="Q122" s="49">
        <v>1.57226566</v>
      </c>
      <c r="R122" s="49">
        <v>0</v>
      </c>
      <c r="S122" s="49">
        <v>0</v>
      </c>
      <c r="T122" s="49">
        <f t="shared" si="112"/>
        <v>0.61020800000000031</v>
      </c>
      <c r="U122" s="49">
        <v>0.61020800000000031</v>
      </c>
      <c r="V122" s="49">
        <v>0</v>
      </c>
      <c r="W122" s="49">
        <v>0</v>
      </c>
      <c r="X122" s="49">
        <v>0</v>
      </c>
      <c r="Y122" s="49">
        <f t="shared" si="113"/>
        <v>13.770282439999999</v>
      </c>
      <c r="Z122" s="49">
        <v>0</v>
      </c>
      <c r="AA122" s="49">
        <v>12.18618244</v>
      </c>
      <c r="AB122" s="49">
        <v>0</v>
      </c>
      <c r="AC122" s="49">
        <v>1.5841000000000001</v>
      </c>
      <c r="AD122" s="49">
        <v>15.885</v>
      </c>
      <c r="AE122" s="49">
        <f t="shared" si="114"/>
        <v>15.24641372</v>
      </c>
      <c r="AF122" s="49">
        <f t="shared" si="115"/>
        <v>0.61020799999999997</v>
      </c>
      <c r="AG122" s="49">
        <f t="shared" si="115"/>
        <v>13.05210572</v>
      </c>
      <c r="AH122" s="49">
        <f t="shared" si="115"/>
        <v>0</v>
      </c>
      <c r="AI122" s="49">
        <f t="shared" si="115"/>
        <v>1.5840999999999998</v>
      </c>
      <c r="AJ122" s="49">
        <f t="shared" si="116"/>
        <v>0</v>
      </c>
      <c r="AK122" s="49">
        <v>0</v>
      </c>
      <c r="AL122" s="49">
        <v>0</v>
      </c>
      <c r="AM122" s="49">
        <v>0</v>
      </c>
      <c r="AN122" s="49">
        <v>0</v>
      </c>
      <c r="AO122" s="49">
        <f t="shared" si="117"/>
        <v>0.61020799999999997</v>
      </c>
      <c r="AP122" s="49">
        <v>0.61020799999999997</v>
      </c>
      <c r="AQ122" s="49">
        <v>0</v>
      </c>
      <c r="AR122" s="49">
        <v>0</v>
      </c>
      <c r="AS122" s="49">
        <v>0</v>
      </c>
      <c r="AT122" s="49">
        <f t="shared" si="118"/>
        <v>0</v>
      </c>
      <c r="AU122" s="49">
        <v>0</v>
      </c>
      <c r="AV122" s="49">
        <v>0</v>
      </c>
      <c r="AW122" s="49">
        <v>0</v>
      </c>
      <c r="AX122" s="49">
        <v>0</v>
      </c>
      <c r="AY122" s="49">
        <f t="shared" si="119"/>
        <v>14.63620572</v>
      </c>
      <c r="AZ122" s="49">
        <v>0</v>
      </c>
      <c r="BA122" s="49">
        <v>13.05210572</v>
      </c>
      <c r="BB122" s="49">
        <v>0</v>
      </c>
      <c r="BC122" s="49">
        <v>1.5840999999999998</v>
      </c>
    </row>
    <row r="123" spans="1:55" ht="31.5" x14ac:dyDescent="0.25">
      <c r="A123" s="46" t="s">
        <v>249</v>
      </c>
      <c r="B123" s="52" t="s">
        <v>275</v>
      </c>
      <c r="C123" s="54" t="s">
        <v>276</v>
      </c>
      <c r="D123" s="49">
        <v>9.3501373460000003</v>
      </c>
      <c r="E123" s="49">
        <f t="shared" si="108"/>
        <v>9.3736425399999987</v>
      </c>
      <c r="F123" s="49">
        <f t="shared" si="109"/>
        <v>1.1258467599999999</v>
      </c>
      <c r="G123" s="49">
        <f t="shared" si="109"/>
        <v>7.9103279599999992</v>
      </c>
      <c r="H123" s="49">
        <f t="shared" si="109"/>
        <v>0</v>
      </c>
      <c r="I123" s="49">
        <f t="shared" si="109"/>
        <v>0.33746782000000003</v>
      </c>
      <c r="J123" s="49">
        <f t="shared" si="110"/>
        <v>8.2477957799999988</v>
      </c>
      <c r="K123" s="49">
        <v>0</v>
      </c>
      <c r="L123" s="49">
        <v>7.9103279599999992</v>
      </c>
      <c r="M123" s="49">
        <v>0</v>
      </c>
      <c r="N123" s="49">
        <v>0.33746782000000003</v>
      </c>
      <c r="O123" s="49">
        <f t="shared" si="111"/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f t="shared" si="112"/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f t="shared" si="113"/>
        <v>1.1258467599999999</v>
      </c>
      <c r="Z123" s="49">
        <v>1.1258467599999999</v>
      </c>
      <c r="AA123" s="49">
        <v>0</v>
      </c>
      <c r="AB123" s="49">
        <v>0</v>
      </c>
      <c r="AC123" s="49">
        <v>0</v>
      </c>
      <c r="AD123" s="49">
        <v>0.90103243</v>
      </c>
      <c r="AE123" s="49">
        <f t="shared" si="114"/>
        <v>0.92062009</v>
      </c>
      <c r="AF123" s="49">
        <f t="shared" si="115"/>
        <v>0.92062009</v>
      </c>
      <c r="AG123" s="49">
        <f t="shared" si="115"/>
        <v>0</v>
      </c>
      <c r="AH123" s="49">
        <f t="shared" si="115"/>
        <v>0</v>
      </c>
      <c r="AI123" s="49">
        <f t="shared" si="115"/>
        <v>0</v>
      </c>
      <c r="AJ123" s="49">
        <f t="shared" si="116"/>
        <v>0</v>
      </c>
      <c r="AK123" s="49">
        <v>0</v>
      </c>
      <c r="AL123" s="49">
        <v>0</v>
      </c>
      <c r="AM123" s="49">
        <v>0</v>
      </c>
      <c r="AN123" s="49">
        <v>0</v>
      </c>
      <c r="AO123" s="49">
        <f t="shared" si="117"/>
        <v>0</v>
      </c>
      <c r="AP123" s="49">
        <v>0</v>
      </c>
      <c r="AQ123" s="49">
        <v>0</v>
      </c>
      <c r="AR123" s="49">
        <v>0</v>
      </c>
      <c r="AS123" s="49">
        <v>0</v>
      </c>
      <c r="AT123" s="49">
        <f t="shared" si="118"/>
        <v>0.92062009</v>
      </c>
      <c r="AU123" s="49">
        <v>0.92062009</v>
      </c>
      <c r="AV123" s="49">
        <v>0</v>
      </c>
      <c r="AW123" s="49">
        <v>0</v>
      </c>
      <c r="AX123" s="49">
        <v>0</v>
      </c>
      <c r="AY123" s="49">
        <f t="shared" si="119"/>
        <v>0</v>
      </c>
      <c r="AZ123" s="49">
        <v>0</v>
      </c>
      <c r="BA123" s="49">
        <v>0</v>
      </c>
      <c r="BB123" s="49">
        <v>0</v>
      </c>
      <c r="BC123" s="49">
        <v>0</v>
      </c>
    </row>
    <row r="124" spans="1:55" ht="31.5" x14ac:dyDescent="0.25">
      <c r="A124" s="46" t="s">
        <v>249</v>
      </c>
      <c r="B124" s="52" t="s">
        <v>277</v>
      </c>
      <c r="C124" s="48" t="s">
        <v>278</v>
      </c>
      <c r="D124" s="49">
        <v>35.06242228</v>
      </c>
      <c r="E124" s="49">
        <f t="shared" si="108"/>
        <v>41.107822769999991</v>
      </c>
      <c r="F124" s="49">
        <f t="shared" si="109"/>
        <v>1.62898158</v>
      </c>
      <c r="G124" s="49">
        <f t="shared" si="109"/>
        <v>39.15884118999999</v>
      </c>
      <c r="H124" s="49">
        <f t="shared" si="109"/>
        <v>0</v>
      </c>
      <c r="I124" s="49">
        <f t="shared" si="109"/>
        <v>0.32</v>
      </c>
      <c r="J124" s="49">
        <f t="shared" si="110"/>
        <v>18.967793889999999</v>
      </c>
      <c r="K124" s="49">
        <v>0</v>
      </c>
      <c r="L124" s="49">
        <v>18.967793889999999</v>
      </c>
      <c r="M124" s="49">
        <v>0</v>
      </c>
      <c r="N124" s="49">
        <v>0</v>
      </c>
      <c r="O124" s="49">
        <f t="shared" si="111"/>
        <v>0</v>
      </c>
      <c r="P124" s="49">
        <v>0</v>
      </c>
      <c r="Q124" s="49">
        <v>0</v>
      </c>
      <c r="R124" s="49">
        <v>0</v>
      </c>
      <c r="S124" s="49">
        <v>0</v>
      </c>
      <c r="T124" s="49">
        <f t="shared" si="112"/>
        <v>3.3852348600000006</v>
      </c>
      <c r="U124" s="49">
        <v>0</v>
      </c>
      <c r="V124" s="49">
        <v>3.3852348600000006</v>
      </c>
      <c r="W124" s="49">
        <v>0</v>
      </c>
      <c r="X124" s="49">
        <v>0</v>
      </c>
      <c r="Y124" s="49">
        <f t="shared" si="113"/>
        <v>18.754794019999995</v>
      </c>
      <c r="Z124" s="49">
        <v>1.62898158</v>
      </c>
      <c r="AA124" s="49">
        <v>16.805812439999993</v>
      </c>
      <c r="AB124" s="49">
        <v>0</v>
      </c>
      <c r="AC124" s="49">
        <v>0.32</v>
      </c>
      <c r="AD124" s="49">
        <v>20</v>
      </c>
      <c r="AE124" s="49">
        <f t="shared" si="114"/>
        <v>19.36340599</v>
      </c>
      <c r="AF124" s="49">
        <f t="shared" si="115"/>
        <v>1.33196099</v>
      </c>
      <c r="AG124" s="49">
        <f t="shared" si="115"/>
        <v>17.711445000000001</v>
      </c>
      <c r="AH124" s="49">
        <f t="shared" si="115"/>
        <v>0</v>
      </c>
      <c r="AI124" s="49">
        <f t="shared" si="115"/>
        <v>0.32</v>
      </c>
      <c r="AJ124" s="49">
        <f t="shared" si="116"/>
        <v>0</v>
      </c>
      <c r="AK124" s="49">
        <v>0</v>
      </c>
      <c r="AL124" s="49">
        <v>0</v>
      </c>
      <c r="AM124" s="49">
        <v>0</v>
      </c>
      <c r="AN124" s="49">
        <v>0</v>
      </c>
      <c r="AO124" s="49">
        <f t="shared" si="117"/>
        <v>0</v>
      </c>
      <c r="AP124" s="49">
        <v>0</v>
      </c>
      <c r="AQ124" s="49">
        <v>0</v>
      </c>
      <c r="AR124" s="49">
        <v>0</v>
      </c>
      <c r="AS124" s="49">
        <v>0</v>
      </c>
      <c r="AT124" s="49">
        <f t="shared" si="118"/>
        <v>1.33196099</v>
      </c>
      <c r="AU124" s="49">
        <v>1.33196099</v>
      </c>
      <c r="AV124" s="49">
        <v>0</v>
      </c>
      <c r="AW124" s="49">
        <v>0</v>
      </c>
      <c r="AX124" s="49">
        <v>0</v>
      </c>
      <c r="AY124" s="49">
        <f t="shared" si="119"/>
        <v>18.031445000000001</v>
      </c>
      <c r="AZ124" s="49">
        <v>0</v>
      </c>
      <c r="BA124" s="49">
        <v>17.711445000000001</v>
      </c>
      <c r="BB124" s="49">
        <v>0</v>
      </c>
      <c r="BC124" s="49">
        <v>0.32</v>
      </c>
    </row>
    <row r="125" spans="1:55" ht="47.25" x14ac:dyDescent="0.25">
      <c r="A125" s="46" t="s">
        <v>249</v>
      </c>
      <c r="B125" s="52" t="s">
        <v>279</v>
      </c>
      <c r="C125" s="48" t="s">
        <v>280</v>
      </c>
      <c r="D125" s="49">
        <v>27.06</v>
      </c>
      <c r="E125" s="49">
        <f t="shared" si="108"/>
        <v>0</v>
      </c>
      <c r="F125" s="49">
        <f t="shared" si="109"/>
        <v>0</v>
      </c>
      <c r="G125" s="49">
        <f t="shared" si="109"/>
        <v>0</v>
      </c>
      <c r="H125" s="49">
        <f t="shared" si="109"/>
        <v>0</v>
      </c>
      <c r="I125" s="49">
        <f t="shared" si="109"/>
        <v>0</v>
      </c>
      <c r="J125" s="49">
        <f t="shared" si="110"/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f t="shared" si="111"/>
        <v>0</v>
      </c>
      <c r="P125" s="49">
        <v>0</v>
      </c>
      <c r="Q125" s="49">
        <v>0</v>
      </c>
      <c r="R125" s="49">
        <v>0</v>
      </c>
      <c r="S125" s="49">
        <v>0</v>
      </c>
      <c r="T125" s="49">
        <f t="shared" si="112"/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f t="shared" si="113"/>
        <v>0</v>
      </c>
      <c r="Z125" s="49">
        <v>0</v>
      </c>
      <c r="AA125" s="49">
        <v>0</v>
      </c>
      <c r="AB125" s="49">
        <v>0</v>
      </c>
      <c r="AC125" s="49">
        <v>0</v>
      </c>
      <c r="AD125" s="49">
        <v>22.6</v>
      </c>
      <c r="AE125" s="49">
        <f t="shared" si="114"/>
        <v>0</v>
      </c>
      <c r="AF125" s="49">
        <f t="shared" si="115"/>
        <v>0</v>
      </c>
      <c r="AG125" s="49">
        <f t="shared" si="115"/>
        <v>0</v>
      </c>
      <c r="AH125" s="49">
        <f t="shared" si="115"/>
        <v>0</v>
      </c>
      <c r="AI125" s="49">
        <f t="shared" si="115"/>
        <v>0</v>
      </c>
      <c r="AJ125" s="49">
        <f t="shared" si="116"/>
        <v>0</v>
      </c>
      <c r="AK125" s="49">
        <v>0</v>
      </c>
      <c r="AL125" s="49">
        <v>0</v>
      </c>
      <c r="AM125" s="49">
        <v>0</v>
      </c>
      <c r="AN125" s="49">
        <v>0</v>
      </c>
      <c r="AO125" s="49">
        <f t="shared" si="117"/>
        <v>0</v>
      </c>
      <c r="AP125" s="49">
        <v>0</v>
      </c>
      <c r="AQ125" s="49">
        <v>0</v>
      </c>
      <c r="AR125" s="49">
        <v>0</v>
      </c>
      <c r="AS125" s="49">
        <v>0</v>
      </c>
      <c r="AT125" s="49">
        <f t="shared" si="118"/>
        <v>0</v>
      </c>
      <c r="AU125" s="49">
        <v>0</v>
      </c>
      <c r="AV125" s="49">
        <v>0</v>
      </c>
      <c r="AW125" s="49">
        <v>0</v>
      </c>
      <c r="AX125" s="49">
        <v>0</v>
      </c>
      <c r="AY125" s="49">
        <f t="shared" si="119"/>
        <v>0</v>
      </c>
      <c r="AZ125" s="49">
        <v>0</v>
      </c>
      <c r="BA125" s="49">
        <v>0</v>
      </c>
      <c r="BB125" s="49">
        <v>0</v>
      </c>
      <c r="BC125" s="49">
        <v>0</v>
      </c>
    </row>
    <row r="126" spans="1:55" ht="47.25" x14ac:dyDescent="0.25">
      <c r="A126" s="46" t="s">
        <v>249</v>
      </c>
      <c r="B126" s="52" t="s">
        <v>281</v>
      </c>
      <c r="C126" s="48" t="s">
        <v>282</v>
      </c>
      <c r="D126" s="49">
        <v>0.438</v>
      </c>
      <c r="E126" s="49">
        <f t="shared" si="108"/>
        <v>0.43799999999999994</v>
      </c>
      <c r="F126" s="49">
        <f t="shared" si="109"/>
        <v>0.43799999999999994</v>
      </c>
      <c r="G126" s="49">
        <f t="shared" si="109"/>
        <v>0</v>
      </c>
      <c r="H126" s="49">
        <f t="shared" si="109"/>
        <v>0</v>
      </c>
      <c r="I126" s="49">
        <f t="shared" si="109"/>
        <v>0</v>
      </c>
      <c r="J126" s="49">
        <f t="shared" si="110"/>
        <v>0.14741605999999999</v>
      </c>
      <c r="K126" s="49">
        <v>0.14741605999999999</v>
      </c>
      <c r="L126" s="49">
        <v>0</v>
      </c>
      <c r="M126" s="49">
        <v>0</v>
      </c>
      <c r="N126" s="49">
        <v>0</v>
      </c>
      <c r="O126" s="49">
        <f t="shared" si="111"/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f t="shared" si="112"/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f t="shared" si="113"/>
        <v>0.29058393999999999</v>
      </c>
      <c r="Z126" s="49">
        <v>0.29058393999999999</v>
      </c>
      <c r="AA126" s="49">
        <v>0</v>
      </c>
      <c r="AB126" s="49">
        <v>0</v>
      </c>
      <c r="AC126" s="49">
        <v>0</v>
      </c>
      <c r="AD126" s="49">
        <v>0.36499999999999999</v>
      </c>
      <c r="AE126" s="49">
        <f t="shared" si="114"/>
        <v>0.36499999999999999</v>
      </c>
      <c r="AF126" s="49">
        <f t="shared" si="115"/>
        <v>0.36499999999999999</v>
      </c>
      <c r="AG126" s="49">
        <f t="shared" si="115"/>
        <v>0</v>
      </c>
      <c r="AH126" s="49">
        <f t="shared" si="115"/>
        <v>0</v>
      </c>
      <c r="AI126" s="49">
        <f t="shared" si="115"/>
        <v>0</v>
      </c>
      <c r="AJ126" s="49">
        <f t="shared" si="116"/>
        <v>0.12284672000000001</v>
      </c>
      <c r="AK126" s="49">
        <v>0.12284672000000001</v>
      </c>
      <c r="AL126" s="49">
        <v>0</v>
      </c>
      <c r="AM126" s="49">
        <v>0</v>
      </c>
      <c r="AN126" s="49">
        <v>0</v>
      </c>
      <c r="AO126" s="49">
        <f t="shared" si="117"/>
        <v>0</v>
      </c>
      <c r="AP126" s="49">
        <v>0</v>
      </c>
      <c r="AQ126" s="49">
        <v>0</v>
      </c>
      <c r="AR126" s="49">
        <v>0</v>
      </c>
      <c r="AS126" s="49">
        <v>0</v>
      </c>
      <c r="AT126" s="49">
        <f t="shared" si="118"/>
        <v>0</v>
      </c>
      <c r="AU126" s="49">
        <v>0</v>
      </c>
      <c r="AV126" s="49">
        <v>0</v>
      </c>
      <c r="AW126" s="49">
        <v>0</v>
      </c>
      <c r="AX126" s="49">
        <v>0</v>
      </c>
      <c r="AY126" s="49">
        <f t="shared" si="119"/>
        <v>0.24215327999999997</v>
      </c>
      <c r="AZ126" s="49">
        <v>0.24215327999999997</v>
      </c>
      <c r="BA126" s="49">
        <v>0</v>
      </c>
      <c r="BB126" s="49">
        <v>0</v>
      </c>
      <c r="BC126" s="49">
        <v>0</v>
      </c>
    </row>
    <row r="127" spans="1:55" ht="31.5" x14ac:dyDescent="0.25">
      <c r="A127" s="46" t="s">
        <v>249</v>
      </c>
      <c r="B127" s="52" t="s">
        <v>283</v>
      </c>
      <c r="C127" s="48" t="s">
        <v>284</v>
      </c>
      <c r="D127" s="49">
        <v>1.771128612</v>
      </c>
      <c r="E127" s="49">
        <f t="shared" si="108"/>
        <v>0</v>
      </c>
      <c r="F127" s="49">
        <f t="shared" si="109"/>
        <v>0</v>
      </c>
      <c r="G127" s="49">
        <f t="shared" si="109"/>
        <v>0</v>
      </c>
      <c r="H127" s="49">
        <f t="shared" si="109"/>
        <v>0</v>
      </c>
      <c r="I127" s="49">
        <f t="shared" si="109"/>
        <v>0</v>
      </c>
      <c r="J127" s="49">
        <f t="shared" si="110"/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f t="shared" si="111"/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f t="shared" si="112"/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f t="shared" si="113"/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1.64289686</v>
      </c>
      <c r="AE127" s="49">
        <f t="shared" si="114"/>
        <v>0</v>
      </c>
      <c r="AF127" s="49">
        <f t="shared" si="115"/>
        <v>0</v>
      </c>
      <c r="AG127" s="49">
        <f t="shared" si="115"/>
        <v>0</v>
      </c>
      <c r="AH127" s="49">
        <f t="shared" si="115"/>
        <v>0</v>
      </c>
      <c r="AI127" s="49">
        <f t="shared" si="115"/>
        <v>0</v>
      </c>
      <c r="AJ127" s="49">
        <f t="shared" si="116"/>
        <v>0</v>
      </c>
      <c r="AK127" s="49">
        <v>0</v>
      </c>
      <c r="AL127" s="49">
        <v>0</v>
      </c>
      <c r="AM127" s="49">
        <v>0</v>
      </c>
      <c r="AN127" s="49">
        <v>0</v>
      </c>
      <c r="AO127" s="49">
        <f t="shared" si="117"/>
        <v>0</v>
      </c>
      <c r="AP127" s="49">
        <v>0</v>
      </c>
      <c r="AQ127" s="49">
        <v>0</v>
      </c>
      <c r="AR127" s="49">
        <v>0</v>
      </c>
      <c r="AS127" s="49">
        <v>0</v>
      </c>
      <c r="AT127" s="49">
        <f t="shared" si="118"/>
        <v>0</v>
      </c>
      <c r="AU127" s="49">
        <v>0</v>
      </c>
      <c r="AV127" s="49">
        <v>0</v>
      </c>
      <c r="AW127" s="49">
        <v>0</v>
      </c>
      <c r="AX127" s="49">
        <v>0</v>
      </c>
      <c r="AY127" s="49">
        <f t="shared" si="119"/>
        <v>0</v>
      </c>
      <c r="AZ127" s="49">
        <v>0</v>
      </c>
      <c r="BA127" s="49">
        <v>0</v>
      </c>
      <c r="BB127" s="49">
        <v>0</v>
      </c>
      <c r="BC127" s="49">
        <v>0</v>
      </c>
    </row>
    <row r="128" spans="1:55" ht="31.5" x14ac:dyDescent="0.25">
      <c r="A128" s="46" t="s">
        <v>249</v>
      </c>
      <c r="B128" s="52" t="s">
        <v>285</v>
      </c>
      <c r="C128" s="48" t="s">
        <v>286</v>
      </c>
      <c r="D128" s="49">
        <v>34.277477509999997</v>
      </c>
      <c r="E128" s="49">
        <f t="shared" si="108"/>
        <v>23.474267350000002</v>
      </c>
      <c r="F128" s="49">
        <f t="shared" si="109"/>
        <v>6.6529199999999997E-2</v>
      </c>
      <c r="G128" s="49">
        <f t="shared" si="109"/>
        <v>22.465127859999999</v>
      </c>
      <c r="H128" s="49">
        <f t="shared" si="109"/>
        <v>0</v>
      </c>
      <c r="I128" s="49">
        <f t="shared" si="109"/>
        <v>0.94261028999999996</v>
      </c>
      <c r="J128" s="49">
        <f t="shared" si="110"/>
        <v>0.30880258999999999</v>
      </c>
      <c r="K128" s="49">
        <v>0</v>
      </c>
      <c r="L128" s="49">
        <v>0</v>
      </c>
      <c r="M128" s="49">
        <v>0</v>
      </c>
      <c r="N128" s="49">
        <v>0.30880258999999999</v>
      </c>
      <c r="O128" s="49">
        <f t="shared" si="111"/>
        <v>9.5000000000000001E-2</v>
      </c>
      <c r="P128" s="49">
        <v>0</v>
      </c>
      <c r="Q128" s="49">
        <v>0</v>
      </c>
      <c r="R128" s="49">
        <v>0</v>
      </c>
      <c r="S128" s="49">
        <v>9.5000000000000001E-2</v>
      </c>
      <c r="T128" s="49">
        <f t="shared" si="112"/>
        <v>7.4403636399999993</v>
      </c>
      <c r="U128" s="49">
        <v>6.6529199999999997E-2</v>
      </c>
      <c r="V128" s="49">
        <v>7.1487867399999994</v>
      </c>
      <c r="W128" s="49">
        <v>0</v>
      </c>
      <c r="X128" s="49">
        <v>0.22504769999999996</v>
      </c>
      <c r="Y128" s="49">
        <f t="shared" si="113"/>
        <v>15.630101120000001</v>
      </c>
      <c r="Z128" s="49">
        <v>0</v>
      </c>
      <c r="AA128" s="49">
        <v>15.316341120000001</v>
      </c>
      <c r="AB128" s="49">
        <v>0</v>
      </c>
      <c r="AC128" s="49">
        <v>0.31376000000000004</v>
      </c>
      <c r="AD128" s="49">
        <v>32.055</v>
      </c>
      <c r="AE128" s="49">
        <f t="shared" si="114"/>
        <v>30.937552289999999</v>
      </c>
      <c r="AF128" s="49">
        <f t="shared" si="115"/>
        <v>1.9025000000000001</v>
      </c>
      <c r="AG128" s="49">
        <f t="shared" si="115"/>
        <v>28.092441999999998</v>
      </c>
      <c r="AH128" s="49">
        <f t="shared" si="115"/>
        <v>0</v>
      </c>
      <c r="AI128" s="49">
        <f t="shared" si="115"/>
        <v>0.94261028999999996</v>
      </c>
      <c r="AJ128" s="49">
        <f t="shared" si="116"/>
        <v>0.30880258999999999</v>
      </c>
      <c r="AK128" s="49">
        <v>0</v>
      </c>
      <c r="AL128" s="49">
        <v>0</v>
      </c>
      <c r="AM128" s="49">
        <v>0</v>
      </c>
      <c r="AN128" s="49">
        <v>0.30880258999999999</v>
      </c>
      <c r="AO128" s="49">
        <f t="shared" si="117"/>
        <v>0.18035370000000001</v>
      </c>
      <c r="AP128" s="49">
        <v>5.5441000000000004E-2</v>
      </c>
      <c r="AQ128" s="49">
        <v>0</v>
      </c>
      <c r="AR128" s="49">
        <v>0</v>
      </c>
      <c r="AS128" s="49">
        <v>0.12491269999999999</v>
      </c>
      <c r="AT128" s="49">
        <f t="shared" si="118"/>
        <v>0.19513499999999995</v>
      </c>
      <c r="AU128" s="49">
        <v>0</v>
      </c>
      <c r="AV128" s="49">
        <v>0</v>
      </c>
      <c r="AW128" s="49">
        <v>0</v>
      </c>
      <c r="AX128" s="49">
        <v>0.19513499999999995</v>
      </c>
      <c r="AY128" s="49">
        <f t="shared" si="119"/>
        <v>30.253260999999998</v>
      </c>
      <c r="AZ128" s="49">
        <v>1.847059</v>
      </c>
      <c r="BA128" s="49">
        <v>28.092441999999998</v>
      </c>
      <c r="BB128" s="49">
        <v>0</v>
      </c>
      <c r="BC128" s="49">
        <v>0.31376000000000004</v>
      </c>
    </row>
    <row r="129" spans="1:55" ht="47.25" x14ac:dyDescent="0.25">
      <c r="A129" s="46" t="s">
        <v>249</v>
      </c>
      <c r="B129" s="47" t="s">
        <v>287</v>
      </c>
      <c r="C129" s="48" t="s">
        <v>288</v>
      </c>
      <c r="D129" s="49">
        <v>1.44</v>
      </c>
      <c r="E129" s="49">
        <f t="shared" si="108"/>
        <v>0.11977800000000001</v>
      </c>
      <c r="F129" s="49">
        <f t="shared" si="109"/>
        <v>0</v>
      </c>
      <c r="G129" s="49">
        <f t="shared" si="109"/>
        <v>0.11977800000000001</v>
      </c>
      <c r="H129" s="49">
        <f t="shared" si="109"/>
        <v>0</v>
      </c>
      <c r="I129" s="49">
        <f t="shared" si="109"/>
        <v>0</v>
      </c>
      <c r="J129" s="49">
        <f t="shared" si="110"/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f t="shared" si="111"/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f t="shared" si="112"/>
        <v>0</v>
      </c>
      <c r="U129" s="49">
        <v>0</v>
      </c>
      <c r="V129" s="49">
        <v>0</v>
      </c>
      <c r="W129" s="49">
        <v>0</v>
      </c>
      <c r="X129" s="49">
        <v>0</v>
      </c>
      <c r="Y129" s="49">
        <f t="shared" si="113"/>
        <v>0.11977800000000001</v>
      </c>
      <c r="Z129" s="49">
        <v>0</v>
      </c>
      <c r="AA129" s="49">
        <v>0.11977800000000001</v>
      </c>
      <c r="AB129" s="49">
        <v>0</v>
      </c>
      <c r="AC129" s="49">
        <v>0</v>
      </c>
      <c r="AD129" s="49">
        <v>1.2</v>
      </c>
      <c r="AE129" s="49">
        <f t="shared" si="114"/>
        <v>1.1973463799999999</v>
      </c>
      <c r="AF129" s="49">
        <f t="shared" si="115"/>
        <v>0</v>
      </c>
      <c r="AG129" s="49">
        <f t="shared" si="115"/>
        <v>1.1973463799999999</v>
      </c>
      <c r="AH129" s="49">
        <f t="shared" si="115"/>
        <v>0</v>
      </c>
      <c r="AI129" s="49">
        <f t="shared" si="115"/>
        <v>0</v>
      </c>
      <c r="AJ129" s="49">
        <f t="shared" si="116"/>
        <v>0</v>
      </c>
      <c r="AK129" s="49">
        <v>0</v>
      </c>
      <c r="AL129" s="49">
        <v>0</v>
      </c>
      <c r="AM129" s="49">
        <v>0</v>
      </c>
      <c r="AN129" s="49">
        <v>0</v>
      </c>
      <c r="AO129" s="49">
        <f t="shared" si="117"/>
        <v>0</v>
      </c>
      <c r="AP129" s="49">
        <v>0</v>
      </c>
      <c r="AQ129" s="49">
        <v>0</v>
      </c>
      <c r="AR129" s="49">
        <v>0</v>
      </c>
      <c r="AS129" s="49">
        <v>0</v>
      </c>
      <c r="AT129" s="49">
        <f t="shared" si="118"/>
        <v>0</v>
      </c>
      <c r="AU129" s="49">
        <v>0</v>
      </c>
      <c r="AV129" s="49">
        <v>0</v>
      </c>
      <c r="AW129" s="49">
        <v>0</v>
      </c>
      <c r="AX129" s="49">
        <v>0</v>
      </c>
      <c r="AY129" s="49">
        <f t="shared" si="119"/>
        <v>1.1973463799999999</v>
      </c>
      <c r="AZ129" s="49">
        <v>0</v>
      </c>
      <c r="BA129" s="49">
        <v>1.1973463799999999</v>
      </c>
      <c r="BB129" s="49">
        <v>0</v>
      </c>
      <c r="BC129" s="49">
        <v>0</v>
      </c>
    </row>
    <row r="130" spans="1:55" ht="47.25" x14ac:dyDescent="0.25">
      <c r="A130" s="46" t="s">
        <v>249</v>
      </c>
      <c r="B130" s="57" t="s">
        <v>289</v>
      </c>
      <c r="C130" s="48" t="s">
        <v>290</v>
      </c>
      <c r="D130" s="49" t="s">
        <v>132</v>
      </c>
      <c r="E130" s="49">
        <f t="shared" si="108"/>
        <v>0</v>
      </c>
      <c r="F130" s="49">
        <f t="shared" si="109"/>
        <v>0</v>
      </c>
      <c r="G130" s="49">
        <f t="shared" si="109"/>
        <v>0</v>
      </c>
      <c r="H130" s="49">
        <f t="shared" si="109"/>
        <v>0</v>
      </c>
      <c r="I130" s="49">
        <f t="shared" si="109"/>
        <v>0</v>
      </c>
      <c r="J130" s="49">
        <f t="shared" si="110"/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f t="shared" si="111"/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f t="shared" si="112"/>
        <v>0</v>
      </c>
      <c r="U130" s="49">
        <v>0</v>
      </c>
      <c r="V130" s="49">
        <v>0</v>
      </c>
      <c r="W130" s="49">
        <v>0</v>
      </c>
      <c r="X130" s="49">
        <v>0</v>
      </c>
      <c r="Y130" s="49">
        <f t="shared" si="113"/>
        <v>0</v>
      </c>
      <c r="Z130" s="49">
        <v>0</v>
      </c>
      <c r="AA130" s="49">
        <v>0</v>
      </c>
      <c r="AB130" s="49">
        <v>0</v>
      </c>
      <c r="AC130" s="49">
        <v>0</v>
      </c>
      <c r="AD130" s="49" t="s">
        <v>132</v>
      </c>
      <c r="AE130" s="49">
        <f t="shared" si="114"/>
        <v>0</v>
      </c>
      <c r="AF130" s="49">
        <f t="shared" si="115"/>
        <v>0</v>
      </c>
      <c r="AG130" s="49">
        <f t="shared" si="115"/>
        <v>0</v>
      </c>
      <c r="AH130" s="49">
        <f t="shared" si="115"/>
        <v>0</v>
      </c>
      <c r="AI130" s="49">
        <f t="shared" si="115"/>
        <v>0</v>
      </c>
      <c r="AJ130" s="49">
        <f t="shared" si="116"/>
        <v>0</v>
      </c>
      <c r="AK130" s="49">
        <v>0</v>
      </c>
      <c r="AL130" s="49">
        <v>0</v>
      </c>
      <c r="AM130" s="49">
        <v>0</v>
      </c>
      <c r="AN130" s="49">
        <v>0</v>
      </c>
      <c r="AO130" s="49">
        <f t="shared" si="117"/>
        <v>0</v>
      </c>
      <c r="AP130" s="49">
        <v>0</v>
      </c>
      <c r="AQ130" s="49">
        <v>0</v>
      </c>
      <c r="AR130" s="49">
        <v>0</v>
      </c>
      <c r="AS130" s="49">
        <v>0</v>
      </c>
      <c r="AT130" s="49">
        <f t="shared" si="118"/>
        <v>0</v>
      </c>
      <c r="AU130" s="49">
        <v>0</v>
      </c>
      <c r="AV130" s="49">
        <v>0</v>
      </c>
      <c r="AW130" s="49">
        <v>0</v>
      </c>
      <c r="AX130" s="49">
        <v>0</v>
      </c>
      <c r="AY130" s="49">
        <f t="shared" si="119"/>
        <v>0</v>
      </c>
      <c r="AZ130" s="49">
        <v>0</v>
      </c>
      <c r="BA130" s="49">
        <v>0</v>
      </c>
      <c r="BB130" s="49">
        <v>0</v>
      </c>
      <c r="BC130" s="49">
        <v>0</v>
      </c>
    </row>
    <row r="131" spans="1:55" ht="31.5" x14ac:dyDescent="0.25">
      <c r="A131" s="46" t="s">
        <v>249</v>
      </c>
      <c r="B131" s="47" t="s">
        <v>291</v>
      </c>
      <c r="C131" s="48" t="s">
        <v>292</v>
      </c>
      <c r="D131" s="49">
        <v>14.575088540000001</v>
      </c>
      <c r="E131" s="49">
        <f t="shared" si="108"/>
        <v>0</v>
      </c>
      <c r="F131" s="49">
        <f t="shared" si="109"/>
        <v>0</v>
      </c>
      <c r="G131" s="49">
        <f t="shared" si="109"/>
        <v>0</v>
      </c>
      <c r="H131" s="49">
        <f t="shared" si="109"/>
        <v>0</v>
      </c>
      <c r="I131" s="49">
        <f t="shared" si="109"/>
        <v>0</v>
      </c>
      <c r="J131" s="49">
        <f t="shared" si="110"/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f t="shared" si="111"/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f t="shared" si="112"/>
        <v>0</v>
      </c>
      <c r="U131" s="49">
        <v>0</v>
      </c>
      <c r="V131" s="49">
        <v>0</v>
      </c>
      <c r="W131" s="49">
        <v>0</v>
      </c>
      <c r="X131" s="49">
        <v>0</v>
      </c>
      <c r="Y131" s="49">
        <f t="shared" si="113"/>
        <v>0</v>
      </c>
      <c r="Z131" s="49">
        <v>0</v>
      </c>
      <c r="AA131" s="49">
        <v>0</v>
      </c>
      <c r="AB131" s="49">
        <v>0</v>
      </c>
      <c r="AC131" s="49">
        <v>0</v>
      </c>
      <c r="AD131" s="49">
        <v>0.37508853999999991</v>
      </c>
      <c r="AE131" s="49">
        <f t="shared" si="114"/>
        <v>0</v>
      </c>
      <c r="AF131" s="49">
        <f t="shared" si="115"/>
        <v>0</v>
      </c>
      <c r="AG131" s="49">
        <f t="shared" si="115"/>
        <v>0</v>
      </c>
      <c r="AH131" s="49">
        <f t="shared" si="115"/>
        <v>0</v>
      </c>
      <c r="AI131" s="49">
        <f t="shared" si="115"/>
        <v>0</v>
      </c>
      <c r="AJ131" s="49">
        <f t="shared" si="116"/>
        <v>0</v>
      </c>
      <c r="AK131" s="49">
        <v>0</v>
      </c>
      <c r="AL131" s="49">
        <v>0</v>
      </c>
      <c r="AM131" s="49">
        <v>0</v>
      </c>
      <c r="AN131" s="49">
        <v>0</v>
      </c>
      <c r="AO131" s="49">
        <f t="shared" si="117"/>
        <v>0</v>
      </c>
      <c r="AP131" s="49">
        <v>0</v>
      </c>
      <c r="AQ131" s="49">
        <v>0</v>
      </c>
      <c r="AR131" s="49">
        <v>0</v>
      </c>
      <c r="AS131" s="49">
        <v>0</v>
      </c>
      <c r="AT131" s="49">
        <f t="shared" si="118"/>
        <v>0</v>
      </c>
      <c r="AU131" s="49">
        <v>0</v>
      </c>
      <c r="AV131" s="49">
        <v>0</v>
      </c>
      <c r="AW131" s="49">
        <v>0</v>
      </c>
      <c r="AX131" s="49">
        <v>0</v>
      </c>
      <c r="AY131" s="49">
        <f t="shared" si="119"/>
        <v>0</v>
      </c>
      <c r="AZ131" s="49">
        <v>0</v>
      </c>
      <c r="BA131" s="49">
        <v>0</v>
      </c>
      <c r="BB131" s="49">
        <v>0</v>
      </c>
      <c r="BC131" s="49">
        <v>0</v>
      </c>
    </row>
    <row r="132" spans="1:55" ht="31.5" x14ac:dyDescent="0.25">
      <c r="A132" s="46" t="s">
        <v>249</v>
      </c>
      <c r="B132" s="47" t="s">
        <v>293</v>
      </c>
      <c r="C132" s="48" t="s">
        <v>294</v>
      </c>
      <c r="D132" s="49">
        <v>6.4834396051611192</v>
      </c>
      <c r="E132" s="49">
        <f t="shared" si="108"/>
        <v>0.52786294999999994</v>
      </c>
      <c r="F132" s="49">
        <f t="shared" si="109"/>
        <v>0.11613398999999999</v>
      </c>
      <c r="G132" s="49">
        <f t="shared" si="109"/>
        <v>0</v>
      </c>
      <c r="H132" s="49">
        <f t="shared" si="109"/>
        <v>0.41172895999999998</v>
      </c>
      <c r="I132" s="49">
        <f t="shared" si="109"/>
        <v>0</v>
      </c>
      <c r="J132" s="49">
        <f t="shared" si="110"/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f t="shared" si="111"/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f t="shared" si="112"/>
        <v>0</v>
      </c>
      <c r="U132" s="49">
        <v>0</v>
      </c>
      <c r="V132" s="49">
        <v>0</v>
      </c>
      <c r="W132" s="49">
        <v>0</v>
      </c>
      <c r="X132" s="49">
        <v>0</v>
      </c>
      <c r="Y132" s="49">
        <f t="shared" si="113"/>
        <v>0.52786294999999994</v>
      </c>
      <c r="Z132" s="49">
        <f>116.13399/1000</f>
        <v>0.11613398999999999</v>
      </c>
      <c r="AA132" s="49">
        <v>0</v>
      </c>
      <c r="AB132" s="49">
        <f>411.72896/1000</f>
        <v>0.41172895999999998</v>
      </c>
      <c r="AC132" s="49">
        <v>0</v>
      </c>
      <c r="AD132" s="49">
        <v>5.4141996709675997</v>
      </c>
      <c r="AE132" s="49">
        <f t="shared" si="114"/>
        <v>0.10753147</v>
      </c>
      <c r="AF132" s="49">
        <f t="shared" si="115"/>
        <v>0.10753147</v>
      </c>
      <c r="AG132" s="49">
        <f t="shared" si="115"/>
        <v>0</v>
      </c>
      <c r="AH132" s="49">
        <f t="shared" si="115"/>
        <v>0</v>
      </c>
      <c r="AI132" s="49">
        <f t="shared" si="115"/>
        <v>0</v>
      </c>
      <c r="AJ132" s="49">
        <f t="shared" si="116"/>
        <v>0</v>
      </c>
      <c r="AK132" s="49">
        <v>0</v>
      </c>
      <c r="AL132" s="49">
        <v>0</v>
      </c>
      <c r="AM132" s="49">
        <v>0</v>
      </c>
      <c r="AN132" s="49">
        <v>0</v>
      </c>
      <c r="AO132" s="49">
        <f t="shared" si="117"/>
        <v>0</v>
      </c>
      <c r="AP132" s="49">
        <v>0</v>
      </c>
      <c r="AQ132" s="49">
        <v>0</v>
      </c>
      <c r="AR132" s="49">
        <v>0</v>
      </c>
      <c r="AS132" s="49">
        <v>0</v>
      </c>
      <c r="AT132" s="49">
        <f t="shared" si="118"/>
        <v>0</v>
      </c>
      <c r="AU132" s="49">
        <v>0</v>
      </c>
      <c r="AV132" s="49">
        <v>0</v>
      </c>
      <c r="AW132" s="49">
        <v>0</v>
      </c>
      <c r="AX132" s="49">
        <v>0</v>
      </c>
      <c r="AY132" s="49">
        <f t="shared" si="119"/>
        <v>0.10753147</v>
      </c>
      <c r="AZ132" s="49">
        <v>0.10753147</v>
      </c>
      <c r="BA132" s="49">
        <v>0</v>
      </c>
      <c r="BB132" s="49">
        <v>0</v>
      </c>
      <c r="BC132" s="49">
        <v>0</v>
      </c>
    </row>
    <row r="133" spans="1:55" ht="31.5" x14ac:dyDescent="0.25">
      <c r="A133" s="46" t="s">
        <v>249</v>
      </c>
      <c r="B133" s="47" t="s">
        <v>295</v>
      </c>
      <c r="C133" s="48" t="s">
        <v>296</v>
      </c>
      <c r="D133" s="49">
        <v>2.1375475469364242</v>
      </c>
      <c r="E133" s="49">
        <f t="shared" si="108"/>
        <v>0.65300000000000002</v>
      </c>
      <c r="F133" s="49">
        <f t="shared" si="109"/>
        <v>0.65300000000000002</v>
      </c>
      <c r="G133" s="49">
        <f t="shared" si="109"/>
        <v>0</v>
      </c>
      <c r="H133" s="49">
        <f t="shared" si="109"/>
        <v>0</v>
      </c>
      <c r="I133" s="49">
        <f t="shared" si="109"/>
        <v>0</v>
      </c>
      <c r="J133" s="49">
        <f t="shared" si="110"/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f t="shared" si="111"/>
        <v>0</v>
      </c>
      <c r="P133" s="49">
        <v>0</v>
      </c>
      <c r="Q133" s="49">
        <v>0</v>
      </c>
      <c r="R133" s="49">
        <v>0</v>
      </c>
      <c r="S133" s="49">
        <v>0</v>
      </c>
      <c r="T133" s="49">
        <f t="shared" si="112"/>
        <v>0</v>
      </c>
      <c r="U133" s="49">
        <v>0</v>
      </c>
      <c r="V133" s="49">
        <v>0</v>
      </c>
      <c r="W133" s="49">
        <v>0</v>
      </c>
      <c r="X133" s="49">
        <v>0</v>
      </c>
      <c r="Y133" s="49">
        <f t="shared" si="113"/>
        <v>0.65300000000000002</v>
      </c>
      <c r="Z133" s="49">
        <v>0.65300000000000002</v>
      </c>
      <c r="AA133" s="49">
        <v>0</v>
      </c>
      <c r="AB133" s="49">
        <v>0</v>
      </c>
      <c r="AC133" s="49">
        <v>0</v>
      </c>
      <c r="AD133" s="49">
        <v>1.78128962244702</v>
      </c>
      <c r="AE133" s="49">
        <f t="shared" si="114"/>
        <v>0.65300000000000002</v>
      </c>
      <c r="AF133" s="49">
        <f t="shared" si="115"/>
        <v>0.65300000000000002</v>
      </c>
      <c r="AG133" s="49">
        <f t="shared" si="115"/>
        <v>0</v>
      </c>
      <c r="AH133" s="49">
        <f t="shared" si="115"/>
        <v>0</v>
      </c>
      <c r="AI133" s="49">
        <f t="shared" si="115"/>
        <v>0</v>
      </c>
      <c r="AJ133" s="49">
        <f t="shared" si="116"/>
        <v>0</v>
      </c>
      <c r="AK133" s="49">
        <v>0</v>
      </c>
      <c r="AL133" s="49">
        <v>0</v>
      </c>
      <c r="AM133" s="49">
        <v>0</v>
      </c>
      <c r="AN133" s="49">
        <v>0</v>
      </c>
      <c r="AO133" s="49">
        <f t="shared" si="117"/>
        <v>0</v>
      </c>
      <c r="AP133" s="49">
        <v>0</v>
      </c>
      <c r="AQ133" s="49">
        <v>0</v>
      </c>
      <c r="AR133" s="49">
        <v>0</v>
      </c>
      <c r="AS133" s="49">
        <v>0</v>
      </c>
      <c r="AT133" s="49">
        <f t="shared" si="118"/>
        <v>0</v>
      </c>
      <c r="AU133" s="49">
        <v>0</v>
      </c>
      <c r="AV133" s="49">
        <v>0</v>
      </c>
      <c r="AW133" s="49">
        <v>0</v>
      </c>
      <c r="AX133" s="49">
        <v>0</v>
      </c>
      <c r="AY133" s="49">
        <f t="shared" si="119"/>
        <v>0.65300000000000002</v>
      </c>
      <c r="AZ133" s="49">
        <v>0.65300000000000002</v>
      </c>
      <c r="BA133" s="49">
        <v>0</v>
      </c>
      <c r="BB133" s="49">
        <v>0</v>
      </c>
      <c r="BC133" s="49">
        <v>0</v>
      </c>
    </row>
    <row r="134" spans="1:55" ht="31.5" x14ac:dyDescent="0.25">
      <c r="A134" s="46" t="s">
        <v>249</v>
      </c>
      <c r="B134" s="47" t="s">
        <v>297</v>
      </c>
      <c r="C134" s="48" t="s">
        <v>298</v>
      </c>
      <c r="D134" s="49">
        <v>1.1188682400000001</v>
      </c>
      <c r="E134" s="49">
        <f t="shared" si="108"/>
        <v>1.1188682400000001</v>
      </c>
      <c r="F134" s="49">
        <f t="shared" si="109"/>
        <v>0</v>
      </c>
      <c r="G134" s="49">
        <f t="shared" si="109"/>
        <v>1.1188682400000001</v>
      </c>
      <c r="H134" s="49">
        <f t="shared" si="109"/>
        <v>0</v>
      </c>
      <c r="I134" s="49">
        <f t="shared" si="109"/>
        <v>0</v>
      </c>
      <c r="J134" s="49">
        <f t="shared" si="110"/>
        <v>1.1188682400000001</v>
      </c>
      <c r="K134" s="49">
        <v>0</v>
      </c>
      <c r="L134" s="49">
        <v>1.1188682400000001</v>
      </c>
      <c r="M134" s="49">
        <v>0</v>
      </c>
      <c r="N134" s="49">
        <v>0</v>
      </c>
      <c r="O134" s="49">
        <f t="shared" si="111"/>
        <v>0</v>
      </c>
      <c r="P134" s="49">
        <v>0</v>
      </c>
      <c r="Q134" s="49">
        <v>0</v>
      </c>
      <c r="R134" s="49">
        <v>0</v>
      </c>
      <c r="S134" s="49">
        <v>0</v>
      </c>
      <c r="T134" s="49">
        <f t="shared" si="112"/>
        <v>0</v>
      </c>
      <c r="U134" s="49">
        <v>0</v>
      </c>
      <c r="V134" s="49">
        <v>0</v>
      </c>
      <c r="W134" s="49">
        <v>0</v>
      </c>
      <c r="X134" s="49">
        <v>0</v>
      </c>
      <c r="Y134" s="49">
        <f t="shared" si="113"/>
        <v>0</v>
      </c>
      <c r="Z134" s="49">
        <v>0</v>
      </c>
      <c r="AA134" s="49">
        <v>0</v>
      </c>
      <c r="AB134" s="49">
        <v>0</v>
      </c>
      <c r="AC134" s="49">
        <v>0</v>
      </c>
      <c r="AD134" s="49">
        <v>0</v>
      </c>
      <c r="AE134" s="49">
        <f t="shared" si="114"/>
        <v>0</v>
      </c>
      <c r="AF134" s="49">
        <f t="shared" si="115"/>
        <v>0</v>
      </c>
      <c r="AG134" s="49">
        <f t="shared" si="115"/>
        <v>0</v>
      </c>
      <c r="AH134" s="49">
        <f t="shared" si="115"/>
        <v>0</v>
      </c>
      <c r="AI134" s="49">
        <f t="shared" si="115"/>
        <v>0</v>
      </c>
      <c r="AJ134" s="49">
        <f t="shared" si="116"/>
        <v>0</v>
      </c>
      <c r="AK134" s="49">
        <v>0</v>
      </c>
      <c r="AL134" s="49">
        <v>0</v>
      </c>
      <c r="AM134" s="49">
        <v>0</v>
      </c>
      <c r="AN134" s="49">
        <v>0</v>
      </c>
      <c r="AO134" s="49">
        <f t="shared" si="117"/>
        <v>0</v>
      </c>
      <c r="AP134" s="49">
        <v>0</v>
      </c>
      <c r="AQ134" s="49">
        <v>0</v>
      </c>
      <c r="AR134" s="49">
        <v>0</v>
      </c>
      <c r="AS134" s="49">
        <v>0</v>
      </c>
      <c r="AT134" s="49">
        <f t="shared" si="118"/>
        <v>0</v>
      </c>
      <c r="AU134" s="49">
        <v>0</v>
      </c>
      <c r="AV134" s="49">
        <v>0</v>
      </c>
      <c r="AW134" s="49">
        <v>0</v>
      </c>
      <c r="AX134" s="49">
        <v>0</v>
      </c>
      <c r="AY134" s="49">
        <f t="shared" si="119"/>
        <v>0</v>
      </c>
      <c r="AZ134" s="49">
        <v>0</v>
      </c>
      <c r="BA134" s="49">
        <v>0</v>
      </c>
      <c r="BB134" s="49">
        <v>0</v>
      </c>
      <c r="BC134" s="49">
        <v>0</v>
      </c>
    </row>
    <row r="135" spans="1:55" ht="63" x14ac:dyDescent="0.25">
      <c r="A135" s="46" t="s">
        <v>249</v>
      </c>
      <c r="B135" s="57" t="s">
        <v>299</v>
      </c>
      <c r="C135" s="48" t="s">
        <v>300</v>
      </c>
      <c r="D135" s="49">
        <v>10.17560157</v>
      </c>
      <c r="E135" s="49">
        <f t="shared" si="108"/>
        <v>0.97230510000000003</v>
      </c>
      <c r="F135" s="49">
        <f t="shared" si="109"/>
        <v>0</v>
      </c>
      <c r="G135" s="49">
        <f t="shared" si="109"/>
        <v>0.95728703000000004</v>
      </c>
      <c r="H135" s="49">
        <f t="shared" si="109"/>
        <v>0</v>
      </c>
      <c r="I135" s="49">
        <f t="shared" si="109"/>
        <v>1.501807E-2</v>
      </c>
      <c r="J135" s="49">
        <f t="shared" si="110"/>
        <v>0.77713504</v>
      </c>
      <c r="K135" s="49">
        <v>0</v>
      </c>
      <c r="L135" s="49">
        <f>771.63504/1000</f>
        <v>0.77163504000000005</v>
      </c>
      <c r="M135" s="49">
        <v>0</v>
      </c>
      <c r="N135" s="49">
        <f>5.5/1000</f>
        <v>5.4999999999999997E-3</v>
      </c>
      <c r="O135" s="49">
        <f t="shared" si="111"/>
        <v>0.13250138</v>
      </c>
      <c r="P135" s="49">
        <v>0</v>
      </c>
      <c r="Q135" s="49">
        <v>0.12331331</v>
      </c>
      <c r="R135" s="49">
        <v>0</v>
      </c>
      <c r="S135" s="49">
        <f>9.18807/1000</f>
        <v>9.1880699999999996E-3</v>
      </c>
      <c r="T135" s="49">
        <f t="shared" si="112"/>
        <v>2.2000000000000001E-4</v>
      </c>
      <c r="U135" s="49">
        <v>0</v>
      </c>
      <c r="V135" s="49">
        <v>0</v>
      </c>
      <c r="W135" s="49">
        <v>0</v>
      </c>
      <c r="X135" s="49">
        <v>2.2000000000000001E-4</v>
      </c>
      <c r="Y135" s="49">
        <f t="shared" si="113"/>
        <v>6.2448679999999993E-2</v>
      </c>
      <c r="Z135" s="49">
        <v>0</v>
      </c>
      <c r="AA135" s="49">
        <f>62.33868/1000</f>
        <v>6.2338679999999994E-2</v>
      </c>
      <c r="AB135" s="49">
        <v>0</v>
      </c>
      <c r="AC135" s="49">
        <f>0.11/1000</f>
        <v>1.1E-4</v>
      </c>
      <c r="AD135" s="49">
        <v>12.317292999999999</v>
      </c>
      <c r="AE135" s="49">
        <f t="shared" si="114"/>
        <v>2.4824596700000003</v>
      </c>
      <c r="AF135" s="49">
        <f t="shared" si="115"/>
        <v>2.4792870200000001</v>
      </c>
      <c r="AG135" s="49">
        <f t="shared" si="115"/>
        <v>0</v>
      </c>
      <c r="AH135" s="49">
        <f t="shared" si="115"/>
        <v>0</v>
      </c>
      <c r="AI135" s="49">
        <f t="shared" si="115"/>
        <v>3.1726500000000004E-3</v>
      </c>
      <c r="AJ135" s="49">
        <f t="shared" si="116"/>
        <v>0</v>
      </c>
      <c r="AK135" s="49">
        <v>0</v>
      </c>
      <c r="AL135" s="49">
        <v>0</v>
      </c>
      <c r="AM135" s="49">
        <v>0</v>
      </c>
      <c r="AN135" s="49">
        <v>0</v>
      </c>
      <c r="AO135" s="49">
        <f t="shared" si="117"/>
        <v>1.79766E-3</v>
      </c>
      <c r="AP135" s="49">
        <v>0</v>
      </c>
      <c r="AQ135" s="49">
        <v>0</v>
      </c>
      <c r="AR135" s="49">
        <v>0</v>
      </c>
      <c r="AS135" s="49">
        <v>1.79766E-3</v>
      </c>
      <c r="AT135" s="49">
        <f t="shared" si="118"/>
        <v>4.5833000000000028E-4</v>
      </c>
      <c r="AU135" s="49">
        <v>0</v>
      </c>
      <c r="AV135" s="49">
        <v>0</v>
      </c>
      <c r="AW135" s="49">
        <v>0</v>
      </c>
      <c r="AX135" s="49">
        <v>4.5833000000000028E-4</v>
      </c>
      <c r="AY135" s="49">
        <f t="shared" si="119"/>
        <v>2.4802036800000002</v>
      </c>
      <c r="AZ135" s="49">
        <v>2.4792870200000001</v>
      </c>
      <c r="BA135" s="49">
        <v>0</v>
      </c>
      <c r="BB135" s="49">
        <v>0</v>
      </c>
      <c r="BC135" s="49">
        <v>9.1666000000000002E-4</v>
      </c>
    </row>
    <row r="136" spans="1:55" s="16" customFormat="1" ht="47.25" x14ac:dyDescent="0.25">
      <c r="A136" s="38" t="s">
        <v>301</v>
      </c>
      <c r="B136" s="43" t="s">
        <v>302</v>
      </c>
      <c r="C136" s="40" t="s">
        <v>75</v>
      </c>
      <c r="D136" s="42">
        <f t="shared" ref="D136:BC136" si="120">D137</f>
        <v>1.3212426360000002</v>
      </c>
      <c r="E136" s="42">
        <f t="shared" si="120"/>
        <v>1.6094611999999999</v>
      </c>
      <c r="F136" s="42">
        <f t="shared" si="120"/>
        <v>1.6094611999999999</v>
      </c>
      <c r="G136" s="42">
        <f t="shared" si="120"/>
        <v>0</v>
      </c>
      <c r="H136" s="42">
        <f t="shared" si="120"/>
        <v>0</v>
      </c>
      <c r="I136" s="42">
        <f t="shared" si="120"/>
        <v>0</v>
      </c>
      <c r="J136" s="42">
        <f t="shared" si="120"/>
        <v>0</v>
      </c>
      <c r="K136" s="42">
        <f t="shared" si="120"/>
        <v>0</v>
      </c>
      <c r="L136" s="42">
        <f t="shared" si="120"/>
        <v>0</v>
      </c>
      <c r="M136" s="42">
        <f t="shared" si="120"/>
        <v>0</v>
      </c>
      <c r="N136" s="42">
        <f t="shared" si="120"/>
        <v>0</v>
      </c>
      <c r="O136" s="42">
        <f t="shared" si="120"/>
        <v>0</v>
      </c>
      <c r="P136" s="42">
        <f t="shared" si="120"/>
        <v>0</v>
      </c>
      <c r="Q136" s="42">
        <f t="shared" si="120"/>
        <v>0</v>
      </c>
      <c r="R136" s="42">
        <f t="shared" si="120"/>
        <v>0</v>
      </c>
      <c r="S136" s="42">
        <f t="shared" si="120"/>
        <v>0</v>
      </c>
      <c r="T136" s="42">
        <f t="shared" si="120"/>
        <v>0</v>
      </c>
      <c r="U136" s="42">
        <f t="shared" si="120"/>
        <v>0</v>
      </c>
      <c r="V136" s="42">
        <f t="shared" si="120"/>
        <v>0</v>
      </c>
      <c r="W136" s="42">
        <f t="shared" si="120"/>
        <v>0</v>
      </c>
      <c r="X136" s="42">
        <f t="shared" si="120"/>
        <v>0</v>
      </c>
      <c r="Y136" s="42">
        <f t="shared" si="120"/>
        <v>1.6094611999999999</v>
      </c>
      <c r="Z136" s="42">
        <f t="shared" si="120"/>
        <v>1.6094611999999999</v>
      </c>
      <c r="AA136" s="42">
        <f t="shared" si="120"/>
        <v>0</v>
      </c>
      <c r="AB136" s="42">
        <f t="shared" si="120"/>
        <v>0</v>
      </c>
      <c r="AC136" s="42">
        <f t="shared" si="120"/>
        <v>0</v>
      </c>
      <c r="AD136" s="42">
        <f t="shared" si="120"/>
        <v>1.1010355300000001</v>
      </c>
      <c r="AE136" s="42">
        <f t="shared" si="120"/>
        <v>1.3412176600000001</v>
      </c>
      <c r="AF136" s="42">
        <f t="shared" si="120"/>
        <v>1.3412176600000001</v>
      </c>
      <c r="AG136" s="42">
        <f t="shared" si="120"/>
        <v>0</v>
      </c>
      <c r="AH136" s="42">
        <f t="shared" si="120"/>
        <v>0</v>
      </c>
      <c r="AI136" s="42">
        <f t="shared" si="120"/>
        <v>0</v>
      </c>
      <c r="AJ136" s="42">
        <f t="shared" si="120"/>
        <v>0</v>
      </c>
      <c r="AK136" s="42">
        <f t="shared" si="120"/>
        <v>0</v>
      </c>
      <c r="AL136" s="42">
        <f t="shared" si="120"/>
        <v>0</v>
      </c>
      <c r="AM136" s="42">
        <f t="shared" si="120"/>
        <v>0</v>
      </c>
      <c r="AN136" s="42">
        <f t="shared" si="120"/>
        <v>0</v>
      </c>
      <c r="AO136" s="42">
        <f t="shared" si="120"/>
        <v>0</v>
      </c>
      <c r="AP136" s="42">
        <f t="shared" si="120"/>
        <v>0</v>
      </c>
      <c r="AQ136" s="42">
        <f t="shared" si="120"/>
        <v>0</v>
      </c>
      <c r="AR136" s="42">
        <f t="shared" si="120"/>
        <v>0</v>
      </c>
      <c r="AS136" s="42">
        <f t="shared" si="120"/>
        <v>0</v>
      </c>
      <c r="AT136" s="42">
        <f t="shared" si="120"/>
        <v>0.25342288000000002</v>
      </c>
      <c r="AU136" s="42">
        <f t="shared" si="120"/>
        <v>0.25342288000000002</v>
      </c>
      <c r="AV136" s="42">
        <f t="shared" si="120"/>
        <v>0</v>
      </c>
      <c r="AW136" s="42">
        <f t="shared" si="120"/>
        <v>0</v>
      </c>
      <c r="AX136" s="42">
        <f t="shared" si="120"/>
        <v>0</v>
      </c>
      <c r="AY136" s="42">
        <f t="shared" si="120"/>
        <v>1.0877947800000001</v>
      </c>
      <c r="AZ136" s="42">
        <f t="shared" si="120"/>
        <v>1.0877947800000001</v>
      </c>
      <c r="BA136" s="42">
        <f t="shared" si="120"/>
        <v>0</v>
      </c>
      <c r="BB136" s="42">
        <f t="shared" si="120"/>
        <v>0</v>
      </c>
      <c r="BC136" s="42">
        <f t="shared" si="120"/>
        <v>0</v>
      </c>
    </row>
    <row r="137" spans="1:55" s="16" customFormat="1" x14ac:dyDescent="0.25">
      <c r="A137" s="38" t="s">
        <v>303</v>
      </c>
      <c r="B137" s="43" t="s">
        <v>304</v>
      </c>
      <c r="C137" s="40" t="s">
        <v>75</v>
      </c>
      <c r="D137" s="42">
        <f t="shared" ref="D137:BC137" si="121">D138+D139</f>
        <v>1.3212426360000002</v>
      </c>
      <c r="E137" s="42">
        <f t="shared" si="121"/>
        <v>1.6094611999999999</v>
      </c>
      <c r="F137" s="42">
        <f t="shared" si="121"/>
        <v>1.6094611999999999</v>
      </c>
      <c r="G137" s="42">
        <f t="shared" si="121"/>
        <v>0</v>
      </c>
      <c r="H137" s="42">
        <f t="shared" si="121"/>
        <v>0</v>
      </c>
      <c r="I137" s="42">
        <f t="shared" si="121"/>
        <v>0</v>
      </c>
      <c r="J137" s="42">
        <f t="shared" si="121"/>
        <v>0</v>
      </c>
      <c r="K137" s="42">
        <f t="shared" si="121"/>
        <v>0</v>
      </c>
      <c r="L137" s="42">
        <f t="shared" si="121"/>
        <v>0</v>
      </c>
      <c r="M137" s="42">
        <f t="shared" si="121"/>
        <v>0</v>
      </c>
      <c r="N137" s="42">
        <f t="shared" si="121"/>
        <v>0</v>
      </c>
      <c r="O137" s="42">
        <f t="shared" si="121"/>
        <v>0</v>
      </c>
      <c r="P137" s="42">
        <f t="shared" si="121"/>
        <v>0</v>
      </c>
      <c r="Q137" s="42">
        <f t="shared" si="121"/>
        <v>0</v>
      </c>
      <c r="R137" s="42">
        <f t="shared" si="121"/>
        <v>0</v>
      </c>
      <c r="S137" s="42">
        <f t="shared" si="121"/>
        <v>0</v>
      </c>
      <c r="T137" s="42">
        <f t="shared" si="121"/>
        <v>0</v>
      </c>
      <c r="U137" s="42">
        <f t="shared" si="121"/>
        <v>0</v>
      </c>
      <c r="V137" s="42">
        <f t="shared" si="121"/>
        <v>0</v>
      </c>
      <c r="W137" s="42">
        <f t="shared" si="121"/>
        <v>0</v>
      </c>
      <c r="X137" s="42">
        <f t="shared" si="121"/>
        <v>0</v>
      </c>
      <c r="Y137" s="42">
        <f t="shared" si="121"/>
        <v>1.6094611999999999</v>
      </c>
      <c r="Z137" s="42">
        <f t="shared" si="121"/>
        <v>1.6094611999999999</v>
      </c>
      <c r="AA137" s="42">
        <f t="shared" si="121"/>
        <v>0</v>
      </c>
      <c r="AB137" s="42">
        <f t="shared" si="121"/>
        <v>0</v>
      </c>
      <c r="AC137" s="42">
        <f t="shared" si="121"/>
        <v>0</v>
      </c>
      <c r="AD137" s="42">
        <f t="shared" si="121"/>
        <v>1.1010355300000001</v>
      </c>
      <c r="AE137" s="42">
        <f t="shared" si="121"/>
        <v>1.3412176600000001</v>
      </c>
      <c r="AF137" s="42">
        <f t="shared" si="121"/>
        <v>1.3412176600000001</v>
      </c>
      <c r="AG137" s="42">
        <f t="shared" si="121"/>
        <v>0</v>
      </c>
      <c r="AH137" s="42">
        <f t="shared" si="121"/>
        <v>0</v>
      </c>
      <c r="AI137" s="42">
        <f t="shared" si="121"/>
        <v>0</v>
      </c>
      <c r="AJ137" s="42">
        <f t="shared" si="121"/>
        <v>0</v>
      </c>
      <c r="AK137" s="42">
        <f t="shared" si="121"/>
        <v>0</v>
      </c>
      <c r="AL137" s="42">
        <f t="shared" si="121"/>
        <v>0</v>
      </c>
      <c r="AM137" s="42">
        <f t="shared" si="121"/>
        <v>0</v>
      </c>
      <c r="AN137" s="42">
        <f t="shared" si="121"/>
        <v>0</v>
      </c>
      <c r="AO137" s="42">
        <f t="shared" si="121"/>
        <v>0</v>
      </c>
      <c r="AP137" s="42">
        <f t="shared" si="121"/>
        <v>0</v>
      </c>
      <c r="AQ137" s="42">
        <f t="shared" si="121"/>
        <v>0</v>
      </c>
      <c r="AR137" s="42">
        <f t="shared" si="121"/>
        <v>0</v>
      </c>
      <c r="AS137" s="42">
        <f t="shared" si="121"/>
        <v>0</v>
      </c>
      <c r="AT137" s="42">
        <f t="shared" si="121"/>
        <v>0.25342288000000002</v>
      </c>
      <c r="AU137" s="42">
        <f t="shared" si="121"/>
        <v>0.25342288000000002</v>
      </c>
      <c r="AV137" s="42">
        <f t="shared" si="121"/>
        <v>0</v>
      </c>
      <c r="AW137" s="42">
        <f t="shared" si="121"/>
        <v>0</v>
      </c>
      <c r="AX137" s="42">
        <f t="shared" si="121"/>
        <v>0</v>
      </c>
      <c r="AY137" s="42">
        <f t="shared" si="121"/>
        <v>1.0877947800000001</v>
      </c>
      <c r="AZ137" s="42">
        <f t="shared" si="121"/>
        <v>1.0877947800000001</v>
      </c>
      <c r="BA137" s="42">
        <f t="shared" si="121"/>
        <v>0</v>
      </c>
      <c r="BB137" s="42">
        <f t="shared" si="121"/>
        <v>0</v>
      </c>
      <c r="BC137" s="42">
        <f t="shared" si="121"/>
        <v>0</v>
      </c>
    </row>
    <row r="138" spans="1:55" s="16" customFormat="1" ht="47.25" x14ac:dyDescent="0.25">
      <c r="A138" s="38" t="s">
        <v>305</v>
      </c>
      <c r="B138" s="39" t="s">
        <v>306</v>
      </c>
      <c r="C138" s="40" t="s">
        <v>75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</row>
    <row r="139" spans="1:55" s="16" customFormat="1" ht="47.25" x14ac:dyDescent="0.25">
      <c r="A139" s="43" t="s">
        <v>307</v>
      </c>
      <c r="B139" s="43" t="s">
        <v>308</v>
      </c>
      <c r="C139" s="40" t="s">
        <v>75</v>
      </c>
      <c r="D139" s="42">
        <f t="shared" ref="D139:BC139" si="122">SUM(D140)</f>
        <v>1.3212426360000002</v>
      </c>
      <c r="E139" s="42">
        <f t="shared" si="122"/>
        <v>1.6094611999999999</v>
      </c>
      <c r="F139" s="42">
        <f t="shared" si="122"/>
        <v>1.6094611999999999</v>
      </c>
      <c r="G139" s="42">
        <f t="shared" si="122"/>
        <v>0</v>
      </c>
      <c r="H139" s="42">
        <f t="shared" si="122"/>
        <v>0</v>
      </c>
      <c r="I139" s="42">
        <f t="shared" si="122"/>
        <v>0</v>
      </c>
      <c r="J139" s="42">
        <f t="shared" si="122"/>
        <v>0</v>
      </c>
      <c r="K139" s="42">
        <f t="shared" si="122"/>
        <v>0</v>
      </c>
      <c r="L139" s="42">
        <f t="shared" si="122"/>
        <v>0</v>
      </c>
      <c r="M139" s="42">
        <f t="shared" si="122"/>
        <v>0</v>
      </c>
      <c r="N139" s="42">
        <f t="shared" si="122"/>
        <v>0</v>
      </c>
      <c r="O139" s="42">
        <f t="shared" si="122"/>
        <v>0</v>
      </c>
      <c r="P139" s="42">
        <f t="shared" si="122"/>
        <v>0</v>
      </c>
      <c r="Q139" s="42">
        <f t="shared" si="122"/>
        <v>0</v>
      </c>
      <c r="R139" s="42">
        <f t="shared" si="122"/>
        <v>0</v>
      </c>
      <c r="S139" s="42">
        <f t="shared" si="122"/>
        <v>0</v>
      </c>
      <c r="T139" s="42">
        <f t="shared" si="122"/>
        <v>0</v>
      </c>
      <c r="U139" s="42">
        <f t="shared" si="122"/>
        <v>0</v>
      </c>
      <c r="V139" s="42">
        <f t="shared" si="122"/>
        <v>0</v>
      </c>
      <c r="W139" s="42">
        <f t="shared" si="122"/>
        <v>0</v>
      </c>
      <c r="X139" s="42">
        <f t="shared" si="122"/>
        <v>0</v>
      </c>
      <c r="Y139" s="42">
        <f t="shared" si="122"/>
        <v>1.6094611999999999</v>
      </c>
      <c r="Z139" s="42">
        <f t="shared" si="122"/>
        <v>1.6094611999999999</v>
      </c>
      <c r="AA139" s="42">
        <f t="shared" si="122"/>
        <v>0</v>
      </c>
      <c r="AB139" s="42">
        <f t="shared" si="122"/>
        <v>0</v>
      </c>
      <c r="AC139" s="42">
        <f t="shared" si="122"/>
        <v>0</v>
      </c>
      <c r="AD139" s="42">
        <f t="shared" si="122"/>
        <v>1.1010355300000001</v>
      </c>
      <c r="AE139" s="42">
        <f t="shared" si="122"/>
        <v>1.3412176600000001</v>
      </c>
      <c r="AF139" s="42">
        <f t="shared" si="122"/>
        <v>1.3412176600000001</v>
      </c>
      <c r="AG139" s="42">
        <f t="shared" si="122"/>
        <v>0</v>
      </c>
      <c r="AH139" s="42">
        <f t="shared" si="122"/>
        <v>0</v>
      </c>
      <c r="AI139" s="42">
        <f t="shared" si="122"/>
        <v>0</v>
      </c>
      <c r="AJ139" s="42">
        <f t="shared" si="122"/>
        <v>0</v>
      </c>
      <c r="AK139" s="42">
        <f t="shared" si="122"/>
        <v>0</v>
      </c>
      <c r="AL139" s="42">
        <f t="shared" si="122"/>
        <v>0</v>
      </c>
      <c r="AM139" s="42">
        <f t="shared" si="122"/>
        <v>0</v>
      </c>
      <c r="AN139" s="42">
        <f t="shared" si="122"/>
        <v>0</v>
      </c>
      <c r="AO139" s="42">
        <f t="shared" si="122"/>
        <v>0</v>
      </c>
      <c r="AP139" s="42">
        <f t="shared" si="122"/>
        <v>0</v>
      </c>
      <c r="AQ139" s="42">
        <f t="shared" si="122"/>
        <v>0</v>
      </c>
      <c r="AR139" s="42">
        <f t="shared" si="122"/>
        <v>0</v>
      </c>
      <c r="AS139" s="42">
        <f t="shared" si="122"/>
        <v>0</v>
      </c>
      <c r="AT139" s="42">
        <f t="shared" si="122"/>
        <v>0.25342288000000002</v>
      </c>
      <c r="AU139" s="42">
        <f t="shared" si="122"/>
        <v>0.25342288000000002</v>
      </c>
      <c r="AV139" s="42">
        <f t="shared" si="122"/>
        <v>0</v>
      </c>
      <c r="AW139" s="42">
        <f t="shared" si="122"/>
        <v>0</v>
      </c>
      <c r="AX139" s="42">
        <f t="shared" si="122"/>
        <v>0</v>
      </c>
      <c r="AY139" s="42">
        <f t="shared" si="122"/>
        <v>1.0877947800000001</v>
      </c>
      <c r="AZ139" s="42">
        <f t="shared" si="122"/>
        <v>1.0877947800000001</v>
      </c>
      <c r="BA139" s="42">
        <f t="shared" si="122"/>
        <v>0</v>
      </c>
      <c r="BB139" s="42">
        <f t="shared" si="122"/>
        <v>0</v>
      </c>
      <c r="BC139" s="42">
        <f t="shared" si="122"/>
        <v>0</v>
      </c>
    </row>
    <row r="140" spans="1:55" ht="47.25" x14ac:dyDescent="0.25">
      <c r="A140" s="46" t="s">
        <v>307</v>
      </c>
      <c r="B140" s="57" t="s">
        <v>309</v>
      </c>
      <c r="C140" s="48" t="s">
        <v>310</v>
      </c>
      <c r="D140" s="49">
        <v>1.3212426360000002</v>
      </c>
      <c r="E140" s="49">
        <f>SUBTOTAL(9,F140:I140)</f>
        <v>1.6094611999999999</v>
      </c>
      <c r="F140" s="49">
        <f>K140+P140+U140+Z140</f>
        <v>1.6094611999999999</v>
      </c>
      <c r="G140" s="49">
        <f>L140+Q140+V140+AA140</f>
        <v>0</v>
      </c>
      <c r="H140" s="49">
        <f>M140+R140+W140+AB140</f>
        <v>0</v>
      </c>
      <c r="I140" s="49">
        <f>N140+S140+X140+AC140</f>
        <v>0</v>
      </c>
      <c r="J140" s="49">
        <f>SUBTOTAL(9,K140:N140)</f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f>SUBTOTAL(9,P140:S140)</f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f>SUBTOTAL(9,U140:X140)</f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f>SUBTOTAL(9,Z140:AC140)</f>
        <v>1.6094611999999999</v>
      </c>
      <c r="Z140" s="49">
        <f>1609.4612/1000</f>
        <v>1.6094611999999999</v>
      </c>
      <c r="AA140" s="49">
        <v>0</v>
      </c>
      <c r="AB140" s="49">
        <v>0</v>
      </c>
      <c r="AC140" s="49">
        <v>0</v>
      </c>
      <c r="AD140" s="49">
        <v>1.1010355300000001</v>
      </c>
      <c r="AE140" s="49">
        <f>SUBTOTAL(9,AF140:AI140)</f>
        <v>1.3412176600000001</v>
      </c>
      <c r="AF140" s="49">
        <f>AK140+AP140+AU140+AZ140</f>
        <v>1.3412176600000001</v>
      </c>
      <c r="AG140" s="49">
        <f>AL140+AQ140+AV140+BA140</f>
        <v>0</v>
      </c>
      <c r="AH140" s="49">
        <f>AM140+AR140+AW140+BB140</f>
        <v>0</v>
      </c>
      <c r="AI140" s="49">
        <f>AN140+AS140+AX140+BC140</f>
        <v>0</v>
      </c>
      <c r="AJ140" s="49">
        <f>SUBTOTAL(9,AK140:AN140)</f>
        <v>0</v>
      </c>
      <c r="AK140" s="49">
        <v>0</v>
      </c>
      <c r="AL140" s="49">
        <v>0</v>
      </c>
      <c r="AM140" s="49">
        <v>0</v>
      </c>
      <c r="AN140" s="49">
        <v>0</v>
      </c>
      <c r="AO140" s="49">
        <f>SUBTOTAL(9,AP140:AS140)</f>
        <v>0</v>
      </c>
      <c r="AP140" s="49">
        <v>0</v>
      </c>
      <c r="AQ140" s="49">
        <v>0</v>
      </c>
      <c r="AR140" s="49">
        <v>0</v>
      </c>
      <c r="AS140" s="49">
        <v>0</v>
      </c>
      <c r="AT140" s="49">
        <f>SUBTOTAL(9,AU140:AX140)</f>
        <v>0.25342288000000002</v>
      </c>
      <c r="AU140" s="49">
        <v>0.25342288000000002</v>
      </c>
      <c r="AV140" s="49">
        <v>0</v>
      </c>
      <c r="AW140" s="49">
        <v>0</v>
      </c>
      <c r="AX140" s="49">
        <v>0</v>
      </c>
      <c r="AY140" s="49">
        <f>SUBTOTAL(9,AZ140:BC140)</f>
        <v>1.0877947800000001</v>
      </c>
      <c r="AZ140" s="49">
        <v>1.0877947800000001</v>
      </c>
      <c r="BA140" s="49">
        <v>0</v>
      </c>
      <c r="BB140" s="49">
        <v>0</v>
      </c>
      <c r="BC140" s="49">
        <v>0</v>
      </c>
    </row>
    <row r="141" spans="1:55" s="16" customFormat="1" x14ac:dyDescent="0.25">
      <c r="A141" s="38" t="s">
        <v>311</v>
      </c>
      <c r="B141" s="59" t="s">
        <v>312</v>
      </c>
      <c r="C141" s="60" t="s">
        <v>75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</row>
    <row r="142" spans="1:55" s="16" customFormat="1" ht="47.25" x14ac:dyDescent="0.25">
      <c r="A142" s="38" t="s">
        <v>313</v>
      </c>
      <c r="B142" s="59" t="s">
        <v>306</v>
      </c>
      <c r="C142" s="60" t="s">
        <v>75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</row>
    <row r="143" spans="1:55" s="16" customFormat="1" ht="47.25" x14ac:dyDescent="0.25">
      <c r="A143" s="38" t="s">
        <v>314</v>
      </c>
      <c r="B143" s="59" t="s">
        <v>308</v>
      </c>
      <c r="C143" s="60" t="s">
        <v>75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</row>
    <row r="144" spans="1:55" s="16" customFormat="1" x14ac:dyDescent="0.25">
      <c r="A144" s="40" t="s">
        <v>315</v>
      </c>
      <c r="B144" s="43" t="s">
        <v>316</v>
      </c>
      <c r="C144" s="40" t="s">
        <v>75</v>
      </c>
      <c r="D144" s="42">
        <f t="shared" ref="D144:BC144" si="123">SUM(D151,D148,D146,D145)</f>
        <v>1300.0993815404822</v>
      </c>
      <c r="E144" s="42">
        <f t="shared" si="123"/>
        <v>749.82475271999988</v>
      </c>
      <c r="F144" s="42">
        <f t="shared" si="123"/>
        <v>21.30293125</v>
      </c>
      <c r="G144" s="42">
        <f t="shared" si="123"/>
        <v>604.30312766999998</v>
      </c>
      <c r="H144" s="42">
        <f t="shared" si="123"/>
        <v>57.102666669999991</v>
      </c>
      <c r="I144" s="42">
        <f t="shared" si="123"/>
        <v>67.116027130000006</v>
      </c>
      <c r="J144" s="42">
        <f t="shared" si="123"/>
        <v>104.97494500000001</v>
      </c>
      <c r="K144" s="42">
        <f t="shared" si="123"/>
        <v>5.2261398200000002</v>
      </c>
      <c r="L144" s="42">
        <f t="shared" si="123"/>
        <v>75.780031510000001</v>
      </c>
      <c r="M144" s="42">
        <f t="shared" si="123"/>
        <v>6.8611517900000001</v>
      </c>
      <c r="N144" s="42">
        <f t="shared" si="123"/>
        <v>17.10762188</v>
      </c>
      <c r="O144" s="42">
        <f t="shared" si="123"/>
        <v>233.89289124999996</v>
      </c>
      <c r="P144" s="42">
        <f t="shared" si="123"/>
        <v>6.9218180999999994</v>
      </c>
      <c r="Q144" s="42">
        <f t="shared" si="123"/>
        <v>173.93668009999999</v>
      </c>
      <c r="R144" s="42">
        <f t="shared" si="123"/>
        <v>37.259839459999995</v>
      </c>
      <c r="S144" s="42">
        <f t="shared" si="123"/>
        <v>15.774553590000004</v>
      </c>
      <c r="T144" s="42">
        <f t="shared" si="123"/>
        <v>224.05303749000001</v>
      </c>
      <c r="U144" s="42">
        <f t="shared" si="123"/>
        <v>1.98423945</v>
      </c>
      <c r="V144" s="42">
        <f t="shared" si="123"/>
        <v>192.29809024000002</v>
      </c>
      <c r="W144" s="42">
        <f t="shared" si="123"/>
        <v>7.1477317000000014</v>
      </c>
      <c r="X144" s="42">
        <f t="shared" si="123"/>
        <v>22.622976099999995</v>
      </c>
      <c r="Y144" s="42">
        <f t="shared" si="123"/>
        <v>186.90387897999997</v>
      </c>
      <c r="Z144" s="42">
        <f t="shared" si="123"/>
        <v>7.1707338800000002</v>
      </c>
      <c r="AA144" s="42">
        <f t="shared" si="123"/>
        <v>162.28832581999995</v>
      </c>
      <c r="AB144" s="42">
        <f t="shared" si="123"/>
        <v>5.8339437200000006</v>
      </c>
      <c r="AC144" s="42">
        <f t="shared" si="123"/>
        <v>11.610875560000004</v>
      </c>
      <c r="AD144" s="42">
        <f t="shared" si="123"/>
        <v>1238.8462650399999</v>
      </c>
      <c r="AE144" s="42">
        <f t="shared" si="123"/>
        <v>795.03366248000009</v>
      </c>
      <c r="AF144" s="42">
        <f t="shared" si="123"/>
        <v>20.05515217</v>
      </c>
      <c r="AG144" s="42">
        <f t="shared" si="123"/>
        <v>679.22436900000002</v>
      </c>
      <c r="AH144" s="42">
        <f t="shared" si="123"/>
        <v>24.17700567</v>
      </c>
      <c r="AI144" s="42">
        <f t="shared" si="123"/>
        <v>71.577135640000009</v>
      </c>
      <c r="AJ144" s="42">
        <f t="shared" si="123"/>
        <v>108.31941861</v>
      </c>
      <c r="AK144" s="42">
        <f t="shared" si="123"/>
        <v>3.4997322100000003</v>
      </c>
      <c r="AL144" s="42">
        <f t="shared" si="123"/>
        <v>90.176487000000009</v>
      </c>
      <c r="AM144" s="42">
        <f t="shared" si="123"/>
        <v>0</v>
      </c>
      <c r="AN144" s="42">
        <f t="shared" si="123"/>
        <v>14.6431994</v>
      </c>
      <c r="AO144" s="42">
        <f t="shared" si="123"/>
        <v>216.58085235000001</v>
      </c>
      <c r="AP144" s="42">
        <f t="shared" si="123"/>
        <v>6.6720401799999998</v>
      </c>
      <c r="AQ144" s="42">
        <f t="shared" si="123"/>
        <v>183.62976800000001</v>
      </c>
      <c r="AR144" s="42">
        <f t="shared" si="123"/>
        <v>9.8111675500000004</v>
      </c>
      <c r="AS144" s="42">
        <f t="shared" si="123"/>
        <v>16.467876619999998</v>
      </c>
      <c r="AT144" s="42">
        <f t="shared" si="123"/>
        <v>287.35678560999997</v>
      </c>
      <c r="AU144" s="42">
        <f t="shared" si="123"/>
        <v>1.3052446799999995</v>
      </c>
      <c r="AV144" s="42">
        <f t="shared" si="123"/>
        <v>258.50625919999993</v>
      </c>
      <c r="AW144" s="42">
        <f t="shared" si="123"/>
        <v>6.2585238400000023</v>
      </c>
      <c r="AX144" s="42">
        <f t="shared" si="123"/>
        <v>21.286757890000001</v>
      </c>
      <c r="AY144" s="42">
        <f t="shared" si="123"/>
        <v>182.77660591000006</v>
      </c>
      <c r="AZ144" s="42">
        <f t="shared" si="123"/>
        <v>8.5781351000000026</v>
      </c>
      <c r="BA144" s="42">
        <f t="shared" si="123"/>
        <v>146.91185480000004</v>
      </c>
      <c r="BB144" s="42">
        <f t="shared" si="123"/>
        <v>8.1073142799999971</v>
      </c>
      <c r="BC144" s="42">
        <f t="shared" si="123"/>
        <v>19.179301730000002</v>
      </c>
    </row>
    <row r="145" spans="1:55" s="16" customFormat="1" ht="31.5" x14ac:dyDescent="0.25">
      <c r="A145" s="38" t="s">
        <v>317</v>
      </c>
      <c r="B145" s="43" t="s">
        <v>318</v>
      </c>
      <c r="C145" s="40" t="s">
        <v>75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</row>
    <row r="146" spans="1:55" s="16" customFormat="1" x14ac:dyDescent="0.25">
      <c r="A146" s="38" t="s">
        <v>319</v>
      </c>
      <c r="B146" s="43" t="s">
        <v>320</v>
      </c>
      <c r="C146" s="40" t="s">
        <v>75</v>
      </c>
      <c r="D146" s="42">
        <f t="shared" ref="D146:BC146" si="124">SUM(D147)</f>
        <v>345.19847269048233</v>
      </c>
      <c r="E146" s="42">
        <f t="shared" si="124"/>
        <v>3.6187061299999996</v>
      </c>
      <c r="F146" s="42">
        <f t="shared" si="124"/>
        <v>2.3856444299999997</v>
      </c>
      <c r="G146" s="42">
        <f t="shared" si="124"/>
        <v>0</v>
      </c>
      <c r="H146" s="42">
        <f t="shared" si="124"/>
        <v>0</v>
      </c>
      <c r="I146" s="42">
        <f t="shared" si="124"/>
        <v>1.2330616999999999</v>
      </c>
      <c r="J146" s="42">
        <f t="shared" si="124"/>
        <v>1.5</v>
      </c>
      <c r="K146" s="42">
        <f t="shared" si="124"/>
        <v>1.5</v>
      </c>
      <c r="L146" s="42">
        <f t="shared" si="124"/>
        <v>0</v>
      </c>
      <c r="M146" s="42">
        <f t="shared" si="124"/>
        <v>0</v>
      </c>
      <c r="N146" s="42">
        <f t="shared" si="124"/>
        <v>0</v>
      </c>
      <c r="O146" s="42">
        <f t="shared" si="124"/>
        <v>0</v>
      </c>
      <c r="P146" s="42">
        <f t="shared" si="124"/>
        <v>0</v>
      </c>
      <c r="Q146" s="42">
        <f t="shared" si="124"/>
        <v>0</v>
      </c>
      <c r="R146" s="42">
        <f t="shared" si="124"/>
        <v>0</v>
      </c>
      <c r="S146" s="42">
        <f t="shared" si="124"/>
        <v>0</v>
      </c>
      <c r="T146" s="42">
        <f t="shared" si="124"/>
        <v>1.3536514799999997</v>
      </c>
      <c r="U146" s="42">
        <f t="shared" si="124"/>
        <v>0.8856444299999997</v>
      </c>
      <c r="V146" s="42">
        <f t="shared" si="124"/>
        <v>0</v>
      </c>
      <c r="W146" s="42">
        <f t="shared" si="124"/>
        <v>0</v>
      </c>
      <c r="X146" s="42">
        <f t="shared" si="124"/>
        <v>0.46800704999999998</v>
      </c>
      <c r="Y146" s="42">
        <f t="shared" si="124"/>
        <v>0.76505465000000006</v>
      </c>
      <c r="Z146" s="42">
        <f t="shared" si="124"/>
        <v>0</v>
      </c>
      <c r="AA146" s="42">
        <f t="shared" si="124"/>
        <v>0</v>
      </c>
      <c r="AB146" s="42">
        <f t="shared" si="124"/>
        <v>0</v>
      </c>
      <c r="AC146" s="42">
        <f t="shared" si="124"/>
        <v>0.76505465000000006</v>
      </c>
      <c r="AD146" s="42">
        <f t="shared" si="124"/>
        <v>317.66233274999996</v>
      </c>
      <c r="AE146" s="42">
        <f t="shared" si="124"/>
        <v>1.1273659</v>
      </c>
      <c r="AF146" s="42">
        <f t="shared" si="124"/>
        <v>0</v>
      </c>
      <c r="AG146" s="42">
        <f t="shared" si="124"/>
        <v>0</v>
      </c>
      <c r="AH146" s="42">
        <f t="shared" si="124"/>
        <v>0</v>
      </c>
      <c r="AI146" s="42">
        <f t="shared" si="124"/>
        <v>1.1273659</v>
      </c>
      <c r="AJ146" s="42">
        <f t="shared" si="124"/>
        <v>0.5988869</v>
      </c>
      <c r="AK146" s="42">
        <f t="shared" si="124"/>
        <v>0</v>
      </c>
      <c r="AL146" s="42">
        <f t="shared" si="124"/>
        <v>0</v>
      </c>
      <c r="AM146" s="42">
        <f t="shared" si="124"/>
        <v>0</v>
      </c>
      <c r="AN146" s="42">
        <f t="shared" si="124"/>
        <v>0.5988869</v>
      </c>
      <c r="AO146" s="42">
        <f t="shared" si="124"/>
        <v>0</v>
      </c>
      <c r="AP146" s="42">
        <f t="shared" si="124"/>
        <v>0</v>
      </c>
      <c r="AQ146" s="42">
        <f t="shared" si="124"/>
        <v>0</v>
      </c>
      <c r="AR146" s="42">
        <f t="shared" si="124"/>
        <v>0</v>
      </c>
      <c r="AS146" s="42">
        <f t="shared" si="124"/>
        <v>0</v>
      </c>
      <c r="AT146" s="42">
        <f t="shared" si="124"/>
        <v>0</v>
      </c>
      <c r="AU146" s="42">
        <f t="shared" si="124"/>
        <v>0</v>
      </c>
      <c r="AV146" s="42">
        <f t="shared" si="124"/>
        <v>0</v>
      </c>
      <c r="AW146" s="42">
        <f t="shared" si="124"/>
        <v>0</v>
      </c>
      <c r="AX146" s="42">
        <f t="shared" si="124"/>
        <v>0</v>
      </c>
      <c r="AY146" s="42">
        <f t="shared" si="124"/>
        <v>0.52847900000000003</v>
      </c>
      <c r="AZ146" s="42">
        <f t="shared" si="124"/>
        <v>0</v>
      </c>
      <c r="BA146" s="42">
        <f t="shared" si="124"/>
        <v>0</v>
      </c>
      <c r="BB146" s="42">
        <f t="shared" si="124"/>
        <v>0</v>
      </c>
      <c r="BC146" s="42">
        <f t="shared" si="124"/>
        <v>0.52847900000000003</v>
      </c>
    </row>
    <row r="147" spans="1:55" ht="47.25" x14ac:dyDescent="0.25">
      <c r="A147" s="46" t="s">
        <v>319</v>
      </c>
      <c r="B147" s="57" t="s">
        <v>321</v>
      </c>
      <c r="C147" s="48" t="s">
        <v>322</v>
      </c>
      <c r="D147" s="49">
        <v>345.19847269048233</v>
      </c>
      <c r="E147" s="49">
        <f>SUBTOTAL(9,F147:I147)</f>
        <v>3.6187061299999996</v>
      </c>
      <c r="F147" s="49">
        <f>K147+P147+U147+Z147</f>
        <v>2.3856444299999997</v>
      </c>
      <c r="G147" s="49">
        <f>L147+Q147+V147+AA147</f>
        <v>0</v>
      </c>
      <c r="H147" s="49">
        <f>M147+R147+W147+AB147</f>
        <v>0</v>
      </c>
      <c r="I147" s="49">
        <f>N147+S147+X147+AC147</f>
        <v>1.2330616999999999</v>
      </c>
      <c r="J147" s="49">
        <f>SUBTOTAL(9,K147:N147)</f>
        <v>1.5</v>
      </c>
      <c r="K147" s="49">
        <v>1.5</v>
      </c>
      <c r="L147" s="49">
        <v>0</v>
      </c>
      <c r="M147" s="49">
        <v>0</v>
      </c>
      <c r="N147" s="49">
        <v>0</v>
      </c>
      <c r="O147" s="49">
        <f>SUBTOTAL(9,P147:S147)</f>
        <v>0</v>
      </c>
      <c r="P147" s="49">
        <v>0</v>
      </c>
      <c r="Q147" s="49">
        <v>0</v>
      </c>
      <c r="R147" s="49">
        <v>0</v>
      </c>
      <c r="S147" s="49">
        <v>0</v>
      </c>
      <c r="T147" s="49">
        <f>SUBTOTAL(9,U147:X147)</f>
        <v>1.3536514799999997</v>
      </c>
      <c r="U147" s="49">
        <v>0.8856444299999997</v>
      </c>
      <c r="V147" s="49">
        <v>0</v>
      </c>
      <c r="W147" s="49">
        <v>0</v>
      </c>
      <c r="X147" s="49">
        <v>0.46800704999999998</v>
      </c>
      <c r="Y147" s="49">
        <f>SUBTOTAL(9,Z147:AC147)</f>
        <v>0.76505465000000006</v>
      </c>
      <c r="Z147" s="49">
        <v>0</v>
      </c>
      <c r="AA147" s="49">
        <v>0</v>
      </c>
      <c r="AB147" s="49">
        <v>0</v>
      </c>
      <c r="AC147" s="49">
        <v>0.76505465000000006</v>
      </c>
      <c r="AD147" s="49">
        <v>317.66233274999996</v>
      </c>
      <c r="AE147" s="49">
        <f>SUBTOTAL(9,AF147:AI147)</f>
        <v>1.1273659</v>
      </c>
      <c r="AF147" s="49">
        <f>AK147+AP147+AU147+AZ147</f>
        <v>0</v>
      </c>
      <c r="AG147" s="49">
        <f>AL147+AQ147+AV147+BA147</f>
        <v>0</v>
      </c>
      <c r="AH147" s="49">
        <f>AM147+AR147+AW147+BB147</f>
        <v>0</v>
      </c>
      <c r="AI147" s="49">
        <f>AN147+AS147+AX147+BC147</f>
        <v>1.1273659</v>
      </c>
      <c r="AJ147" s="49">
        <f>SUBTOTAL(9,AK147:AN147)</f>
        <v>0.5988869</v>
      </c>
      <c r="AK147" s="49">
        <v>0</v>
      </c>
      <c r="AL147" s="49">
        <v>0</v>
      </c>
      <c r="AM147" s="49">
        <v>0</v>
      </c>
      <c r="AN147" s="49">
        <v>0.5988869</v>
      </c>
      <c r="AO147" s="49">
        <f>SUBTOTAL(9,AP147:AS147)</f>
        <v>0</v>
      </c>
      <c r="AP147" s="49">
        <v>0</v>
      </c>
      <c r="AQ147" s="49">
        <v>0</v>
      </c>
      <c r="AR147" s="49">
        <v>0</v>
      </c>
      <c r="AS147" s="49">
        <v>0</v>
      </c>
      <c r="AT147" s="49">
        <f>SUBTOTAL(9,AU147:AX147)</f>
        <v>0</v>
      </c>
      <c r="AU147" s="49">
        <v>0</v>
      </c>
      <c r="AV147" s="49">
        <v>0</v>
      </c>
      <c r="AW147" s="49">
        <v>0</v>
      </c>
      <c r="AX147" s="49">
        <v>0</v>
      </c>
      <c r="AY147" s="49">
        <f>SUBTOTAL(9,AZ147:BC147)</f>
        <v>0.52847900000000003</v>
      </c>
      <c r="AZ147" s="49">
        <v>0</v>
      </c>
      <c r="BA147" s="49">
        <v>0</v>
      </c>
      <c r="BB147" s="49">
        <v>0</v>
      </c>
      <c r="BC147" s="49">
        <v>0.52847900000000003</v>
      </c>
    </row>
    <row r="148" spans="1:55" s="16" customFormat="1" ht="31.5" x14ac:dyDescent="0.25">
      <c r="A148" s="38" t="s">
        <v>323</v>
      </c>
      <c r="B148" s="43" t="s">
        <v>324</v>
      </c>
      <c r="C148" s="40" t="s">
        <v>75</v>
      </c>
      <c r="D148" s="42">
        <f t="shared" ref="D148:E148" si="125">SUM(D149:D150)</f>
        <v>497.84874087399999</v>
      </c>
      <c r="E148" s="42">
        <f t="shared" si="125"/>
        <v>345.49025961000001</v>
      </c>
      <c r="F148" s="42">
        <f t="shared" ref="F148:BC148" si="126">SUM(F149:F150)</f>
        <v>5.9994559199999999</v>
      </c>
      <c r="G148" s="42">
        <f t="shared" si="126"/>
        <v>239.29567332000002</v>
      </c>
      <c r="H148" s="42">
        <f t="shared" si="126"/>
        <v>45.242882789999996</v>
      </c>
      <c r="I148" s="42">
        <f t="shared" si="126"/>
        <v>54.952247580000005</v>
      </c>
      <c r="J148" s="42">
        <f t="shared" si="126"/>
        <v>37.353401079999998</v>
      </c>
      <c r="K148" s="42">
        <f t="shared" si="126"/>
        <v>0</v>
      </c>
      <c r="L148" s="42">
        <f t="shared" si="126"/>
        <v>16.263127059999999</v>
      </c>
      <c r="M148" s="42">
        <f t="shared" si="126"/>
        <v>6.8592733900000002</v>
      </c>
      <c r="N148" s="42">
        <f t="shared" si="126"/>
        <v>14.231000629999999</v>
      </c>
      <c r="O148" s="42">
        <f t="shared" si="126"/>
        <v>137.86912734999999</v>
      </c>
      <c r="P148" s="42">
        <f t="shared" si="126"/>
        <v>4.9008608999999996</v>
      </c>
      <c r="Q148" s="42">
        <f t="shared" si="126"/>
        <v>90.289968630000004</v>
      </c>
      <c r="R148" s="42">
        <f t="shared" si="126"/>
        <v>28.631305099999999</v>
      </c>
      <c r="S148" s="42">
        <f t="shared" si="126"/>
        <v>14.046992720000004</v>
      </c>
      <c r="T148" s="42">
        <f t="shared" si="126"/>
        <v>97.364489630000008</v>
      </c>
      <c r="U148" s="42">
        <f t="shared" si="126"/>
        <v>1.0985950200000003</v>
      </c>
      <c r="V148" s="42">
        <f t="shared" si="126"/>
        <v>72.809165730000004</v>
      </c>
      <c r="W148" s="42">
        <f t="shared" si="126"/>
        <v>6.5793925</v>
      </c>
      <c r="X148" s="42">
        <f t="shared" si="126"/>
        <v>16.877336379999996</v>
      </c>
      <c r="Y148" s="42">
        <f t="shared" si="126"/>
        <v>72.903241550000004</v>
      </c>
      <c r="Z148" s="42">
        <f t="shared" si="126"/>
        <v>0</v>
      </c>
      <c r="AA148" s="42">
        <f t="shared" si="126"/>
        <v>59.933411900000003</v>
      </c>
      <c r="AB148" s="42">
        <f t="shared" si="126"/>
        <v>3.1729118000000001</v>
      </c>
      <c r="AC148" s="42">
        <f t="shared" si="126"/>
        <v>9.7969178500000051</v>
      </c>
      <c r="AD148" s="42">
        <f t="shared" si="126"/>
        <v>499.46157411000002</v>
      </c>
      <c r="AE148" s="42">
        <f t="shared" si="126"/>
        <v>367.06762384000001</v>
      </c>
      <c r="AF148" s="42">
        <f t="shared" si="126"/>
        <v>4.9995466099999994</v>
      </c>
      <c r="AG148" s="42">
        <f t="shared" si="126"/>
        <v>285.966453</v>
      </c>
      <c r="AH148" s="42">
        <f t="shared" si="126"/>
        <v>22.56549236</v>
      </c>
      <c r="AI148" s="42">
        <f t="shared" si="126"/>
        <v>53.536131870000006</v>
      </c>
      <c r="AJ148" s="42">
        <f t="shared" si="126"/>
        <v>56.992272239999998</v>
      </c>
      <c r="AK148" s="42">
        <f t="shared" si="126"/>
        <v>0</v>
      </c>
      <c r="AL148" s="42">
        <f t="shared" si="126"/>
        <v>45.679586999999998</v>
      </c>
      <c r="AM148" s="42">
        <f t="shared" si="126"/>
        <v>0</v>
      </c>
      <c r="AN148" s="42">
        <f t="shared" si="126"/>
        <v>11.31268524</v>
      </c>
      <c r="AO148" s="42">
        <f t="shared" si="126"/>
        <v>133.38719279</v>
      </c>
      <c r="AP148" s="42">
        <f t="shared" si="126"/>
        <v>4.7738803399999998</v>
      </c>
      <c r="AQ148" s="42">
        <f t="shared" si="126"/>
        <v>105.065596</v>
      </c>
      <c r="AR148" s="42">
        <f t="shared" si="126"/>
        <v>9.8111675500000004</v>
      </c>
      <c r="AS148" s="42">
        <f t="shared" si="126"/>
        <v>13.736548899999999</v>
      </c>
      <c r="AT148" s="42">
        <f t="shared" si="126"/>
        <v>118.48865804999998</v>
      </c>
      <c r="AU148" s="42">
        <f t="shared" si="126"/>
        <v>0.22566626999999961</v>
      </c>
      <c r="AV148" s="42">
        <f t="shared" si="126"/>
        <v>97.694249999999982</v>
      </c>
      <c r="AW148" s="42">
        <f t="shared" si="126"/>
        <v>6.2585238400000023</v>
      </c>
      <c r="AX148" s="42">
        <f t="shared" si="126"/>
        <v>14.310217940000001</v>
      </c>
      <c r="AY148" s="42">
        <f t="shared" si="126"/>
        <v>58.199500760000021</v>
      </c>
      <c r="AZ148" s="42">
        <f t="shared" si="126"/>
        <v>0</v>
      </c>
      <c r="BA148" s="42">
        <f t="shared" si="126"/>
        <v>37.527020000000022</v>
      </c>
      <c r="BB148" s="42">
        <f t="shared" si="126"/>
        <v>6.4958009699999977</v>
      </c>
      <c r="BC148" s="42">
        <f t="shared" si="126"/>
        <v>14.17667979</v>
      </c>
    </row>
    <row r="149" spans="1:55" ht="63" x14ac:dyDescent="0.25">
      <c r="A149" s="46" t="s">
        <v>323</v>
      </c>
      <c r="B149" s="57" t="s">
        <v>325</v>
      </c>
      <c r="C149" s="48" t="s">
        <v>326</v>
      </c>
      <c r="D149" s="49">
        <v>395.14759430200002</v>
      </c>
      <c r="E149" s="49">
        <f t="shared" ref="E149:E150" si="127">SUBTOTAL(9,F149:I149)</f>
        <v>276.54743442</v>
      </c>
      <c r="F149" s="49">
        <f t="shared" ref="F149:I150" si="128">K149+P149+U149+Z149</f>
        <v>5.9994559199999999</v>
      </c>
      <c r="G149" s="49">
        <f t="shared" si="128"/>
        <v>221.82000289000001</v>
      </c>
      <c r="H149" s="49">
        <f t="shared" si="128"/>
        <v>0</v>
      </c>
      <c r="I149" s="49">
        <f t="shared" si="128"/>
        <v>48.727975610000001</v>
      </c>
      <c r="J149" s="49">
        <f t="shared" ref="J149:J150" si="129">SUBTOTAL(9,K149:N149)</f>
        <v>27.235472699999999</v>
      </c>
      <c r="K149" s="49">
        <v>0</v>
      </c>
      <c r="L149" s="49">
        <v>15.26065502</v>
      </c>
      <c r="M149" s="49">
        <v>0</v>
      </c>
      <c r="N149" s="49">
        <v>11.974817679999999</v>
      </c>
      <c r="O149" s="49">
        <f t="shared" ref="O149:O150" si="130">SUBTOTAL(9,P149:S149)</f>
        <v>104.29801411</v>
      </c>
      <c r="P149" s="49">
        <v>4.9008608999999996</v>
      </c>
      <c r="Q149" s="49">
        <v>85.640342779999997</v>
      </c>
      <c r="R149" s="49">
        <v>0</v>
      </c>
      <c r="S149" s="49">
        <v>13.756810430000003</v>
      </c>
      <c r="T149" s="49">
        <f t="shared" ref="T149:T150" si="131">SUBTOTAL(9,U149:X149)</f>
        <v>82.569723740000015</v>
      </c>
      <c r="U149" s="49">
        <v>1.0985950200000003</v>
      </c>
      <c r="V149" s="49">
        <v>67.809156760000008</v>
      </c>
      <c r="W149" s="49">
        <v>0</v>
      </c>
      <c r="X149" s="49">
        <v>13.661971959999997</v>
      </c>
      <c r="Y149" s="49">
        <f t="shared" ref="Y149:Y150" si="132">SUBTOTAL(9,Z149:AC149)</f>
        <v>62.444223870000009</v>
      </c>
      <c r="Z149" s="49">
        <v>0</v>
      </c>
      <c r="AA149" s="49">
        <v>53.109848330000005</v>
      </c>
      <c r="AB149" s="49">
        <v>0</v>
      </c>
      <c r="AC149" s="49">
        <v>9.3343755400000052</v>
      </c>
      <c r="AD149" s="49">
        <v>434.34212511999999</v>
      </c>
      <c r="AE149" s="49">
        <f t="shared" ref="AE149:AE150" si="133">SUBTOTAL(9,AF149:AI149)</f>
        <v>343.10178766000001</v>
      </c>
      <c r="AF149" s="49">
        <f t="shared" ref="AF149:AI150" si="134">AK149+AP149+AU149+AZ149</f>
        <v>4.9995466099999994</v>
      </c>
      <c r="AG149" s="49">
        <f t="shared" si="134"/>
        <v>285.966453</v>
      </c>
      <c r="AH149" s="49">
        <f t="shared" si="134"/>
        <v>0</v>
      </c>
      <c r="AI149" s="49">
        <f t="shared" si="134"/>
        <v>52.135788050000002</v>
      </c>
      <c r="AJ149" s="49">
        <f t="shared" ref="AJ149:AJ150" si="135">SUBTOTAL(9,AK149:AN149)</f>
        <v>56.467524040000001</v>
      </c>
      <c r="AK149" s="49">
        <v>0</v>
      </c>
      <c r="AL149" s="49">
        <v>45.679586999999998</v>
      </c>
      <c r="AM149" s="49">
        <v>0</v>
      </c>
      <c r="AN149" s="49">
        <v>10.787937040000001</v>
      </c>
      <c r="AO149" s="49">
        <f t="shared" ref="AO149:AO150" si="136">SUBTOTAL(9,AP149:AS149)</f>
        <v>123.19292541</v>
      </c>
      <c r="AP149" s="49">
        <v>4.7738803399999998</v>
      </c>
      <c r="AQ149" s="49">
        <v>105.065596</v>
      </c>
      <c r="AR149" s="49">
        <v>0</v>
      </c>
      <c r="AS149" s="49">
        <v>13.353449069999998</v>
      </c>
      <c r="AT149" s="49">
        <f t="shared" ref="AT149:AT150" si="137">SUBTOTAL(9,AU149:AX149)</f>
        <v>111.96033067999998</v>
      </c>
      <c r="AU149" s="49">
        <v>0.22566626999999961</v>
      </c>
      <c r="AV149" s="49">
        <v>97.694249999999982</v>
      </c>
      <c r="AW149" s="49">
        <v>0</v>
      </c>
      <c r="AX149" s="49">
        <v>14.040414410000002</v>
      </c>
      <c r="AY149" s="49">
        <f t="shared" ref="AY149:AY150" si="138">SUBTOTAL(9,AZ149:BC149)</f>
        <v>51.481007530000021</v>
      </c>
      <c r="AZ149" s="49">
        <v>0</v>
      </c>
      <c r="BA149" s="49">
        <v>37.527020000000022</v>
      </c>
      <c r="BB149" s="49">
        <v>0</v>
      </c>
      <c r="BC149" s="49">
        <v>13.953987529999999</v>
      </c>
    </row>
    <row r="150" spans="1:55" ht="47.25" x14ac:dyDescent="0.25">
      <c r="A150" s="46" t="s">
        <v>323</v>
      </c>
      <c r="B150" s="61" t="s">
        <v>327</v>
      </c>
      <c r="C150" s="53" t="s">
        <v>328</v>
      </c>
      <c r="D150" s="49">
        <v>102.70114657199997</v>
      </c>
      <c r="E150" s="49">
        <f t="shared" si="127"/>
        <v>68.942825189999994</v>
      </c>
      <c r="F150" s="49">
        <f t="shared" si="128"/>
        <v>0</v>
      </c>
      <c r="G150" s="49">
        <f t="shared" si="128"/>
        <v>17.475670430000001</v>
      </c>
      <c r="H150" s="49">
        <f t="shared" si="128"/>
        <v>45.242882789999996</v>
      </c>
      <c r="I150" s="49">
        <f t="shared" si="128"/>
        <v>6.2242719700000002</v>
      </c>
      <c r="J150" s="49">
        <f t="shared" si="129"/>
        <v>10.11792838</v>
      </c>
      <c r="K150" s="49">
        <v>0</v>
      </c>
      <c r="L150" s="49">
        <f>1002.47204/1000</f>
        <v>1.00247204</v>
      </c>
      <c r="M150" s="49">
        <f>6859.27339/1000</f>
        <v>6.8592733900000002</v>
      </c>
      <c r="N150" s="49">
        <f>2256.18295/1000</f>
        <v>2.2561829499999999</v>
      </c>
      <c r="O150" s="49">
        <f t="shared" si="130"/>
        <v>33.571113239999995</v>
      </c>
      <c r="P150" s="49">
        <v>0</v>
      </c>
      <c r="Q150" s="49">
        <v>4.6496258499999996</v>
      </c>
      <c r="R150" s="49">
        <v>28.631305099999999</v>
      </c>
      <c r="S150" s="49">
        <f>290.18229/1000</f>
        <v>0.29018229000000001</v>
      </c>
      <c r="T150" s="49">
        <f t="shared" si="131"/>
        <v>14.794765890000001</v>
      </c>
      <c r="U150" s="49">
        <v>0</v>
      </c>
      <c r="V150" s="49">
        <v>5.0000089699999997</v>
      </c>
      <c r="W150" s="49">
        <v>6.5793925</v>
      </c>
      <c r="X150" s="49">
        <v>3.2153644199999998</v>
      </c>
      <c r="Y150" s="49">
        <f t="shared" si="132"/>
        <v>10.459017680000001</v>
      </c>
      <c r="Z150" s="49">
        <v>0</v>
      </c>
      <c r="AA150" s="49">
        <f>6823.56357/1000</f>
        <v>6.8235635700000001</v>
      </c>
      <c r="AB150" s="49">
        <v>3.1729118000000001</v>
      </c>
      <c r="AC150" s="49">
        <f>462.54231/1000</f>
        <v>0.46254231000000001</v>
      </c>
      <c r="AD150" s="49">
        <v>65.119448990000009</v>
      </c>
      <c r="AE150" s="49">
        <f t="shared" si="133"/>
        <v>23.96583618</v>
      </c>
      <c r="AF150" s="49">
        <f t="shared" si="134"/>
        <v>0</v>
      </c>
      <c r="AG150" s="49">
        <f t="shared" si="134"/>
        <v>0</v>
      </c>
      <c r="AH150" s="49">
        <f t="shared" si="134"/>
        <v>22.56549236</v>
      </c>
      <c r="AI150" s="49">
        <f t="shared" si="134"/>
        <v>1.40034382</v>
      </c>
      <c r="AJ150" s="49">
        <f t="shared" si="135"/>
        <v>0.5247482</v>
      </c>
      <c r="AK150" s="49">
        <v>0</v>
      </c>
      <c r="AL150" s="49">
        <v>0</v>
      </c>
      <c r="AM150" s="49">
        <v>0</v>
      </c>
      <c r="AN150" s="49">
        <v>0.5247482</v>
      </c>
      <c r="AO150" s="49">
        <f t="shared" si="136"/>
        <v>10.194267380000001</v>
      </c>
      <c r="AP150" s="49">
        <v>0</v>
      </c>
      <c r="AQ150" s="49">
        <v>0</v>
      </c>
      <c r="AR150" s="49">
        <v>9.8111675500000004</v>
      </c>
      <c r="AS150" s="49">
        <v>0.38309983000000003</v>
      </c>
      <c r="AT150" s="49">
        <f t="shared" si="137"/>
        <v>6.5283273700000022</v>
      </c>
      <c r="AU150" s="49">
        <v>0</v>
      </c>
      <c r="AV150" s="49">
        <v>0</v>
      </c>
      <c r="AW150" s="49">
        <v>6.2585238400000023</v>
      </c>
      <c r="AX150" s="49">
        <v>0.2698035299999999</v>
      </c>
      <c r="AY150" s="49">
        <f t="shared" si="138"/>
        <v>6.7184932299999982</v>
      </c>
      <c r="AZ150" s="49">
        <v>0</v>
      </c>
      <c r="BA150" s="49">
        <v>0</v>
      </c>
      <c r="BB150" s="49">
        <v>6.4958009699999977</v>
      </c>
      <c r="BC150" s="49">
        <v>0.22269226000000009</v>
      </c>
    </row>
    <row r="151" spans="1:55" s="16" customFormat="1" x14ac:dyDescent="0.25">
      <c r="A151" s="38" t="s">
        <v>329</v>
      </c>
      <c r="B151" s="43" t="s">
        <v>330</v>
      </c>
      <c r="C151" s="40" t="s">
        <v>75</v>
      </c>
      <c r="D151" s="42">
        <f t="shared" ref="D151:E151" si="139">SUM(D152:D157)</f>
        <v>457.05216797600002</v>
      </c>
      <c r="E151" s="42">
        <f t="shared" si="139"/>
        <v>400.71578697999996</v>
      </c>
      <c r="F151" s="42">
        <f t="shared" ref="F151:BC151" si="140">SUM(F152:F157)</f>
        <v>12.9178309</v>
      </c>
      <c r="G151" s="42">
        <f t="shared" si="140"/>
        <v>365.00745434999999</v>
      </c>
      <c r="H151" s="42">
        <f t="shared" si="140"/>
        <v>11.859783879999998</v>
      </c>
      <c r="I151" s="42">
        <f t="shared" si="140"/>
        <v>10.930717850000001</v>
      </c>
      <c r="J151" s="42">
        <f t="shared" si="140"/>
        <v>66.121543920000008</v>
      </c>
      <c r="K151" s="42">
        <f t="shared" si="140"/>
        <v>3.7261398199999998</v>
      </c>
      <c r="L151" s="42">
        <f t="shared" si="140"/>
        <v>59.516904450000006</v>
      </c>
      <c r="M151" s="42">
        <f t="shared" si="140"/>
        <v>1.8784000000000001E-3</v>
      </c>
      <c r="N151" s="42">
        <f t="shared" si="140"/>
        <v>2.8766212499999999</v>
      </c>
      <c r="O151" s="42">
        <f t="shared" si="140"/>
        <v>96.023763899999977</v>
      </c>
      <c r="P151" s="42">
        <f t="shared" si="140"/>
        <v>2.0209572000000002</v>
      </c>
      <c r="Q151" s="42">
        <f t="shared" si="140"/>
        <v>83.646711469999985</v>
      </c>
      <c r="R151" s="42">
        <f t="shared" si="140"/>
        <v>8.628534359999998</v>
      </c>
      <c r="S151" s="42">
        <f t="shared" si="140"/>
        <v>1.72756087</v>
      </c>
      <c r="T151" s="42">
        <f t="shared" si="140"/>
        <v>125.33489638000002</v>
      </c>
      <c r="U151" s="42">
        <f t="shared" si="140"/>
        <v>0</v>
      </c>
      <c r="V151" s="42">
        <f t="shared" si="140"/>
        <v>119.48892451000003</v>
      </c>
      <c r="W151" s="42">
        <f t="shared" si="140"/>
        <v>0.56833920000000127</v>
      </c>
      <c r="X151" s="42">
        <f t="shared" si="140"/>
        <v>5.27763267</v>
      </c>
      <c r="Y151" s="42">
        <f t="shared" si="140"/>
        <v>113.23558277999996</v>
      </c>
      <c r="Z151" s="42">
        <f t="shared" si="140"/>
        <v>7.1707338800000002</v>
      </c>
      <c r="AA151" s="42">
        <f t="shared" si="140"/>
        <v>102.35491391999996</v>
      </c>
      <c r="AB151" s="42">
        <f t="shared" si="140"/>
        <v>2.6610319200000001</v>
      </c>
      <c r="AC151" s="42">
        <f t="shared" si="140"/>
        <v>1.0489030599999998</v>
      </c>
      <c r="AD151" s="42">
        <f t="shared" si="140"/>
        <v>421.72235817999996</v>
      </c>
      <c r="AE151" s="42">
        <f t="shared" si="140"/>
        <v>426.83867274000005</v>
      </c>
      <c r="AF151" s="42">
        <f t="shared" si="140"/>
        <v>15.055605560000002</v>
      </c>
      <c r="AG151" s="42">
        <f t="shared" si="140"/>
        <v>393.25791600000002</v>
      </c>
      <c r="AH151" s="42">
        <f t="shared" si="140"/>
        <v>1.6115133100000001</v>
      </c>
      <c r="AI151" s="42">
        <f t="shared" si="140"/>
        <v>16.913637869999999</v>
      </c>
      <c r="AJ151" s="42">
        <f t="shared" si="140"/>
        <v>50.728259470000005</v>
      </c>
      <c r="AK151" s="42">
        <f t="shared" si="140"/>
        <v>3.4997322100000003</v>
      </c>
      <c r="AL151" s="42">
        <f t="shared" si="140"/>
        <v>44.496900000000004</v>
      </c>
      <c r="AM151" s="42">
        <f t="shared" si="140"/>
        <v>0</v>
      </c>
      <c r="AN151" s="42">
        <f t="shared" si="140"/>
        <v>2.7316272600000002</v>
      </c>
      <c r="AO151" s="42">
        <f t="shared" si="140"/>
        <v>83.193659560000015</v>
      </c>
      <c r="AP151" s="42">
        <f t="shared" si="140"/>
        <v>1.8981598399999999</v>
      </c>
      <c r="AQ151" s="42">
        <f t="shared" si="140"/>
        <v>78.564172000000013</v>
      </c>
      <c r="AR151" s="42">
        <f t="shared" si="140"/>
        <v>0</v>
      </c>
      <c r="AS151" s="42">
        <f t="shared" si="140"/>
        <v>2.7313277199999995</v>
      </c>
      <c r="AT151" s="42">
        <f t="shared" si="140"/>
        <v>168.86812755999998</v>
      </c>
      <c r="AU151" s="42">
        <f t="shared" si="140"/>
        <v>1.0795784099999999</v>
      </c>
      <c r="AV151" s="42">
        <f t="shared" si="140"/>
        <v>160.81200919999998</v>
      </c>
      <c r="AW151" s="42">
        <f t="shared" si="140"/>
        <v>0</v>
      </c>
      <c r="AX151" s="42">
        <f t="shared" si="140"/>
        <v>6.9765399500000003</v>
      </c>
      <c r="AY151" s="42">
        <f t="shared" si="140"/>
        <v>124.04862615000002</v>
      </c>
      <c r="AZ151" s="42">
        <f t="shared" si="140"/>
        <v>8.5781351000000026</v>
      </c>
      <c r="BA151" s="42">
        <f t="shared" si="140"/>
        <v>109.38483480000002</v>
      </c>
      <c r="BB151" s="42">
        <f t="shared" si="140"/>
        <v>1.6115133100000001</v>
      </c>
      <c r="BC151" s="42">
        <f t="shared" si="140"/>
        <v>4.474142940000001</v>
      </c>
    </row>
    <row r="152" spans="1:55" ht="31.5" x14ac:dyDescent="0.25">
      <c r="A152" s="46" t="s">
        <v>329</v>
      </c>
      <c r="B152" s="57" t="s">
        <v>331</v>
      </c>
      <c r="C152" s="48" t="s">
        <v>332</v>
      </c>
      <c r="D152" s="49">
        <v>0.66205886999999997</v>
      </c>
      <c r="E152" s="49">
        <f t="shared" ref="E152:E157" si="141">SUBTOTAL(9,F152:I152)</f>
        <v>4.1437540000000002E-2</v>
      </c>
      <c r="F152" s="49">
        <f t="shared" ref="F152:I157" si="142">K152+P152+U152+Z152</f>
        <v>0</v>
      </c>
      <c r="G152" s="49">
        <f t="shared" si="142"/>
        <v>0</v>
      </c>
      <c r="H152" s="49">
        <f t="shared" si="142"/>
        <v>0</v>
      </c>
      <c r="I152" s="49">
        <f t="shared" si="142"/>
        <v>4.1437540000000002E-2</v>
      </c>
      <c r="J152" s="49">
        <f t="shared" ref="J152:J157" si="143">SUBTOTAL(9,K152:N152)</f>
        <v>1.035939E-2</v>
      </c>
      <c r="K152" s="49">
        <v>0</v>
      </c>
      <c r="L152" s="49">
        <v>0</v>
      </c>
      <c r="M152" s="49">
        <v>0</v>
      </c>
      <c r="N152" s="49">
        <v>1.035939E-2</v>
      </c>
      <c r="O152" s="49">
        <f t="shared" ref="O152:O157" si="144">SUBTOTAL(9,P152:S152)</f>
        <v>1.035939E-2</v>
      </c>
      <c r="P152" s="49">
        <v>0</v>
      </c>
      <c r="Q152" s="49">
        <v>0</v>
      </c>
      <c r="R152" s="49">
        <v>0</v>
      </c>
      <c r="S152" s="49">
        <v>1.035939E-2</v>
      </c>
      <c r="T152" s="49">
        <f t="shared" ref="T152:T157" si="145">SUBTOTAL(9,U152:X152)</f>
        <v>1.035939E-2</v>
      </c>
      <c r="U152" s="49">
        <v>0</v>
      </c>
      <c r="V152" s="49">
        <v>0</v>
      </c>
      <c r="W152" s="49">
        <v>0</v>
      </c>
      <c r="X152" s="49">
        <v>1.035939E-2</v>
      </c>
      <c r="Y152" s="49">
        <f t="shared" ref="Y152:Y157" si="146">SUBTOTAL(9,Z152:AC152)</f>
        <v>1.0359370000000003E-2</v>
      </c>
      <c r="Z152" s="49">
        <v>0</v>
      </c>
      <c r="AA152" s="49">
        <v>0</v>
      </c>
      <c r="AB152" s="49">
        <v>0</v>
      </c>
      <c r="AC152" s="49">
        <v>1.0359370000000003E-2</v>
      </c>
      <c r="AD152" s="49">
        <v>0.66205886999999997</v>
      </c>
      <c r="AE152" s="49">
        <f t="shared" ref="AE152:AE157" si="147">SUBTOTAL(9,AF152:AI152)</f>
        <v>4.1437540000000002E-2</v>
      </c>
      <c r="AF152" s="49">
        <f t="shared" ref="AF152:AI157" si="148">AK152+AP152+AU152+AZ152</f>
        <v>0</v>
      </c>
      <c r="AG152" s="49">
        <f t="shared" si="148"/>
        <v>0</v>
      </c>
      <c r="AH152" s="49">
        <f t="shared" si="148"/>
        <v>0</v>
      </c>
      <c r="AI152" s="49">
        <f t="shared" si="148"/>
        <v>4.1437540000000002E-2</v>
      </c>
      <c r="AJ152" s="49">
        <f t="shared" ref="AJ152:AJ157" si="149">SUBTOTAL(9,AK152:AN152)</f>
        <v>1.035939E-2</v>
      </c>
      <c r="AK152" s="49">
        <v>0</v>
      </c>
      <c r="AL152" s="49">
        <v>0</v>
      </c>
      <c r="AM152" s="49">
        <v>0</v>
      </c>
      <c r="AN152" s="49">
        <v>1.035939E-2</v>
      </c>
      <c r="AO152" s="49">
        <f t="shared" ref="AO152:AO157" si="150">SUBTOTAL(9,AP152:AS152)</f>
        <v>1.0359390000000003E-2</v>
      </c>
      <c r="AP152" s="49">
        <v>0</v>
      </c>
      <c r="AQ152" s="49">
        <v>0</v>
      </c>
      <c r="AR152" s="49">
        <v>0</v>
      </c>
      <c r="AS152" s="49">
        <v>1.0359390000000003E-2</v>
      </c>
      <c r="AT152" s="49">
        <f t="shared" ref="AT152:AT157" si="151">SUBTOTAL(9,AU152:AX152)</f>
        <v>1.0359389999999996E-2</v>
      </c>
      <c r="AU152" s="49">
        <v>0</v>
      </c>
      <c r="AV152" s="49">
        <v>0</v>
      </c>
      <c r="AW152" s="49">
        <v>0</v>
      </c>
      <c r="AX152" s="49">
        <v>1.0359389999999996E-2</v>
      </c>
      <c r="AY152" s="49">
        <f t="shared" ref="AY152:AY157" si="152">SUBTOTAL(9,AZ152:BC152)</f>
        <v>1.0359370000000003E-2</v>
      </c>
      <c r="AZ152" s="49">
        <v>0</v>
      </c>
      <c r="BA152" s="49">
        <v>0</v>
      </c>
      <c r="BB152" s="49">
        <v>0</v>
      </c>
      <c r="BC152" s="49">
        <v>1.0359370000000003E-2</v>
      </c>
    </row>
    <row r="153" spans="1:55" ht="31.5" x14ac:dyDescent="0.25">
      <c r="A153" s="46" t="s">
        <v>329</v>
      </c>
      <c r="B153" s="55" t="s">
        <v>333</v>
      </c>
      <c r="C153" s="48" t="s">
        <v>334</v>
      </c>
      <c r="D153" s="49">
        <v>55.433871599999996</v>
      </c>
      <c r="E153" s="49">
        <f t="shared" si="141"/>
        <v>36.118156059999997</v>
      </c>
      <c r="F153" s="49">
        <f t="shared" si="142"/>
        <v>0</v>
      </c>
      <c r="G153" s="49">
        <f t="shared" si="142"/>
        <v>23.521717850000002</v>
      </c>
      <c r="H153" s="49">
        <f t="shared" si="142"/>
        <v>9.1987519599999992</v>
      </c>
      <c r="I153" s="49">
        <f t="shared" si="142"/>
        <v>3.39768625</v>
      </c>
      <c r="J153" s="49">
        <f t="shared" si="143"/>
        <v>12.67948208</v>
      </c>
      <c r="K153" s="49">
        <v>0</v>
      </c>
      <c r="L153" s="49">
        <v>12.14137358</v>
      </c>
      <c r="M153" s="49">
        <v>1.8784000000000001E-3</v>
      </c>
      <c r="N153" s="49">
        <v>0.53623010000000004</v>
      </c>
      <c r="O153" s="49">
        <f t="shared" si="144"/>
        <v>8.9668853999999971</v>
      </c>
      <c r="P153" s="49">
        <v>0</v>
      </c>
      <c r="Q153" s="49">
        <v>0</v>
      </c>
      <c r="R153" s="49">
        <v>8.628534359999998</v>
      </c>
      <c r="S153" s="49">
        <v>0.33835103999999994</v>
      </c>
      <c r="T153" s="49">
        <f t="shared" si="145"/>
        <v>7.9166881199999999</v>
      </c>
      <c r="U153" s="49">
        <v>0</v>
      </c>
      <c r="V153" s="49">
        <v>5.8999999999999986</v>
      </c>
      <c r="W153" s="49">
        <v>0.56833920000000127</v>
      </c>
      <c r="X153" s="49">
        <v>1.4483489199999999</v>
      </c>
      <c r="Y153" s="49">
        <f t="shared" si="146"/>
        <v>6.5551004600000038</v>
      </c>
      <c r="Z153" s="49">
        <v>0</v>
      </c>
      <c r="AA153" s="49">
        <v>5.4803442700000033</v>
      </c>
      <c r="AB153" s="49">
        <v>7.2381337035132276E-16</v>
      </c>
      <c r="AC153" s="49">
        <v>1.07475619</v>
      </c>
      <c r="AD153" s="49">
        <v>48.124509909999993</v>
      </c>
      <c r="AE153" s="49">
        <f t="shared" si="147"/>
        <v>5.3190783900000005</v>
      </c>
      <c r="AF153" s="49">
        <f t="shared" si="148"/>
        <v>0</v>
      </c>
      <c r="AG153" s="49">
        <f t="shared" si="148"/>
        <v>0</v>
      </c>
      <c r="AH153" s="49">
        <f t="shared" si="148"/>
        <v>1.6115133100000001</v>
      </c>
      <c r="AI153" s="49">
        <f t="shared" si="148"/>
        <v>3.7075650800000002</v>
      </c>
      <c r="AJ153" s="49">
        <f t="shared" si="149"/>
        <v>0.44089999999999996</v>
      </c>
      <c r="AK153" s="49">
        <v>0</v>
      </c>
      <c r="AL153" s="49">
        <v>0</v>
      </c>
      <c r="AM153" s="49">
        <v>0</v>
      </c>
      <c r="AN153" s="49">
        <v>0.44089999999999996</v>
      </c>
      <c r="AO153" s="49">
        <f t="shared" si="150"/>
        <v>0.44009458000000001</v>
      </c>
      <c r="AP153" s="49">
        <v>0</v>
      </c>
      <c r="AQ153" s="49">
        <v>0</v>
      </c>
      <c r="AR153" s="49">
        <v>0</v>
      </c>
      <c r="AS153" s="49">
        <v>0.44009458000000001</v>
      </c>
      <c r="AT153" s="49">
        <f t="shared" si="151"/>
        <v>1.2716053799999998</v>
      </c>
      <c r="AU153" s="49">
        <v>0</v>
      </c>
      <c r="AV153" s="49">
        <v>0</v>
      </c>
      <c r="AW153" s="49">
        <v>0</v>
      </c>
      <c r="AX153" s="49">
        <v>1.2716053799999998</v>
      </c>
      <c r="AY153" s="49">
        <f t="shared" si="152"/>
        <v>3.1664784300000006</v>
      </c>
      <c r="AZ153" s="49">
        <v>0</v>
      </c>
      <c r="BA153" s="49">
        <v>0</v>
      </c>
      <c r="BB153" s="49">
        <v>1.6115133100000001</v>
      </c>
      <c r="BC153" s="49">
        <v>1.5549651200000003</v>
      </c>
    </row>
    <row r="154" spans="1:55" ht="47.25" x14ac:dyDescent="0.25">
      <c r="A154" s="46" t="s">
        <v>329</v>
      </c>
      <c r="B154" s="55" t="s">
        <v>335</v>
      </c>
      <c r="C154" s="48" t="s">
        <v>336</v>
      </c>
      <c r="D154" s="49">
        <v>0.32572800000000002</v>
      </c>
      <c r="E154" s="49">
        <f t="shared" si="141"/>
        <v>8.7027719999999989E-2</v>
      </c>
      <c r="F154" s="49">
        <f t="shared" si="142"/>
        <v>0</v>
      </c>
      <c r="G154" s="49">
        <f t="shared" si="142"/>
        <v>0</v>
      </c>
      <c r="H154" s="49">
        <f t="shared" si="142"/>
        <v>0</v>
      </c>
      <c r="I154" s="49">
        <f t="shared" si="142"/>
        <v>8.7027719999999989E-2</v>
      </c>
      <c r="J154" s="49">
        <f t="shared" si="143"/>
        <v>7.7311770000000002E-2</v>
      </c>
      <c r="K154" s="49">
        <v>0</v>
      </c>
      <c r="L154" s="49">
        <v>0</v>
      </c>
      <c r="M154" s="49">
        <v>0</v>
      </c>
      <c r="N154" s="49">
        <v>7.7311770000000002E-2</v>
      </c>
      <c r="O154" s="49">
        <f t="shared" si="144"/>
        <v>7.7311770000000002E-2</v>
      </c>
      <c r="P154" s="49">
        <v>0</v>
      </c>
      <c r="Q154" s="49">
        <v>0</v>
      </c>
      <c r="R154" s="49">
        <v>0</v>
      </c>
      <c r="S154" s="49">
        <v>7.7311770000000002E-2</v>
      </c>
      <c r="T154" s="49">
        <f t="shared" si="145"/>
        <v>5.1541179999999992E-2</v>
      </c>
      <c r="U154" s="49">
        <v>0</v>
      </c>
      <c r="V154" s="49">
        <v>0</v>
      </c>
      <c r="W154" s="49">
        <v>0</v>
      </c>
      <c r="X154" s="49">
        <v>5.1541179999999992E-2</v>
      </c>
      <c r="Y154" s="49">
        <f t="shared" si="146"/>
        <v>-0.11913700000000001</v>
      </c>
      <c r="Z154" s="49">
        <v>0</v>
      </c>
      <c r="AA154" s="49">
        <v>0</v>
      </c>
      <c r="AB154" s="49">
        <v>0</v>
      </c>
      <c r="AC154" s="49">
        <v>-0.11913700000000001</v>
      </c>
      <c r="AD154" s="49">
        <v>0.32572800000000002</v>
      </c>
      <c r="AE154" s="49">
        <f t="shared" si="147"/>
        <v>8.7027719999999989E-2</v>
      </c>
      <c r="AF154" s="49">
        <f t="shared" si="148"/>
        <v>0</v>
      </c>
      <c r="AG154" s="49">
        <f t="shared" si="148"/>
        <v>0</v>
      </c>
      <c r="AH154" s="49">
        <f t="shared" si="148"/>
        <v>0</v>
      </c>
      <c r="AI154" s="49">
        <f t="shared" si="148"/>
        <v>8.7027719999999989E-2</v>
      </c>
      <c r="AJ154" s="49">
        <f t="shared" si="149"/>
        <v>7.7311770000000002E-2</v>
      </c>
      <c r="AK154" s="49">
        <v>0</v>
      </c>
      <c r="AL154" s="49">
        <v>0</v>
      </c>
      <c r="AM154" s="49">
        <v>0</v>
      </c>
      <c r="AN154" s="49">
        <v>7.7311770000000002E-2</v>
      </c>
      <c r="AO154" s="49">
        <f t="shared" si="150"/>
        <v>7.7311770000000002E-2</v>
      </c>
      <c r="AP154" s="49">
        <v>0</v>
      </c>
      <c r="AQ154" s="49">
        <v>0</v>
      </c>
      <c r="AR154" s="49">
        <v>0</v>
      </c>
      <c r="AS154" s="49">
        <v>7.7311770000000002E-2</v>
      </c>
      <c r="AT154" s="49">
        <f t="shared" si="151"/>
        <v>-8.9352750000000009E-2</v>
      </c>
      <c r="AU154" s="49">
        <v>0</v>
      </c>
      <c r="AV154" s="49">
        <v>0</v>
      </c>
      <c r="AW154" s="49">
        <v>0</v>
      </c>
      <c r="AX154" s="49">
        <v>-8.9352750000000009E-2</v>
      </c>
      <c r="AY154" s="49">
        <f t="shared" si="152"/>
        <v>2.1756929999999994E-2</v>
      </c>
      <c r="AZ154" s="49">
        <v>0</v>
      </c>
      <c r="BA154" s="49">
        <v>0</v>
      </c>
      <c r="BB154" s="49">
        <v>0</v>
      </c>
      <c r="BC154" s="49">
        <v>2.1756929999999994E-2</v>
      </c>
    </row>
    <row r="155" spans="1:55" ht="47.25" x14ac:dyDescent="0.25">
      <c r="A155" s="46" t="s">
        <v>329</v>
      </c>
      <c r="B155" s="55" t="s">
        <v>337</v>
      </c>
      <c r="C155" s="54" t="s">
        <v>338</v>
      </c>
      <c r="D155" s="49">
        <v>0.84577026999999994</v>
      </c>
      <c r="E155" s="49">
        <f t="shared" si="141"/>
        <v>0.10303408</v>
      </c>
      <c r="F155" s="49">
        <f t="shared" si="142"/>
        <v>0</v>
      </c>
      <c r="G155" s="49">
        <f t="shared" si="142"/>
        <v>0</v>
      </c>
      <c r="H155" s="49">
        <f t="shared" si="142"/>
        <v>0</v>
      </c>
      <c r="I155" s="49">
        <f t="shared" si="142"/>
        <v>0.10303408</v>
      </c>
      <c r="J155" s="49">
        <f t="shared" si="143"/>
        <v>2.5758510000000002E-2</v>
      </c>
      <c r="K155" s="49">
        <v>0</v>
      </c>
      <c r="L155" s="49">
        <v>0</v>
      </c>
      <c r="M155" s="49">
        <v>0</v>
      </c>
      <c r="N155" s="49">
        <v>2.5758510000000002E-2</v>
      </c>
      <c r="O155" s="49">
        <f t="shared" si="144"/>
        <v>2.5758510000000002E-2</v>
      </c>
      <c r="P155" s="49">
        <v>0</v>
      </c>
      <c r="Q155" s="49">
        <v>0</v>
      </c>
      <c r="R155" s="49">
        <v>0</v>
      </c>
      <c r="S155" s="49">
        <v>2.5758510000000002E-2</v>
      </c>
      <c r="T155" s="49">
        <f t="shared" si="145"/>
        <v>2.5758510000000005E-2</v>
      </c>
      <c r="U155" s="49">
        <v>0</v>
      </c>
      <c r="V155" s="49">
        <v>0</v>
      </c>
      <c r="W155" s="49">
        <v>0</v>
      </c>
      <c r="X155" s="49">
        <v>2.5758510000000005E-2</v>
      </c>
      <c r="Y155" s="49">
        <f t="shared" si="146"/>
        <v>2.5758549999999991E-2</v>
      </c>
      <c r="Z155" s="49">
        <v>0</v>
      </c>
      <c r="AA155" s="49">
        <v>0</v>
      </c>
      <c r="AB155" s="49">
        <v>0</v>
      </c>
      <c r="AC155" s="49">
        <v>2.5758549999999991E-2</v>
      </c>
      <c r="AD155" s="49">
        <v>0.13126003</v>
      </c>
      <c r="AE155" s="49">
        <f t="shared" si="147"/>
        <v>0.10303408</v>
      </c>
      <c r="AF155" s="49">
        <f t="shared" si="148"/>
        <v>0</v>
      </c>
      <c r="AG155" s="49">
        <f t="shared" si="148"/>
        <v>0</v>
      </c>
      <c r="AH155" s="49">
        <f t="shared" si="148"/>
        <v>0</v>
      </c>
      <c r="AI155" s="49">
        <f t="shared" si="148"/>
        <v>0.10303408</v>
      </c>
      <c r="AJ155" s="49">
        <f t="shared" si="149"/>
        <v>2.5758509999999998E-2</v>
      </c>
      <c r="AK155" s="49">
        <v>0</v>
      </c>
      <c r="AL155" s="49">
        <v>0</v>
      </c>
      <c r="AM155" s="49">
        <v>0</v>
      </c>
      <c r="AN155" s="49">
        <v>2.5758509999999998E-2</v>
      </c>
      <c r="AO155" s="49">
        <f t="shared" si="150"/>
        <v>2.5758509999999998E-2</v>
      </c>
      <c r="AP155" s="49">
        <v>0</v>
      </c>
      <c r="AQ155" s="49">
        <v>0</v>
      </c>
      <c r="AR155" s="49">
        <v>0</v>
      </c>
      <c r="AS155" s="49">
        <v>2.5758509999999998E-2</v>
      </c>
      <c r="AT155" s="49">
        <f t="shared" si="151"/>
        <v>2.5758510000000012E-2</v>
      </c>
      <c r="AU155" s="49">
        <v>0</v>
      </c>
      <c r="AV155" s="49">
        <v>0</v>
      </c>
      <c r="AW155" s="49">
        <v>0</v>
      </c>
      <c r="AX155" s="49">
        <v>2.5758510000000012E-2</v>
      </c>
      <c r="AY155" s="49">
        <f t="shared" si="152"/>
        <v>2.5758549999999991E-2</v>
      </c>
      <c r="AZ155" s="49">
        <v>0</v>
      </c>
      <c r="BA155" s="49">
        <v>0</v>
      </c>
      <c r="BB155" s="49">
        <v>0</v>
      </c>
      <c r="BC155" s="49">
        <v>2.5758549999999991E-2</v>
      </c>
    </row>
    <row r="156" spans="1:55" ht="31.5" x14ac:dyDescent="0.25">
      <c r="A156" s="46" t="s">
        <v>329</v>
      </c>
      <c r="B156" s="55" t="s">
        <v>339</v>
      </c>
      <c r="C156" s="48" t="s">
        <v>340</v>
      </c>
      <c r="D156" s="49">
        <v>399.18705069999999</v>
      </c>
      <c r="E156" s="49">
        <f t="shared" si="141"/>
        <v>364.30896562999993</v>
      </c>
      <c r="F156" s="49">
        <f t="shared" si="142"/>
        <v>12.9178309</v>
      </c>
      <c r="G156" s="49">
        <f t="shared" si="142"/>
        <v>341.48573649999997</v>
      </c>
      <c r="H156" s="49">
        <f t="shared" si="142"/>
        <v>2.6610319199999992</v>
      </c>
      <c r="I156" s="49">
        <f t="shared" si="142"/>
        <v>7.2443663100000002</v>
      </c>
      <c r="J156" s="49">
        <f t="shared" si="143"/>
        <v>53.328632170000006</v>
      </c>
      <c r="K156" s="49">
        <v>3.7261398199999998</v>
      </c>
      <c r="L156" s="49">
        <v>47.375530870000006</v>
      </c>
      <c r="M156" s="49">
        <v>0</v>
      </c>
      <c r="N156" s="49">
        <v>2.2269614799999999</v>
      </c>
      <c r="O156" s="49">
        <f t="shared" si="144"/>
        <v>86.94344882999998</v>
      </c>
      <c r="P156" s="49">
        <v>2.0209572000000002</v>
      </c>
      <c r="Q156" s="49">
        <v>83.646711469999985</v>
      </c>
      <c r="R156" s="49">
        <v>0</v>
      </c>
      <c r="S156" s="49">
        <v>1.2757801600000001</v>
      </c>
      <c r="T156" s="49">
        <f t="shared" si="145"/>
        <v>117.33054918000002</v>
      </c>
      <c r="U156" s="49">
        <v>0</v>
      </c>
      <c r="V156" s="49">
        <v>113.58892451000003</v>
      </c>
      <c r="W156" s="49">
        <v>0</v>
      </c>
      <c r="X156" s="49">
        <v>3.7416246700000002</v>
      </c>
      <c r="Y156" s="49">
        <f t="shared" si="146"/>
        <v>106.70633544999995</v>
      </c>
      <c r="Z156" s="49">
        <v>7.1707338800000002</v>
      </c>
      <c r="AA156" s="49">
        <v>96.874569649999955</v>
      </c>
      <c r="AB156" s="49">
        <v>2.6610319199999992</v>
      </c>
      <c r="AC156" s="49">
        <v>0</v>
      </c>
      <c r="AD156" s="49">
        <v>371.98072758999996</v>
      </c>
      <c r="AE156" s="49">
        <f t="shared" si="147"/>
        <v>420.74435272000005</v>
      </c>
      <c r="AF156" s="49">
        <f t="shared" si="148"/>
        <v>14.559501560000001</v>
      </c>
      <c r="AG156" s="49">
        <f t="shared" si="148"/>
        <v>393.25791600000002</v>
      </c>
      <c r="AH156" s="49">
        <f t="shared" si="148"/>
        <v>0</v>
      </c>
      <c r="AI156" s="49">
        <f t="shared" si="148"/>
        <v>12.926935160000001</v>
      </c>
      <c r="AJ156" s="49">
        <f t="shared" si="149"/>
        <v>50.173929800000003</v>
      </c>
      <c r="AK156" s="49">
        <v>3.4997322100000003</v>
      </c>
      <c r="AL156" s="49">
        <v>44.496900000000004</v>
      </c>
      <c r="AM156" s="49">
        <v>0</v>
      </c>
      <c r="AN156" s="49">
        <v>2.1772975900000002</v>
      </c>
      <c r="AO156" s="49">
        <f t="shared" si="150"/>
        <v>82.640135310000019</v>
      </c>
      <c r="AP156" s="49">
        <v>1.8981598399999999</v>
      </c>
      <c r="AQ156" s="49">
        <v>78.564172000000013</v>
      </c>
      <c r="AR156" s="49">
        <v>0</v>
      </c>
      <c r="AS156" s="49">
        <v>2.1778034699999997</v>
      </c>
      <c r="AT156" s="49">
        <f t="shared" si="151"/>
        <v>167.60211873999998</v>
      </c>
      <c r="AU156" s="49">
        <v>1.0795784099999999</v>
      </c>
      <c r="AV156" s="49">
        <v>160.81200919999998</v>
      </c>
      <c r="AW156" s="49">
        <v>0</v>
      </c>
      <c r="AX156" s="49">
        <v>5.7105311300000006</v>
      </c>
      <c r="AY156" s="49">
        <f t="shared" si="152"/>
        <v>120.32816887000001</v>
      </c>
      <c r="AZ156" s="49">
        <v>8.0820311000000018</v>
      </c>
      <c r="BA156" s="49">
        <v>109.38483480000002</v>
      </c>
      <c r="BB156" s="49">
        <v>0</v>
      </c>
      <c r="BC156" s="49">
        <v>2.8613029700000006</v>
      </c>
    </row>
    <row r="157" spans="1:55" ht="31.5" x14ac:dyDescent="0.25">
      <c r="A157" s="46" t="s">
        <v>329</v>
      </c>
      <c r="B157" s="55" t="s">
        <v>341</v>
      </c>
      <c r="C157" s="48" t="s">
        <v>342</v>
      </c>
      <c r="D157" s="49">
        <v>0.59768853600000005</v>
      </c>
      <c r="E157" s="49">
        <f t="shared" si="141"/>
        <v>5.716595E-2</v>
      </c>
      <c r="F157" s="49">
        <f t="shared" si="142"/>
        <v>0</v>
      </c>
      <c r="G157" s="49">
        <f t="shared" si="142"/>
        <v>0</v>
      </c>
      <c r="H157" s="49">
        <f t="shared" si="142"/>
        <v>0</v>
      </c>
      <c r="I157" s="49">
        <f t="shared" si="142"/>
        <v>5.716595E-2</v>
      </c>
      <c r="J157" s="49">
        <f t="shared" si="143"/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f t="shared" si="144"/>
        <v>0</v>
      </c>
      <c r="P157" s="49">
        <v>0</v>
      </c>
      <c r="Q157" s="49">
        <v>0</v>
      </c>
      <c r="R157" s="49">
        <v>0</v>
      </c>
      <c r="S157" s="49">
        <v>0</v>
      </c>
      <c r="T157" s="49">
        <f t="shared" si="145"/>
        <v>0</v>
      </c>
      <c r="U157" s="49">
        <v>0</v>
      </c>
      <c r="V157" s="49">
        <v>0</v>
      </c>
      <c r="W157" s="49">
        <v>0</v>
      </c>
      <c r="X157" s="49">
        <v>0</v>
      </c>
      <c r="Y157" s="49">
        <f t="shared" si="146"/>
        <v>5.716595E-2</v>
      </c>
      <c r="Z157" s="49">
        <v>0</v>
      </c>
      <c r="AA157" s="49">
        <v>0</v>
      </c>
      <c r="AB157" s="49">
        <v>0</v>
      </c>
      <c r="AC157" s="49">
        <v>5.716595E-2</v>
      </c>
      <c r="AD157" s="49">
        <v>0.49807378000000002</v>
      </c>
      <c r="AE157" s="49">
        <f t="shared" si="147"/>
        <v>0.54374228999999996</v>
      </c>
      <c r="AF157" s="49">
        <f t="shared" si="148"/>
        <v>0.49610399999999999</v>
      </c>
      <c r="AG157" s="49">
        <f t="shared" si="148"/>
        <v>0</v>
      </c>
      <c r="AH157" s="49">
        <f t="shared" si="148"/>
        <v>0</v>
      </c>
      <c r="AI157" s="49">
        <f t="shared" si="148"/>
        <v>4.763829E-2</v>
      </c>
      <c r="AJ157" s="49">
        <f t="shared" si="149"/>
        <v>0</v>
      </c>
      <c r="AK157" s="49">
        <v>0</v>
      </c>
      <c r="AL157" s="49">
        <v>0</v>
      </c>
      <c r="AM157" s="49">
        <v>0</v>
      </c>
      <c r="AN157" s="49">
        <v>0</v>
      </c>
      <c r="AO157" s="49">
        <f t="shared" si="150"/>
        <v>0</v>
      </c>
      <c r="AP157" s="49">
        <v>0</v>
      </c>
      <c r="AQ157" s="49">
        <v>0</v>
      </c>
      <c r="AR157" s="49">
        <v>0</v>
      </c>
      <c r="AS157" s="49">
        <v>0</v>
      </c>
      <c r="AT157" s="49">
        <f t="shared" si="151"/>
        <v>4.763829E-2</v>
      </c>
      <c r="AU157" s="49">
        <v>0</v>
      </c>
      <c r="AV157" s="49">
        <v>0</v>
      </c>
      <c r="AW157" s="49">
        <v>0</v>
      </c>
      <c r="AX157" s="49">
        <v>4.763829E-2</v>
      </c>
      <c r="AY157" s="49">
        <f t="shared" si="152"/>
        <v>0.49610399999999999</v>
      </c>
      <c r="AZ157" s="49">
        <v>0.49610399999999999</v>
      </c>
      <c r="BA157" s="49">
        <v>0</v>
      </c>
      <c r="BB157" s="49">
        <v>0</v>
      </c>
      <c r="BC157" s="49">
        <v>0</v>
      </c>
    </row>
    <row r="158" spans="1:55" s="16" customFormat="1" ht="31.5" x14ac:dyDescent="0.25">
      <c r="A158" s="38" t="s">
        <v>343</v>
      </c>
      <c r="B158" s="39" t="s">
        <v>344</v>
      </c>
      <c r="C158" s="40" t="s">
        <v>75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</row>
    <row r="159" spans="1:55" s="16" customFormat="1" x14ac:dyDescent="0.25">
      <c r="A159" s="38" t="s">
        <v>345</v>
      </c>
      <c r="B159" s="39" t="s">
        <v>346</v>
      </c>
      <c r="C159" s="40" t="s">
        <v>75</v>
      </c>
      <c r="D159" s="42">
        <f>SUM(D160:D162,D163:D204,D205:D207)</f>
        <v>288.5248489008053</v>
      </c>
      <c r="E159" s="42">
        <f t="shared" ref="E159:BC159" si="153">SUM(E160:E162,E163:E204,E205:E207)</f>
        <v>263.50093344999993</v>
      </c>
      <c r="F159" s="42">
        <f t="shared" si="153"/>
        <v>187.13327178</v>
      </c>
      <c r="G159" s="42">
        <f t="shared" si="153"/>
        <v>0</v>
      </c>
      <c r="H159" s="42">
        <f t="shared" si="153"/>
        <v>75.298367419999991</v>
      </c>
      <c r="I159" s="42">
        <f t="shared" si="153"/>
        <v>1.06929425</v>
      </c>
      <c r="J159" s="42">
        <f t="shared" si="153"/>
        <v>45.472674249999997</v>
      </c>
      <c r="K159" s="42">
        <f t="shared" si="153"/>
        <v>17.768626439999998</v>
      </c>
      <c r="L159" s="42">
        <f t="shared" si="153"/>
        <v>0</v>
      </c>
      <c r="M159" s="42">
        <f t="shared" si="153"/>
        <v>26.922991809999999</v>
      </c>
      <c r="N159" s="42">
        <f t="shared" si="153"/>
        <v>0.78105600000000008</v>
      </c>
      <c r="O159" s="42">
        <f t="shared" si="153"/>
        <v>68.520405289999985</v>
      </c>
      <c r="P159" s="42">
        <f t="shared" si="153"/>
        <v>47.478223819999997</v>
      </c>
      <c r="Q159" s="42">
        <f t="shared" si="153"/>
        <v>0</v>
      </c>
      <c r="R159" s="42">
        <f t="shared" si="153"/>
        <v>21.024841470000002</v>
      </c>
      <c r="S159" s="42">
        <f t="shared" si="153"/>
        <v>1.7340000000000001E-2</v>
      </c>
      <c r="T159" s="42">
        <f t="shared" si="153"/>
        <v>140.2136988</v>
      </c>
      <c r="U159" s="42">
        <f t="shared" si="153"/>
        <v>119.62663325</v>
      </c>
      <c r="V159" s="42">
        <f t="shared" si="153"/>
        <v>0</v>
      </c>
      <c r="W159" s="42">
        <f t="shared" si="153"/>
        <v>20.587065549999998</v>
      </c>
      <c r="X159" s="42">
        <f t="shared" si="153"/>
        <v>0</v>
      </c>
      <c r="Y159" s="42">
        <f t="shared" si="153"/>
        <v>9.2941551099999984</v>
      </c>
      <c r="Z159" s="42">
        <f t="shared" si="153"/>
        <v>2.25978827</v>
      </c>
      <c r="AA159" s="42">
        <f t="shared" si="153"/>
        <v>0</v>
      </c>
      <c r="AB159" s="42">
        <f t="shared" si="153"/>
        <v>6.7634685900000004</v>
      </c>
      <c r="AC159" s="42">
        <f t="shared" si="153"/>
        <v>0.27089824999999995</v>
      </c>
      <c r="AD159" s="42">
        <f t="shared" si="153"/>
        <v>258.3396117155001</v>
      </c>
      <c r="AE159" s="42">
        <f t="shared" si="153"/>
        <v>245.46346219999998</v>
      </c>
      <c r="AF159" s="42">
        <f t="shared" si="153"/>
        <v>195.78713586999999</v>
      </c>
      <c r="AG159" s="42">
        <f t="shared" si="153"/>
        <v>0</v>
      </c>
      <c r="AH159" s="42">
        <f t="shared" si="153"/>
        <v>49.380288079999993</v>
      </c>
      <c r="AI159" s="42">
        <f t="shared" si="153"/>
        <v>0.29603825</v>
      </c>
      <c r="AJ159" s="42">
        <f t="shared" si="153"/>
        <v>20.458649469999997</v>
      </c>
      <c r="AK159" s="42">
        <f t="shared" si="153"/>
        <v>18.825374449999998</v>
      </c>
      <c r="AL159" s="42">
        <f t="shared" si="153"/>
        <v>0</v>
      </c>
      <c r="AM159" s="42">
        <f t="shared" si="153"/>
        <v>1.6126350199999999</v>
      </c>
      <c r="AN159" s="42">
        <f t="shared" si="153"/>
        <v>2.0639999999999999E-2</v>
      </c>
      <c r="AO159" s="42">
        <f t="shared" si="153"/>
        <v>44.160970849999998</v>
      </c>
      <c r="AP159" s="42">
        <f t="shared" si="153"/>
        <v>27.113093230000004</v>
      </c>
      <c r="AQ159" s="42">
        <f t="shared" si="153"/>
        <v>0</v>
      </c>
      <c r="AR159" s="42">
        <f t="shared" si="153"/>
        <v>17.043377620000001</v>
      </c>
      <c r="AS159" s="42">
        <f t="shared" si="153"/>
        <v>4.5000000000000005E-3</v>
      </c>
      <c r="AT159" s="42">
        <f t="shared" si="153"/>
        <v>160.47405400999997</v>
      </c>
      <c r="AU159" s="42">
        <f t="shared" si="153"/>
        <v>142.41265862999998</v>
      </c>
      <c r="AV159" s="42">
        <f t="shared" si="153"/>
        <v>0</v>
      </c>
      <c r="AW159" s="42">
        <f t="shared" si="153"/>
        <v>18.059795380000001</v>
      </c>
      <c r="AX159" s="42">
        <f t="shared" si="153"/>
        <v>1.6000000000000007E-3</v>
      </c>
      <c r="AY159" s="42">
        <f t="shared" si="153"/>
        <v>20.369787870000003</v>
      </c>
      <c r="AZ159" s="42">
        <f t="shared" si="153"/>
        <v>7.4360095600000022</v>
      </c>
      <c r="BA159" s="42">
        <f t="shared" si="153"/>
        <v>0</v>
      </c>
      <c r="BB159" s="42">
        <f t="shared" si="153"/>
        <v>12.664480060000002</v>
      </c>
      <c r="BC159" s="42">
        <f t="shared" si="153"/>
        <v>0.26929824999999996</v>
      </c>
    </row>
    <row r="160" spans="1:55" ht="47.25" x14ac:dyDescent="0.25">
      <c r="A160" s="46" t="s">
        <v>345</v>
      </c>
      <c r="B160" s="47" t="s">
        <v>347</v>
      </c>
      <c r="C160" s="48" t="s">
        <v>348</v>
      </c>
      <c r="D160" s="49">
        <v>8.8899109799999998</v>
      </c>
      <c r="E160" s="49">
        <f t="shared" ref="E160:E207" si="154">SUBTOTAL(9,F160:I160)</f>
        <v>8.8899109799999998</v>
      </c>
      <c r="F160" s="49">
        <f t="shared" ref="F160:I189" si="155">K160+P160+U160+Z160</f>
        <v>8.8899109799999998</v>
      </c>
      <c r="G160" s="49">
        <f t="shared" si="155"/>
        <v>0</v>
      </c>
      <c r="H160" s="49">
        <f t="shared" si="155"/>
        <v>0</v>
      </c>
      <c r="I160" s="49">
        <f t="shared" si="155"/>
        <v>0</v>
      </c>
      <c r="J160" s="49">
        <f t="shared" ref="J160:J207" si="156">SUBTOTAL(9,K160:N160)</f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f t="shared" ref="O160:O207" si="157">SUBTOTAL(9,P160:S160)</f>
        <v>8.8899109799999998</v>
      </c>
      <c r="P160" s="49">
        <v>8.8899109799999998</v>
      </c>
      <c r="Q160" s="49">
        <v>0</v>
      </c>
      <c r="R160" s="49">
        <v>0</v>
      </c>
      <c r="S160" s="49">
        <v>0</v>
      </c>
      <c r="T160" s="49">
        <f t="shared" ref="T160:T207" si="158">SUBTOTAL(9,U160:X160)</f>
        <v>0</v>
      </c>
      <c r="U160" s="49">
        <v>0</v>
      </c>
      <c r="V160" s="49">
        <v>0</v>
      </c>
      <c r="W160" s="49">
        <v>0</v>
      </c>
      <c r="X160" s="49">
        <v>0</v>
      </c>
      <c r="Y160" s="49">
        <f t="shared" ref="Y160:Y207" si="159">SUBTOTAL(9,Z160:AC160)</f>
        <v>0</v>
      </c>
      <c r="Z160" s="49">
        <v>0</v>
      </c>
      <c r="AA160" s="49">
        <v>0</v>
      </c>
      <c r="AB160" s="49">
        <v>0</v>
      </c>
      <c r="AC160" s="49">
        <v>0</v>
      </c>
      <c r="AD160" s="49">
        <v>0</v>
      </c>
      <c r="AE160" s="49">
        <f t="shared" ref="AE160:AE207" si="160">SUBTOTAL(9,AF160:AI160)</f>
        <v>0</v>
      </c>
      <c r="AF160" s="49">
        <f t="shared" ref="AF160:AI189" si="161">AK160+AP160+AU160+AZ160</f>
        <v>0</v>
      </c>
      <c r="AG160" s="49">
        <f t="shared" si="161"/>
        <v>0</v>
      </c>
      <c r="AH160" s="49">
        <f t="shared" si="161"/>
        <v>0</v>
      </c>
      <c r="AI160" s="49">
        <f t="shared" si="161"/>
        <v>0</v>
      </c>
      <c r="AJ160" s="49">
        <f t="shared" ref="AJ160:AJ207" si="162">SUBTOTAL(9,AK160:AN160)</f>
        <v>0</v>
      </c>
      <c r="AK160" s="49">
        <v>0</v>
      </c>
      <c r="AL160" s="49">
        <v>0</v>
      </c>
      <c r="AM160" s="49">
        <v>0</v>
      </c>
      <c r="AN160" s="49">
        <v>0</v>
      </c>
      <c r="AO160" s="49">
        <f t="shared" ref="AO160:AO207" si="163">SUBTOTAL(9,AP160:AS160)</f>
        <v>0</v>
      </c>
      <c r="AP160" s="49">
        <v>0</v>
      </c>
      <c r="AQ160" s="49">
        <v>0</v>
      </c>
      <c r="AR160" s="49">
        <v>0</v>
      </c>
      <c r="AS160" s="49">
        <v>0</v>
      </c>
      <c r="AT160" s="49">
        <f t="shared" ref="AT160:AT207" si="164">SUBTOTAL(9,AU160:AX160)</f>
        <v>0</v>
      </c>
      <c r="AU160" s="49">
        <v>0</v>
      </c>
      <c r="AV160" s="49">
        <v>0</v>
      </c>
      <c r="AW160" s="49">
        <v>0</v>
      </c>
      <c r="AX160" s="49">
        <v>0</v>
      </c>
      <c r="AY160" s="49">
        <f t="shared" ref="AY160:AY207" si="165">SUBTOTAL(9,AZ160:BC160)</f>
        <v>0</v>
      </c>
      <c r="AZ160" s="49">
        <v>0</v>
      </c>
      <c r="BA160" s="49">
        <v>0</v>
      </c>
      <c r="BB160" s="49">
        <v>0</v>
      </c>
      <c r="BC160" s="49">
        <v>0</v>
      </c>
    </row>
    <row r="161" spans="1:55" ht="47.25" x14ac:dyDescent="0.25">
      <c r="A161" s="46" t="s">
        <v>345</v>
      </c>
      <c r="B161" s="52" t="s">
        <v>349</v>
      </c>
      <c r="C161" s="48" t="s">
        <v>350</v>
      </c>
      <c r="D161" s="49">
        <v>191.53156005999998</v>
      </c>
      <c r="E161" s="49">
        <f t="shared" si="154"/>
        <v>178.50655904999999</v>
      </c>
      <c r="F161" s="49">
        <f t="shared" si="155"/>
        <v>178.2433608</v>
      </c>
      <c r="G161" s="49">
        <f t="shared" si="155"/>
        <v>0</v>
      </c>
      <c r="H161" s="49">
        <f t="shared" si="155"/>
        <v>0</v>
      </c>
      <c r="I161" s="49">
        <f t="shared" si="155"/>
        <v>0.26319825000000002</v>
      </c>
      <c r="J161" s="49">
        <f t="shared" si="156"/>
        <v>17.768626439999998</v>
      </c>
      <c r="K161" s="49">
        <v>17.768626439999998</v>
      </c>
      <c r="L161" s="49">
        <v>0</v>
      </c>
      <c r="M161" s="49">
        <v>0</v>
      </c>
      <c r="N161" s="49">
        <v>0</v>
      </c>
      <c r="O161" s="49">
        <f t="shared" si="157"/>
        <v>38.58831284</v>
      </c>
      <c r="P161" s="49">
        <v>38.58831284</v>
      </c>
      <c r="Q161" s="49">
        <v>0</v>
      </c>
      <c r="R161" s="49">
        <v>0</v>
      </c>
      <c r="S161" s="49">
        <v>0</v>
      </c>
      <c r="T161" s="49">
        <f t="shared" si="158"/>
        <v>119.62663325</v>
      </c>
      <c r="U161" s="49">
        <v>119.62663325</v>
      </c>
      <c r="V161" s="49">
        <v>0</v>
      </c>
      <c r="W161" s="49">
        <v>0</v>
      </c>
      <c r="X161" s="49">
        <v>0</v>
      </c>
      <c r="Y161" s="49">
        <f t="shared" si="159"/>
        <v>2.5229865199999999</v>
      </c>
      <c r="Z161" s="49">
        <v>2.25978827</v>
      </c>
      <c r="AA161" s="49">
        <v>0</v>
      </c>
      <c r="AB161" s="49">
        <v>0</v>
      </c>
      <c r="AC161" s="49">
        <v>0.26319825000000002</v>
      </c>
      <c r="AD161" s="49">
        <v>206.86063526000001</v>
      </c>
      <c r="AE161" s="49">
        <f t="shared" si="160"/>
        <v>196.05033411999997</v>
      </c>
      <c r="AF161" s="49">
        <f t="shared" si="161"/>
        <v>195.78713586999999</v>
      </c>
      <c r="AG161" s="49">
        <f t="shared" si="161"/>
        <v>0</v>
      </c>
      <c r="AH161" s="49">
        <f t="shared" si="161"/>
        <v>0</v>
      </c>
      <c r="AI161" s="49">
        <f t="shared" si="161"/>
        <v>0.26319824999999997</v>
      </c>
      <c r="AJ161" s="49">
        <f t="shared" si="162"/>
        <v>18.825374449999998</v>
      </c>
      <c r="AK161" s="49">
        <v>18.825374449999998</v>
      </c>
      <c r="AL161" s="49">
        <v>0</v>
      </c>
      <c r="AM161" s="49">
        <v>0</v>
      </c>
      <c r="AN161" s="49">
        <v>0</v>
      </c>
      <c r="AO161" s="49">
        <f t="shared" si="163"/>
        <v>27.113093230000004</v>
      </c>
      <c r="AP161" s="49">
        <v>27.113093230000004</v>
      </c>
      <c r="AQ161" s="49">
        <v>0</v>
      </c>
      <c r="AR161" s="49">
        <v>0</v>
      </c>
      <c r="AS161" s="49">
        <v>0</v>
      </c>
      <c r="AT161" s="49">
        <f t="shared" si="164"/>
        <v>142.41265862999998</v>
      </c>
      <c r="AU161" s="49">
        <v>142.41265862999998</v>
      </c>
      <c r="AV161" s="49">
        <v>0</v>
      </c>
      <c r="AW161" s="49">
        <v>0</v>
      </c>
      <c r="AX161" s="49">
        <v>0</v>
      </c>
      <c r="AY161" s="49">
        <f t="shared" si="165"/>
        <v>7.6992078100000025</v>
      </c>
      <c r="AZ161" s="49">
        <v>7.4360095600000022</v>
      </c>
      <c r="BA161" s="49">
        <v>0</v>
      </c>
      <c r="BB161" s="49">
        <v>0</v>
      </c>
      <c r="BC161" s="49">
        <v>0.26319824999999997</v>
      </c>
    </row>
    <row r="162" spans="1:55" ht="31.5" x14ac:dyDescent="0.25">
      <c r="A162" s="46" t="s">
        <v>345</v>
      </c>
      <c r="B162" s="55" t="s">
        <v>351</v>
      </c>
      <c r="C162" s="51" t="s">
        <v>352</v>
      </c>
      <c r="D162" s="49" t="s">
        <v>132</v>
      </c>
      <c r="E162" s="49">
        <f t="shared" si="154"/>
        <v>0</v>
      </c>
      <c r="F162" s="49">
        <f t="shared" si="155"/>
        <v>0</v>
      </c>
      <c r="G162" s="49">
        <f t="shared" si="155"/>
        <v>0</v>
      </c>
      <c r="H162" s="49">
        <f t="shared" si="155"/>
        <v>0</v>
      </c>
      <c r="I162" s="49">
        <f t="shared" si="155"/>
        <v>0</v>
      </c>
      <c r="J162" s="49">
        <f t="shared" si="156"/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f t="shared" si="157"/>
        <v>0</v>
      </c>
      <c r="P162" s="49">
        <v>0</v>
      </c>
      <c r="Q162" s="49">
        <v>0</v>
      </c>
      <c r="R162" s="49">
        <v>0</v>
      </c>
      <c r="S162" s="49">
        <v>0</v>
      </c>
      <c r="T162" s="49">
        <f t="shared" si="158"/>
        <v>0</v>
      </c>
      <c r="U162" s="49">
        <v>0</v>
      </c>
      <c r="V162" s="49">
        <v>0</v>
      </c>
      <c r="W162" s="49">
        <v>0</v>
      </c>
      <c r="X162" s="49">
        <v>0</v>
      </c>
      <c r="Y162" s="49">
        <f t="shared" si="159"/>
        <v>0</v>
      </c>
      <c r="Z162" s="49">
        <v>0</v>
      </c>
      <c r="AA162" s="49">
        <v>0</v>
      </c>
      <c r="AB162" s="49">
        <v>0</v>
      </c>
      <c r="AC162" s="49">
        <v>0</v>
      </c>
      <c r="AD162" s="49" t="s">
        <v>132</v>
      </c>
      <c r="AE162" s="49">
        <f t="shared" si="160"/>
        <v>0.32040417000000004</v>
      </c>
      <c r="AF162" s="49">
        <f t="shared" si="161"/>
        <v>0</v>
      </c>
      <c r="AG162" s="49">
        <f t="shared" si="161"/>
        <v>0</v>
      </c>
      <c r="AH162" s="49">
        <f t="shared" si="161"/>
        <v>0.32040417000000004</v>
      </c>
      <c r="AI162" s="49">
        <f t="shared" si="161"/>
        <v>0</v>
      </c>
      <c r="AJ162" s="49">
        <f t="shared" si="162"/>
        <v>0</v>
      </c>
      <c r="AK162" s="49">
        <v>0</v>
      </c>
      <c r="AL162" s="49">
        <v>0</v>
      </c>
      <c r="AM162" s="49">
        <v>0</v>
      </c>
      <c r="AN162" s="49">
        <v>0</v>
      </c>
      <c r="AO162" s="49">
        <f t="shared" si="163"/>
        <v>0</v>
      </c>
      <c r="AP162" s="49">
        <v>0</v>
      </c>
      <c r="AQ162" s="49">
        <v>0</v>
      </c>
      <c r="AR162" s="49">
        <v>0</v>
      </c>
      <c r="AS162" s="49">
        <v>0</v>
      </c>
      <c r="AT162" s="49">
        <f t="shared" si="164"/>
        <v>0</v>
      </c>
      <c r="AU162" s="49">
        <v>0</v>
      </c>
      <c r="AV162" s="49">
        <v>0</v>
      </c>
      <c r="AW162" s="49">
        <v>0</v>
      </c>
      <c r="AX162" s="49">
        <v>0</v>
      </c>
      <c r="AY162" s="49">
        <f t="shared" si="165"/>
        <v>0.32040417000000004</v>
      </c>
      <c r="AZ162" s="49">
        <v>0</v>
      </c>
      <c r="BA162" s="49">
        <v>0</v>
      </c>
      <c r="BB162" s="49">
        <v>0.32040417000000004</v>
      </c>
      <c r="BC162" s="49">
        <v>0</v>
      </c>
    </row>
    <row r="163" spans="1:55" ht="31.5" x14ac:dyDescent="0.25">
      <c r="A163" s="46" t="s">
        <v>345</v>
      </c>
      <c r="B163" s="52" t="s">
        <v>353</v>
      </c>
      <c r="C163" s="48" t="s">
        <v>354</v>
      </c>
      <c r="D163" s="49">
        <v>0.23201000399999999</v>
      </c>
      <c r="E163" s="49">
        <f t="shared" si="154"/>
        <v>0.11553713</v>
      </c>
      <c r="F163" s="49">
        <f t="shared" si="155"/>
        <v>0</v>
      </c>
      <c r="G163" s="49">
        <f t="shared" si="155"/>
        <v>0</v>
      </c>
      <c r="H163" s="49">
        <f t="shared" si="155"/>
        <v>0.11553713</v>
      </c>
      <c r="I163" s="49">
        <f t="shared" si="155"/>
        <v>0</v>
      </c>
      <c r="J163" s="49">
        <f t="shared" si="156"/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f t="shared" si="157"/>
        <v>0</v>
      </c>
      <c r="P163" s="49">
        <v>0</v>
      </c>
      <c r="Q163" s="49">
        <v>0</v>
      </c>
      <c r="R163" s="49">
        <v>0</v>
      </c>
      <c r="S163" s="49">
        <v>0</v>
      </c>
      <c r="T163" s="49">
        <f t="shared" si="158"/>
        <v>0.11553713</v>
      </c>
      <c r="U163" s="49">
        <v>0</v>
      </c>
      <c r="V163" s="49">
        <v>0</v>
      </c>
      <c r="W163" s="49">
        <v>0.11553713</v>
      </c>
      <c r="X163" s="49">
        <v>0</v>
      </c>
      <c r="Y163" s="49">
        <f t="shared" si="159"/>
        <v>0</v>
      </c>
      <c r="Z163" s="49">
        <v>0</v>
      </c>
      <c r="AA163" s="49">
        <v>0</v>
      </c>
      <c r="AB163" s="49">
        <v>0</v>
      </c>
      <c r="AC163" s="49">
        <v>0</v>
      </c>
      <c r="AD163" s="49">
        <v>0.19334166999999999</v>
      </c>
      <c r="AE163" s="49">
        <f t="shared" si="160"/>
        <v>9.6280939999999995E-2</v>
      </c>
      <c r="AF163" s="49">
        <f t="shared" si="161"/>
        <v>0</v>
      </c>
      <c r="AG163" s="49">
        <f t="shared" si="161"/>
        <v>0</v>
      </c>
      <c r="AH163" s="49">
        <f t="shared" si="161"/>
        <v>9.6280939999999995E-2</v>
      </c>
      <c r="AI163" s="49">
        <f t="shared" si="161"/>
        <v>0</v>
      </c>
      <c r="AJ163" s="49">
        <f t="shared" si="162"/>
        <v>0</v>
      </c>
      <c r="AK163" s="49">
        <v>0</v>
      </c>
      <c r="AL163" s="49">
        <v>0</v>
      </c>
      <c r="AM163" s="49">
        <v>0</v>
      </c>
      <c r="AN163" s="49">
        <v>0</v>
      </c>
      <c r="AO163" s="49">
        <f t="shared" si="163"/>
        <v>0</v>
      </c>
      <c r="AP163" s="49">
        <v>0</v>
      </c>
      <c r="AQ163" s="49">
        <v>0</v>
      </c>
      <c r="AR163" s="49">
        <v>0</v>
      </c>
      <c r="AS163" s="49">
        <v>0</v>
      </c>
      <c r="AT163" s="49">
        <f t="shared" si="164"/>
        <v>9.6280939999999995E-2</v>
      </c>
      <c r="AU163" s="49">
        <v>0</v>
      </c>
      <c r="AV163" s="49">
        <v>0</v>
      </c>
      <c r="AW163" s="49">
        <v>9.6280939999999995E-2</v>
      </c>
      <c r="AX163" s="49">
        <v>0</v>
      </c>
      <c r="AY163" s="49">
        <f t="shared" si="165"/>
        <v>0</v>
      </c>
      <c r="AZ163" s="49">
        <v>0</v>
      </c>
      <c r="BA163" s="49">
        <v>0</v>
      </c>
      <c r="BB163" s="49">
        <v>0</v>
      </c>
      <c r="BC163" s="49">
        <v>0</v>
      </c>
    </row>
    <row r="164" spans="1:55" ht="31.5" x14ac:dyDescent="0.25">
      <c r="A164" s="46" t="s">
        <v>345</v>
      </c>
      <c r="B164" s="52" t="s">
        <v>355</v>
      </c>
      <c r="C164" s="54" t="s">
        <v>356</v>
      </c>
      <c r="D164" s="49">
        <v>0.29281694399999997</v>
      </c>
      <c r="E164" s="49">
        <f t="shared" si="154"/>
        <v>0.2164596</v>
      </c>
      <c r="F164" s="49">
        <f t="shared" si="155"/>
        <v>0</v>
      </c>
      <c r="G164" s="49">
        <f t="shared" si="155"/>
        <v>0</v>
      </c>
      <c r="H164" s="49">
        <f t="shared" si="155"/>
        <v>0.2164596</v>
      </c>
      <c r="I164" s="49">
        <f t="shared" si="155"/>
        <v>0</v>
      </c>
      <c r="J164" s="49">
        <f t="shared" si="156"/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f t="shared" si="157"/>
        <v>0</v>
      </c>
      <c r="P164" s="49">
        <v>0</v>
      </c>
      <c r="Q164" s="49">
        <v>0</v>
      </c>
      <c r="R164" s="49">
        <v>0</v>
      </c>
      <c r="S164" s="49">
        <v>0</v>
      </c>
      <c r="T164" s="49">
        <f t="shared" si="158"/>
        <v>0</v>
      </c>
      <c r="U164" s="49">
        <v>0</v>
      </c>
      <c r="V164" s="49">
        <v>0</v>
      </c>
      <c r="W164" s="49">
        <v>0</v>
      </c>
      <c r="X164" s="49">
        <v>0</v>
      </c>
      <c r="Y164" s="49">
        <f t="shared" si="159"/>
        <v>0.2164596</v>
      </c>
      <c r="Z164" s="49">
        <v>0</v>
      </c>
      <c r="AA164" s="49">
        <v>0</v>
      </c>
      <c r="AB164" s="49">
        <v>0.2164596</v>
      </c>
      <c r="AC164" s="49">
        <v>0</v>
      </c>
      <c r="AD164" s="49">
        <v>0.24401412</v>
      </c>
      <c r="AE164" s="49">
        <f t="shared" si="160"/>
        <v>0.18038300000000002</v>
      </c>
      <c r="AF164" s="49">
        <f t="shared" si="161"/>
        <v>0</v>
      </c>
      <c r="AG164" s="49">
        <f t="shared" si="161"/>
        <v>0</v>
      </c>
      <c r="AH164" s="49">
        <f t="shared" si="161"/>
        <v>0.18038300000000002</v>
      </c>
      <c r="AI164" s="49">
        <f t="shared" si="161"/>
        <v>0</v>
      </c>
      <c r="AJ164" s="49">
        <f t="shared" si="162"/>
        <v>0</v>
      </c>
      <c r="AK164" s="49">
        <v>0</v>
      </c>
      <c r="AL164" s="49">
        <v>0</v>
      </c>
      <c r="AM164" s="49">
        <v>0</v>
      </c>
      <c r="AN164" s="49">
        <v>0</v>
      </c>
      <c r="AO164" s="49">
        <f t="shared" si="163"/>
        <v>0</v>
      </c>
      <c r="AP164" s="49">
        <v>0</v>
      </c>
      <c r="AQ164" s="49">
        <v>0</v>
      </c>
      <c r="AR164" s="49">
        <v>0</v>
      </c>
      <c r="AS164" s="49">
        <v>0</v>
      </c>
      <c r="AT164" s="49">
        <f t="shared" si="164"/>
        <v>0</v>
      </c>
      <c r="AU164" s="49">
        <v>0</v>
      </c>
      <c r="AV164" s="49">
        <v>0</v>
      </c>
      <c r="AW164" s="49">
        <v>0</v>
      </c>
      <c r="AX164" s="49">
        <v>0</v>
      </c>
      <c r="AY164" s="49">
        <f t="shared" si="165"/>
        <v>0.18038300000000002</v>
      </c>
      <c r="AZ164" s="49">
        <v>0</v>
      </c>
      <c r="BA164" s="49">
        <v>0</v>
      </c>
      <c r="BB164" s="49">
        <v>0.18038300000000002</v>
      </c>
      <c r="BC164" s="49">
        <v>0</v>
      </c>
    </row>
    <row r="165" spans="1:55" ht="31.5" x14ac:dyDescent="0.25">
      <c r="A165" s="46" t="s">
        <v>345</v>
      </c>
      <c r="B165" s="52" t="s">
        <v>357</v>
      </c>
      <c r="C165" s="54" t="s">
        <v>358</v>
      </c>
      <c r="D165" s="49">
        <v>0.23809464</v>
      </c>
      <c r="E165" s="49">
        <f t="shared" si="154"/>
        <v>0.24089760000000002</v>
      </c>
      <c r="F165" s="49">
        <f t="shared" si="155"/>
        <v>0</v>
      </c>
      <c r="G165" s="49">
        <f t="shared" si="155"/>
        <v>0</v>
      </c>
      <c r="H165" s="49">
        <f t="shared" si="155"/>
        <v>0.24089760000000002</v>
      </c>
      <c r="I165" s="49">
        <f t="shared" si="155"/>
        <v>0</v>
      </c>
      <c r="J165" s="49">
        <f t="shared" si="156"/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f t="shared" si="157"/>
        <v>0</v>
      </c>
      <c r="P165" s="49">
        <v>0</v>
      </c>
      <c r="Q165" s="49">
        <v>0</v>
      </c>
      <c r="R165" s="49">
        <v>0</v>
      </c>
      <c r="S165" s="49">
        <v>0</v>
      </c>
      <c r="T165" s="49">
        <f t="shared" si="158"/>
        <v>0</v>
      </c>
      <c r="U165" s="49">
        <v>0</v>
      </c>
      <c r="V165" s="49">
        <v>0</v>
      </c>
      <c r="W165" s="49">
        <v>0</v>
      </c>
      <c r="X165" s="49">
        <v>0</v>
      </c>
      <c r="Y165" s="49">
        <f t="shared" si="159"/>
        <v>0.24089760000000002</v>
      </c>
      <c r="Z165" s="49">
        <v>0</v>
      </c>
      <c r="AA165" s="49">
        <v>0</v>
      </c>
      <c r="AB165" s="49">
        <v>0.24089760000000002</v>
      </c>
      <c r="AC165" s="49">
        <v>0</v>
      </c>
      <c r="AD165" s="49">
        <v>0.19841220000000001</v>
      </c>
      <c r="AE165" s="49">
        <f t="shared" si="160"/>
        <v>0.20074799999999998</v>
      </c>
      <c r="AF165" s="49">
        <f t="shared" si="161"/>
        <v>0</v>
      </c>
      <c r="AG165" s="49">
        <f t="shared" si="161"/>
        <v>0</v>
      </c>
      <c r="AH165" s="49">
        <f t="shared" si="161"/>
        <v>0.20074799999999998</v>
      </c>
      <c r="AI165" s="49">
        <f t="shared" si="161"/>
        <v>0</v>
      </c>
      <c r="AJ165" s="49">
        <f t="shared" si="162"/>
        <v>0</v>
      </c>
      <c r="AK165" s="49">
        <v>0</v>
      </c>
      <c r="AL165" s="49">
        <v>0</v>
      </c>
      <c r="AM165" s="49">
        <v>0</v>
      </c>
      <c r="AN165" s="49">
        <v>0</v>
      </c>
      <c r="AO165" s="49">
        <f t="shared" si="163"/>
        <v>0</v>
      </c>
      <c r="AP165" s="49">
        <v>0</v>
      </c>
      <c r="AQ165" s="49">
        <v>0</v>
      </c>
      <c r="AR165" s="49">
        <v>0</v>
      </c>
      <c r="AS165" s="49">
        <v>0</v>
      </c>
      <c r="AT165" s="49">
        <f t="shared" si="164"/>
        <v>0.20074799999999998</v>
      </c>
      <c r="AU165" s="49">
        <v>0</v>
      </c>
      <c r="AV165" s="49">
        <v>0</v>
      </c>
      <c r="AW165" s="49">
        <v>0.20074799999999998</v>
      </c>
      <c r="AX165" s="49">
        <v>0</v>
      </c>
      <c r="AY165" s="49">
        <f t="shared" si="165"/>
        <v>0</v>
      </c>
      <c r="AZ165" s="49">
        <v>0</v>
      </c>
      <c r="BA165" s="49">
        <v>0</v>
      </c>
      <c r="BB165" s="49">
        <v>0</v>
      </c>
      <c r="BC165" s="49">
        <v>0</v>
      </c>
    </row>
    <row r="166" spans="1:55" ht="31.5" x14ac:dyDescent="0.25">
      <c r="A166" s="46" t="s">
        <v>345</v>
      </c>
      <c r="B166" s="52" t="s">
        <v>359</v>
      </c>
      <c r="C166" s="54" t="s">
        <v>360</v>
      </c>
      <c r="D166" s="49">
        <v>1.0455741362052</v>
      </c>
      <c r="E166" s="49">
        <f t="shared" si="154"/>
        <v>1.1000003999999999</v>
      </c>
      <c r="F166" s="49">
        <f t="shared" si="155"/>
        <v>0</v>
      </c>
      <c r="G166" s="49">
        <f t="shared" si="155"/>
        <v>0</v>
      </c>
      <c r="H166" s="49">
        <f t="shared" si="155"/>
        <v>1.1000003999999999</v>
      </c>
      <c r="I166" s="49">
        <f t="shared" si="155"/>
        <v>0</v>
      </c>
      <c r="J166" s="49">
        <f t="shared" si="156"/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f t="shared" si="157"/>
        <v>1.1000003999999999</v>
      </c>
      <c r="P166" s="49">
        <v>0</v>
      </c>
      <c r="Q166" s="49">
        <v>0</v>
      </c>
      <c r="R166" s="49">
        <v>1.1000003999999999</v>
      </c>
      <c r="S166" s="49">
        <v>0</v>
      </c>
      <c r="T166" s="49">
        <f t="shared" si="158"/>
        <v>0</v>
      </c>
      <c r="U166" s="49">
        <v>0</v>
      </c>
      <c r="V166" s="49">
        <v>0</v>
      </c>
      <c r="W166" s="49">
        <v>0</v>
      </c>
      <c r="X166" s="49">
        <v>0</v>
      </c>
      <c r="Y166" s="49">
        <f t="shared" si="159"/>
        <v>0</v>
      </c>
      <c r="Z166" s="49">
        <v>0</v>
      </c>
      <c r="AA166" s="49">
        <v>0</v>
      </c>
      <c r="AB166" s="49">
        <v>0</v>
      </c>
      <c r="AC166" s="49">
        <v>0</v>
      </c>
      <c r="AD166" s="49">
        <v>0.87131177999999998</v>
      </c>
      <c r="AE166" s="49">
        <f t="shared" si="160"/>
        <v>0.91666700000000001</v>
      </c>
      <c r="AF166" s="49">
        <f t="shared" si="161"/>
        <v>0</v>
      </c>
      <c r="AG166" s="49">
        <f t="shared" si="161"/>
        <v>0</v>
      </c>
      <c r="AH166" s="49">
        <f t="shared" si="161"/>
        <v>0.91666700000000001</v>
      </c>
      <c r="AI166" s="49">
        <f t="shared" si="161"/>
        <v>0</v>
      </c>
      <c r="AJ166" s="49">
        <f t="shared" si="162"/>
        <v>0</v>
      </c>
      <c r="AK166" s="49">
        <v>0</v>
      </c>
      <c r="AL166" s="49">
        <v>0</v>
      </c>
      <c r="AM166" s="49">
        <v>0</v>
      </c>
      <c r="AN166" s="49">
        <v>0</v>
      </c>
      <c r="AO166" s="49">
        <f t="shared" si="163"/>
        <v>0.91666700000000001</v>
      </c>
      <c r="AP166" s="49">
        <v>0</v>
      </c>
      <c r="AQ166" s="49">
        <v>0</v>
      </c>
      <c r="AR166" s="49">
        <v>0.91666700000000001</v>
      </c>
      <c r="AS166" s="49">
        <v>0</v>
      </c>
      <c r="AT166" s="49">
        <f t="shared" si="164"/>
        <v>0</v>
      </c>
      <c r="AU166" s="49">
        <v>0</v>
      </c>
      <c r="AV166" s="49">
        <v>0</v>
      </c>
      <c r="AW166" s="49">
        <v>0</v>
      </c>
      <c r="AX166" s="49">
        <v>0</v>
      </c>
      <c r="AY166" s="49">
        <f t="shared" si="165"/>
        <v>0</v>
      </c>
      <c r="AZ166" s="49">
        <v>0</v>
      </c>
      <c r="BA166" s="49">
        <v>0</v>
      </c>
      <c r="BB166" s="49">
        <v>0</v>
      </c>
      <c r="BC166" s="49">
        <v>0</v>
      </c>
    </row>
    <row r="167" spans="1:55" ht="31.5" x14ac:dyDescent="0.25">
      <c r="A167" s="46" t="s">
        <v>345</v>
      </c>
      <c r="B167" s="52" t="s">
        <v>361</v>
      </c>
      <c r="C167" s="54" t="s">
        <v>362</v>
      </c>
      <c r="D167" s="49">
        <v>0.60713146620000003</v>
      </c>
      <c r="E167" s="49">
        <f t="shared" si="154"/>
        <v>0.65499960000000002</v>
      </c>
      <c r="F167" s="49">
        <f t="shared" si="155"/>
        <v>0</v>
      </c>
      <c r="G167" s="49">
        <f t="shared" si="155"/>
        <v>0</v>
      </c>
      <c r="H167" s="49">
        <f t="shared" si="155"/>
        <v>0.65499960000000002</v>
      </c>
      <c r="I167" s="49">
        <f t="shared" si="155"/>
        <v>0</v>
      </c>
      <c r="J167" s="49">
        <f t="shared" si="156"/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f t="shared" si="157"/>
        <v>0.65499960000000002</v>
      </c>
      <c r="P167" s="49">
        <v>0</v>
      </c>
      <c r="Q167" s="49">
        <v>0</v>
      </c>
      <c r="R167" s="49">
        <v>0.65499960000000002</v>
      </c>
      <c r="S167" s="49">
        <v>0</v>
      </c>
      <c r="T167" s="49">
        <f t="shared" si="158"/>
        <v>0</v>
      </c>
      <c r="U167" s="49">
        <v>0</v>
      </c>
      <c r="V167" s="49">
        <v>0</v>
      </c>
      <c r="W167" s="49">
        <v>0</v>
      </c>
      <c r="X167" s="49">
        <v>0</v>
      </c>
      <c r="Y167" s="49">
        <f t="shared" si="159"/>
        <v>0</v>
      </c>
      <c r="Z167" s="49">
        <v>0</v>
      </c>
      <c r="AA167" s="49">
        <v>0</v>
      </c>
      <c r="AB167" s="49">
        <v>0</v>
      </c>
      <c r="AC167" s="49">
        <v>0</v>
      </c>
      <c r="AD167" s="49">
        <v>0.50594288850000002</v>
      </c>
      <c r="AE167" s="49">
        <f t="shared" si="160"/>
        <v>0.54583300000000001</v>
      </c>
      <c r="AF167" s="49">
        <f t="shared" si="161"/>
        <v>0</v>
      </c>
      <c r="AG167" s="49">
        <f t="shared" si="161"/>
        <v>0</v>
      </c>
      <c r="AH167" s="49">
        <f t="shared" si="161"/>
        <v>0.54583300000000001</v>
      </c>
      <c r="AI167" s="49">
        <f t="shared" si="161"/>
        <v>0</v>
      </c>
      <c r="AJ167" s="49">
        <f t="shared" si="162"/>
        <v>0</v>
      </c>
      <c r="AK167" s="49">
        <v>0</v>
      </c>
      <c r="AL167" s="49">
        <v>0</v>
      </c>
      <c r="AM167" s="49">
        <v>0</v>
      </c>
      <c r="AN167" s="49">
        <v>0</v>
      </c>
      <c r="AO167" s="49">
        <f t="shared" si="163"/>
        <v>0.54583300000000001</v>
      </c>
      <c r="AP167" s="49">
        <v>0</v>
      </c>
      <c r="AQ167" s="49">
        <v>0</v>
      </c>
      <c r="AR167" s="49">
        <v>0.54583300000000001</v>
      </c>
      <c r="AS167" s="49">
        <v>0</v>
      </c>
      <c r="AT167" s="49">
        <f t="shared" si="164"/>
        <v>0</v>
      </c>
      <c r="AU167" s="49">
        <v>0</v>
      </c>
      <c r="AV167" s="49">
        <v>0</v>
      </c>
      <c r="AW167" s="49">
        <v>0</v>
      </c>
      <c r="AX167" s="49">
        <v>0</v>
      </c>
      <c r="AY167" s="49">
        <f t="shared" si="165"/>
        <v>0</v>
      </c>
      <c r="AZ167" s="49">
        <v>0</v>
      </c>
      <c r="BA167" s="49">
        <v>0</v>
      </c>
      <c r="BB167" s="49">
        <v>0</v>
      </c>
      <c r="BC167" s="49">
        <v>0</v>
      </c>
    </row>
    <row r="168" spans="1:55" ht="47.25" x14ac:dyDescent="0.25">
      <c r="A168" s="46" t="s">
        <v>345</v>
      </c>
      <c r="B168" s="52" t="s">
        <v>363</v>
      </c>
      <c r="C168" s="54" t="s">
        <v>364</v>
      </c>
      <c r="D168" s="49">
        <v>0.11493762134400001</v>
      </c>
      <c r="E168" s="49">
        <f t="shared" si="154"/>
        <v>0.1530996</v>
      </c>
      <c r="F168" s="49">
        <f t="shared" si="155"/>
        <v>0</v>
      </c>
      <c r="G168" s="49">
        <f t="shared" si="155"/>
        <v>0</v>
      </c>
      <c r="H168" s="49">
        <f t="shared" si="155"/>
        <v>0.1530996</v>
      </c>
      <c r="I168" s="49">
        <f t="shared" si="155"/>
        <v>0</v>
      </c>
      <c r="J168" s="49">
        <f t="shared" si="156"/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f t="shared" si="157"/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f t="shared" si="158"/>
        <v>0</v>
      </c>
      <c r="U168" s="49">
        <v>0</v>
      </c>
      <c r="V168" s="49">
        <v>0</v>
      </c>
      <c r="W168" s="49">
        <v>0</v>
      </c>
      <c r="X168" s="49">
        <v>0</v>
      </c>
      <c r="Y168" s="49">
        <f t="shared" si="159"/>
        <v>0.1530996</v>
      </c>
      <c r="Z168" s="49">
        <v>0</v>
      </c>
      <c r="AA168" s="49">
        <v>0</v>
      </c>
      <c r="AB168" s="49">
        <v>0.1530996</v>
      </c>
      <c r="AC168" s="49">
        <v>0</v>
      </c>
      <c r="AD168" s="49">
        <v>9.5781350000000001E-2</v>
      </c>
      <c r="AE168" s="49">
        <f t="shared" si="160"/>
        <v>0.127583</v>
      </c>
      <c r="AF168" s="49">
        <f t="shared" si="161"/>
        <v>0</v>
      </c>
      <c r="AG168" s="49">
        <f t="shared" si="161"/>
        <v>0</v>
      </c>
      <c r="AH168" s="49">
        <f t="shared" si="161"/>
        <v>0.127583</v>
      </c>
      <c r="AI168" s="49">
        <f t="shared" si="161"/>
        <v>0</v>
      </c>
      <c r="AJ168" s="49">
        <f t="shared" si="162"/>
        <v>0</v>
      </c>
      <c r="AK168" s="49">
        <v>0</v>
      </c>
      <c r="AL168" s="49">
        <v>0</v>
      </c>
      <c r="AM168" s="49">
        <v>0</v>
      </c>
      <c r="AN168" s="49">
        <v>0</v>
      </c>
      <c r="AO168" s="49">
        <f t="shared" si="163"/>
        <v>0</v>
      </c>
      <c r="AP168" s="49">
        <v>0</v>
      </c>
      <c r="AQ168" s="49">
        <v>0</v>
      </c>
      <c r="AR168" s="49">
        <v>0</v>
      </c>
      <c r="AS168" s="49">
        <v>0</v>
      </c>
      <c r="AT168" s="49">
        <f t="shared" si="164"/>
        <v>0</v>
      </c>
      <c r="AU168" s="49">
        <v>0</v>
      </c>
      <c r="AV168" s="49">
        <v>0</v>
      </c>
      <c r="AW168" s="49">
        <v>0</v>
      </c>
      <c r="AX168" s="49">
        <v>0</v>
      </c>
      <c r="AY168" s="49">
        <f t="shared" si="165"/>
        <v>0.127583</v>
      </c>
      <c r="AZ168" s="49">
        <v>0</v>
      </c>
      <c r="BA168" s="49">
        <v>0</v>
      </c>
      <c r="BB168" s="49">
        <v>0.127583</v>
      </c>
      <c r="BC168" s="49">
        <v>0</v>
      </c>
    </row>
    <row r="169" spans="1:55" ht="31.5" x14ac:dyDescent="0.25">
      <c r="A169" s="46" t="s">
        <v>345</v>
      </c>
      <c r="B169" s="52" t="s">
        <v>365</v>
      </c>
      <c r="C169" s="54" t="s">
        <v>366</v>
      </c>
      <c r="D169" s="49">
        <v>0.76530214799999996</v>
      </c>
      <c r="E169" s="49">
        <f t="shared" si="154"/>
        <v>0.50545439999999997</v>
      </c>
      <c r="F169" s="49">
        <f t="shared" si="155"/>
        <v>0</v>
      </c>
      <c r="G169" s="49">
        <f t="shared" si="155"/>
        <v>0</v>
      </c>
      <c r="H169" s="49">
        <f t="shared" si="155"/>
        <v>0.50545439999999997</v>
      </c>
      <c r="I169" s="49">
        <f t="shared" si="155"/>
        <v>0</v>
      </c>
      <c r="J169" s="49">
        <f t="shared" si="156"/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f t="shared" si="157"/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f t="shared" si="158"/>
        <v>0</v>
      </c>
      <c r="U169" s="49">
        <v>0</v>
      </c>
      <c r="V169" s="49">
        <v>0</v>
      </c>
      <c r="W169" s="49">
        <v>0</v>
      </c>
      <c r="X169" s="49">
        <v>0</v>
      </c>
      <c r="Y169" s="49">
        <f t="shared" si="159"/>
        <v>0.50545439999999997</v>
      </c>
      <c r="Z169" s="49">
        <v>0</v>
      </c>
      <c r="AA169" s="49">
        <v>0</v>
      </c>
      <c r="AB169" s="49">
        <v>0.50545439999999997</v>
      </c>
      <c r="AC169" s="49">
        <v>0</v>
      </c>
      <c r="AD169" s="49">
        <v>0.63775179000000004</v>
      </c>
      <c r="AE169" s="49">
        <f t="shared" si="160"/>
        <v>0.42121199999999998</v>
      </c>
      <c r="AF169" s="49">
        <f t="shared" si="161"/>
        <v>0</v>
      </c>
      <c r="AG169" s="49">
        <f t="shared" si="161"/>
        <v>0</v>
      </c>
      <c r="AH169" s="49">
        <f t="shared" si="161"/>
        <v>0.42121199999999998</v>
      </c>
      <c r="AI169" s="49">
        <f t="shared" si="161"/>
        <v>0</v>
      </c>
      <c r="AJ169" s="49">
        <f t="shared" si="162"/>
        <v>0</v>
      </c>
      <c r="AK169" s="49">
        <v>0</v>
      </c>
      <c r="AL169" s="49">
        <v>0</v>
      </c>
      <c r="AM169" s="49">
        <v>0</v>
      </c>
      <c r="AN169" s="49">
        <v>0</v>
      </c>
      <c r="AO169" s="49">
        <f t="shared" si="163"/>
        <v>0</v>
      </c>
      <c r="AP169" s="49">
        <v>0</v>
      </c>
      <c r="AQ169" s="49">
        <v>0</v>
      </c>
      <c r="AR169" s="49">
        <v>0</v>
      </c>
      <c r="AS169" s="49">
        <v>0</v>
      </c>
      <c r="AT169" s="49">
        <f t="shared" si="164"/>
        <v>0</v>
      </c>
      <c r="AU169" s="49">
        <v>0</v>
      </c>
      <c r="AV169" s="49">
        <v>0</v>
      </c>
      <c r="AW169" s="49">
        <v>0</v>
      </c>
      <c r="AX169" s="49">
        <v>0</v>
      </c>
      <c r="AY169" s="49">
        <f t="shared" si="165"/>
        <v>0.42121199999999998</v>
      </c>
      <c r="AZ169" s="49">
        <v>0</v>
      </c>
      <c r="BA169" s="49">
        <v>0</v>
      </c>
      <c r="BB169" s="49">
        <v>0.42121199999999998</v>
      </c>
      <c r="BC169" s="49">
        <v>0</v>
      </c>
    </row>
    <row r="170" spans="1:55" ht="31.5" x14ac:dyDescent="0.25">
      <c r="A170" s="46" t="s">
        <v>345</v>
      </c>
      <c r="B170" s="52" t="s">
        <v>367</v>
      </c>
      <c r="C170" s="54" t="s">
        <v>368</v>
      </c>
      <c r="D170" s="49">
        <v>1.019466</v>
      </c>
      <c r="E170" s="49">
        <f t="shared" si="154"/>
        <v>1.1000003999999999</v>
      </c>
      <c r="F170" s="49">
        <f t="shared" si="155"/>
        <v>0</v>
      </c>
      <c r="G170" s="49">
        <f t="shared" si="155"/>
        <v>0</v>
      </c>
      <c r="H170" s="49">
        <f t="shared" si="155"/>
        <v>1.1000003999999999</v>
      </c>
      <c r="I170" s="49">
        <f t="shared" si="155"/>
        <v>0</v>
      </c>
      <c r="J170" s="49">
        <f t="shared" si="156"/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f t="shared" si="157"/>
        <v>1.1000003999999999</v>
      </c>
      <c r="P170" s="49">
        <v>0</v>
      </c>
      <c r="Q170" s="49">
        <v>0</v>
      </c>
      <c r="R170" s="49">
        <v>1.1000003999999999</v>
      </c>
      <c r="S170" s="49">
        <v>0</v>
      </c>
      <c r="T170" s="49">
        <f t="shared" si="158"/>
        <v>0</v>
      </c>
      <c r="U170" s="49">
        <v>0</v>
      </c>
      <c r="V170" s="49">
        <v>0</v>
      </c>
      <c r="W170" s="49">
        <v>0</v>
      </c>
      <c r="X170" s="49">
        <v>0</v>
      </c>
      <c r="Y170" s="49">
        <f t="shared" si="159"/>
        <v>0</v>
      </c>
      <c r="Z170" s="49">
        <v>0</v>
      </c>
      <c r="AA170" s="49">
        <v>0</v>
      </c>
      <c r="AB170" s="49">
        <v>0</v>
      </c>
      <c r="AC170" s="49">
        <v>0</v>
      </c>
      <c r="AD170" s="49">
        <v>0.84955499999999995</v>
      </c>
      <c r="AE170" s="49">
        <f t="shared" si="160"/>
        <v>0.91666700000000001</v>
      </c>
      <c r="AF170" s="49">
        <f t="shared" si="161"/>
        <v>0</v>
      </c>
      <c r="AG170" s="49">
        <f t="shared" si="161"/>
        <v>0</v>
      </c>
      <c r="AH170" s="49">
        <f t="shared" si="161"/>
        <v>0.91666700000000001</v>
      </c>
      <c r="AI170" s="49">
        <f t="shared" si="161"/>
        <v>0</v>
      </c>
      <c r="AJ170" s="49">
        <f t="shared" si="162"/>
        <v>0</v>
      </c>
      <c r="AK170" s="49">
        <v>0</v>
      </c>
      <c r="AL170" s="49">
        <v>0</v>
      </c>
      <c r="AM170" s="49">
        <v>0</v>
      </c>
      <c r="AN170" s="49">
        <v>0</v>
      </c>
      <c r="AO170" s="49">
        <f t="shared" si="163"/>
        <v>0.91666700000000001</v>
      </c>
      <c r="AP170" s="49">
        <v>0</v>
      </c>
      <c r="AQ170" s="49">
        <v>0</v>
      </c>
      <c r="AR170" s="49">
        <v>0.91666700000000001</v>
      </c>
      <c r="AS170" s="49">
        <v>0</v>
      </c>
      <c r="AT170" s="49">
        <f t="shared" si="164"/>
        <v>0</v>
      </c>
      <c r="AU170" s="49">
        <v>0</v>
      </c>
      <c r="AV170" s="49">
        <v>0</v>
      </c>
      <c r="AW170" s="49">
        <v>0</v>
      </c>
      <c r="AX170" s="49">
        <v>0</v>
      </c>
      <c r="AY170" s="49">
        <f t="shared" si="165"/>
        <v>0</v>
      </c>
      <c r="AZ170" s="49">
        <v>0</v>
      </c>
      <c r="BA170" s="49">
        <v>0</v>
      </c>
      <c r="BB170" s="49">
        <v>0</v>
      </c>
      <c r="BC170" s="49">
        <v>0</v>
      </c>
    </row>
    <row r="171" spans="1:55" ht="31.5" x14ac:dyDescent="0.25">
      <c r="A171" s="46" t="s">
        <v>345</v>
      </c>
      <c r="B171" s="52" t="s">
        <v>369</v>
      </c>
      <c r="C171" s="54" t="s">
        <v>370</v>
      </c>
      <c r="D171" s="49">
        <v>0.33482407200000003</v>
      </c>
      <c r="E171" s="49">
        <f t="shared" si="154"/>
        <v>0.35000039999999999</v>
      </c>
      <c r="F171" s="49">
        <f t="shared" si="155"/>
        <v>0</v>
      </c>
      <c r="G171" s="49">
        <f t="shared" si="155"/>
        <v>0</v>
      </c>
      <c r="H171" s="49">
        <f t="shared" si="155"/>
        <v>0.35000039999999999</v>
      </c>
      <c r="I171" s="49">
        <f t="shared" si="155"/>
        <v>0</v>
      </c>
      <c r="J171" s="49">
        <f t="shared" si="156"/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f t="shared" si="157"/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f t="shared" si="158"/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f t="shared" si="159"/>
        <v>0.35000039999999999</v>
      </c>
      <c r="Z171" s="49">
        <v>0</v>
      </c>
      <c r="AA171" s="49">
        <v>0</v>
      </c>
      <c r="AB171" s="49">
        <v>0.35000039999999999</v>
      </c>
      <c r="AC171" s="49">
        <v>0</v>
      </c>
      <c r="AD171" s="49">
        <v>0.27902006000000001</v>
      </c>
      <c r="AE171" s="49">
        <f t="shared" si="160"/>
        <v>0.29166699999999995</v>
      </c>
      <c r="AF171" s="49">
        <f t="shared" si="161"/>
        <v>0</v>
      </c>
      <c r="AG171" s="49">
        <f t="shared" si="161"/>
        <v>0</v>
      </c>
      <c r="AH171" s="49">
        <f t="shared" si="161"/>
        <v>0.29166699999999995</v>
      </c>
      <c r="AI171" s="49">
        <f t="shared" si="161"/>
        <v>0</v>
      </c>
      <c r="AJ171" s="49">
        <f t="shared" si="162"/>
        <v>0</v>
      </c>
      <c r="AK171" s="49">
        <v>0</v>
      </c>
      <c r="AL171" s="49">
        <v>0</v>
      </c>
      <c r="AM171" s="49">
        <v>0</v>
      </c>
      <c r="AN171" s="49">
        <v>0</v>
      </c>
      <c r="AO171" s="49">
        <f t="shared" si="163"/>
        <v>0</v>
      </c>
      <c r="AP171" s="49">
        <v>0</v>
      </c>
      <c r="AQ171" s="49">
        <v>0</v>
      </c>
      <c r="AR171" s="49">
        <v>0</v>
      </c>
      <c r="AS171" s="49">
        <v>0</v>
      </c>
      <c r="AT171" s="49">
        <f t="shared" si="164"/>
        <v>0.29166699999999995</v>
      </c>
      <c r="AU171" s="49">
        <v>0</v>
      </c>
      <c r="AV171" s="49">
        <v>0</v>
      </c>
      <c r="AW171" s="49">
        <v>0.29166699999999995</v>
      </c>
      <c r="AX171" s="49">
        <v>0</v>
      </c>
      <c r="AY171" s="49">
        <f t="shared" si="165"/>
        <v>0</v>
      </c>
      <c r="AZ171" s="49">
        <v>0</v>
      </c>
      <c r="BA171" s="49">
        <v>0</v>
      </c>
      <c r="BB171" s="49">
        <v>0</v>
      </c>
      <c r="BC171" s="49">
        <v>0</v>
      </c>
    </row>
    <row r="172" spans="1:55" x14ac:dyDescent="0.25">
      <c r="A172" s="46" t="s">
        <v>345</v>
      </c>
      <c r="B172" s="52" t="s">
        <v>371</v>
      </c>
      <c r="C172" s="54" t="s">
        <v>372</v>
      </c>
      <c r="D172" s="49">
        <v>0.13252071420000003</v>
      </c>
      <c r="E172" s="49">
        <f t="shared" si="154"/>
        <v>0.11640164</v>
      </c>
      <c r="F172" s="49">
        <f t="shared" si="155"/>
        <v>0</v>
      </c>
      <c r="G172" s="49">
        <f t="shared" si="155"/>
        <v>0</v>
      </c>
      <c r="H172" s="49">
        <f t="shared" si="155"/>
        <v>0.11640164</v>
      </c>
      <c r="I172" s="49">
        <f t="shared" si="155"/>
        <v>0</v>
      </c>
      <c r="J172" s="49">
        <f t="shared" si="156"/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f t="shared" si="157"/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f t="shared" si="158"/>
        <v>0.11640164</v>
      </c>
      <c r="U172" s="49">
        <v>0</v>
      </c>
      <c r="V172" s="49">
        <v>0</v>
      </c>
      <c r="W172" s="49">
        <v>0.11640164</v>
      </c>
      <c r="X172" s="49">
        <v>0</v>
      </c>
      <c r="Y172" s="49">
        <f t="shared" si="159"/>
        <v>0</v>
      </c>
      <c r="Z172" s="49">
        <v>0</v>
      </c>
      <c r="AA172" s="49">
        <v>0</v>
      </c>
      <c r="AB172" s="49">
        <v>0</v>
      </c>
      <c r="AC172" s="49">
        <v>0</v>
      </c>
      <c r="AD172" s="49">
        <v>0.11043393</v>
      </c>
      <c r="AE172" s="49">
        <f t="shared" si="160"/>
        <v>9.700136999999999E-2</v>
      </c>
      <c r="AF172" s="49">
        <f t="shared" si="161"/>
        <v>0</v>
      </c>
      <c r="AG172" s="49">
        <f t="shared" si="161"/>
        <v>0</v>
      </c>
      <c r="AH172" s="49">
        <f t="shared" si="161"/>
        <v>9.700136999999999E-2</v>
      </c>
      <c r="AI172" s="49">
        <f t="shared" si="161"/>
        <v>0</v>
      </c>
      <c r="AJ172" s="49">
        <f t="shared" si="162"/>
        <v>0</v>
      </c>
      <c r="AK172" s="49">
        <v>0</v>
      </c>
      <c r="AL172" s="49">
        <v>0</v>
      </c>
      <c r="AM172" s="49">
        <v>0</v>
      </c>
      <c r="AN172" s="49">
        <v>0</v>
      </c>
      <c r="AO172" s="49">
        <f t="shared" si="163"/>
        <v>0</v>
      </c>
      <c r="AP172" s="49">
        <v>0</v>
      </c>
      <c r="AQ172" s="49">
        <v>0</v>
      </c>
      <c r="AR172" s="49">
        <v>0</v>
      </c>
      <c r="AS172" s="49">
        <v>0</v>
      </c>
      <c r="AT172" s="49">
        <f t="shared" si="164"/>
        <v>9.700136999999999E-2</v>
      </c>
      <c r="AU172" s="49">
        <v>0</v>
      </c>
      <c r="AV172" s="49">
        <v>0</v>
      </c>
      <c r="AW172" s="49">
        <v>9.700136999999999E-2</v>
      </c>
      <c r="AX172" s="49">
        <v>0</v>
      </c>
      <c r="AY172" s="49">
        <f t="shared" si="165"/>
        <v>0</v>
      </c>
      <c r="AZ172" s="49">
        <v>0</v>
      </c>
      <c r="BA172" s="49">
        <v>0</v>
      </c>
      <c r="BB172" s="49">
        <v>0</v>
      </c>
      <c r="BC172" s="49">
        <v>0</v>
      </c>
    </row>
    <row r="173" spans="1:55" ht="31.5" x14ac:dyDescent="0.25">
      <c r="A173" s="46" t="s">
        <v>345</v>
      </c>
      <c r="B173" s="52" t="s">
        <v>373</v>
      </c>
      <c r="C173" s="54" t="s">
        <v>374</v>
      </c>
      <c r="D173" s="49">
        <v>0.15226218</v>
      </c>
      <c r="E173" s="49">
        <f t="shared" si="154"/>
        <v>0.1632432</v>
      </c>
      <c r="F173" s="49">
        <f t="shared" si="155"/>
        <v>0</v>
      </c>
      <c r="G173" s="49">
        <f t="shared" si="155"/>
        <v>0</v>
      </c>
      <c r="H173" s="49">
        <f t="shared" si="155"/>
        <v>0.1632432</v>
      </c>
      <c r="I173" s="49">
        <f t="shared" si="155"/>
        <v>0</v>
      </c>
      <c r="J173" s="49">
        <f t="shared" si="156"/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f t="shared" si="157"/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f t="shared" si="158"/>
        <v>0</v>
      </c>
      <c r="U173" s="49">
        <v>0</v>
      </c>
      <c r="V173" s="49">
        <v>0</v>
      </c>
      <c r="W173" s="49">
        <v>0</v>
      </c>
      <c r="X173" s="49">
        <v>0</v>
      </c>
      <c r="Y173" s="49">
        <f t="shared" si="159"/>
        <v>0.1632432</v>
      </c>
      <c r="Z173" s="49">
        <v>0</v>
      </c>
      <c r="AA173" s="49">
        <v>0</v>
      </c>
      <c r="AB173" s="49">
        <v>0.1632432</v>
      </c>
      <c r="AC173" s="49">
        <v>0</v>
      </c>
      <c r="AD173" s="49">
        <v>0.12688515</v>
      </c>
      <c r="AE173" s="49">
        <f t="shared" si="160"/>
        <v>0.13603599999999999</v>
      </c>
      <c r="AF173" s="49">
        <f t="shared" si="161"/>
        <v>0</v>
      </c>
      <c r="AG173" s="49">
        <f t="shared" si="161"/>
        <v>0</v>
      </c>
      <c r="AH173" s="49">
        <f t="shared" si="161"/>
        <v>0.13603599999999999</v>
      </c>
      <c r="AI173" s="49">
        <f t="shared" si="161"/>
        <v>0</v>
      </c>
      <c r="AJ173" s="49">
        <f t="shared" si="162"/>
        <v>0</v>
      </c>
      <c r="AK173" s="49">
        <v>0</v>
      </c>
      <c r="AL173" s="49">
        <v>0</v>
      </c>
      <c r="AM173" s="49">
        <v>0</v>
      </c>
      <c r="AN173" s="49">
        <v>0</v>
      </c>
      <c r="AO173" s="49">
        <f t="shared" si="163"/>
        <v>0</v>
      </c>
      <c r="AP173" s="49">
        <v>0</v>
      </c>
      <c r="AQ173" s="49">
        <v>0</v>
      </c>
      <c r="AR173" s="49">
        <v>0</v>
      </c>
      <c r="AS173" s="49">
        <v>0</v>
      </c>
      <c r="AT173" s="49">
        <f t="shared" si="164"/>
        <v>0.13603599999999999</v>
      </c>
      <c r="AU173" s="49">
        <v>0</v>
      </c>
      <c r="AV173" s="49">
        <v>0</v>
      </c>
      <c r="AW173" s="49">
        <v>0.13603599999999999</v>
      </c>
      <c r="AX173" s="49">
        <v>0</v>
      </c>
      <c r="AY173" s="49">
        <f t="shared" si="165"/>
        <v>0</v>
      </c>
      <c r="AZ173" s="49">
        <v>0</v>
      </c>
      <c r="BA173" s="49">
        <v>0</v>
      </c>
      <c r="BB173" s="49">
        <v>0</v>
      </c>
      <c r="BC173" s="49">
        <v>0</v>
      </c>
    </row>
    <row r="174" spans="1:55" ht="31.5" x14ac:dyDescent="0.25">
      <c r="A174" s="46" t="s">
        <v>345</v>
      </c>
      <c r="B174" s="52" t="s">
        <v>375</v>
      </c>
      <c r="C174" s="54" t="s">
        <v>376</v>
      </c>
      <c r="D174" s="49">
        <v>0.37312455600000005</v>
      </c>
      <c r="E174" s="49">
        <f t="shared" si="154"/>
        <v>0.30854113999999999</v>
      </c>
      <c r="F174" s="49">
        <f t="shared" si="155"/>
        <v>0</v>
      </c>
      <c r="G174" s="49">
        <f t="shared" si="155"/>
        <v>0</v>
      </c>
      <c r="H174" s="49">
        <f t="shared" si="155"/>
        <v>0.30854113999999999</v>
      </c>
      <c r="I174" s="49">
        <f t="shared" si="155"/>
        <v>0</v>
      </c>
      <c r="J174" s="49">
        <f t="shared" si="156"/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f t="shared" si="157"/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f t="shared" si="158"/>
        <v>0.30854113999999999</v>
      </c>
      <c r="U174" s="49">
        <v>0</v>
      </c>
      <c r="V174" s="49">
        <v>0</v>
      </c>
      <c r="W174" s="49">
        <v>0.30854113999999999</v>
      </c>
      <c r="X174" s="49">
        <v>0</v>
      </c>
      <c r="Y174" s="49">
        <f t="shared" si="159"/>
        <v>0</v>
      </c>
      <c r="Z174" s="49">
        <v>0</v>
      </c>
      <c r="AA174" s="49">
        <v>0</v>
      </c>
      <c r="AB174" s="49">
        <v>0</v>
      </c>
      <c r="AC174" s="49">
        <v>0</v>
      </c>
      <c r="AD174" s="49">
        <v>0.31093713000000001</v>
      </c>
      <c r="AE174" s="49">
        <f t="shared" si="160"/>
        <v>0.25711761999999999</v>
      </c>
      <c r="AF174" s="49">
        <f t="shared" si="161"/>
        <v>0</v>
      </c>
      <c r="AG174" s="49">
        <f t="shared" si="161"/>
        <v>0</v>
      </c>
      <c r="AH174" s="49">
        <f t="shared" si="161"/>
        <v>0.25711761999999999</v>
      </c>
      <c r="AI174" s="49">
        <f t="shared" si="161"/>
        <v>0</v>
      </c>
      <c r="AJ174" s="49">
        <f t="shared" si="162"/>
        <v>0</v>
      </c>
      <c r="AK174" s="49">
        <v>0</v>
      </c>
      <c r="AL174" s="49">
        <v>0</v>
      </c>
      <c r="AM174" s="49">
        <v>0</v>
      </c>
      <c r="AN174" s="49">
        <v>0</v>
      </c>
      <c r="AO174" s="49">
        <f t="shared" si="163"/>
        <v>0</v>
      </c>
      <c r="AP174" s="49">
        <v>0</v>
      </c>
      <c r="AQ174" s="49">
        <v>0</v>
      </c>
      <c r="AR174" s="49">
        <v>0</v>
      </c>
      <c r="AS174" s="49">
        <v>0</v>
      </c>
      <c r="AT174" s="49">
        <f t="shared" si="164"/>
        <v>0.25711761999999999</v>
      </c>
      <c r="AU174" s="49">
        <v>0</v>
      </c>
      <c r="AV174" s="49">
        <v>0</v>
      </c>
      <c r="AW174" s="49">
        <v>0.25711761999999999</v>
      </c>
      <c r="AX174" s="49">
        <v>0</v>
      </c>
      <c r="AY174" s="49">
        <f t="shared" si="165"/>
        <v>0</v>
      </c>
      <c r="AZ174" s="49">
        <v>0</v>
      </c>
      <c r="BA174" s="49">
        <v>0</v>
      </c>
      <c r="BB174" s="49">
        <v>0</v>
      </c>
      <c r="BC174" s="49">
        <v>0</v>
      </c>
    </row>
    <row r="175" spans="1:55" ht="31.5" x14ac:dyDescent="0.25">
      <c r="A175" s="46" t="s">
        <v>345</v>
      </c>
      <c r="B175" s="52" t="s">
        <v>377</v>
      </c>
      <c r="C175" s="54" t="s">
        <v>378</v>
      </c>
      <c r="D175" s="49">
        <v>0.13163095199999997</v>
      </c>
      <c r="E175" s="49">
        <f t="shared" si="154"/>
        <v>0.12840000000000001</v>
      </c>
      <c r="F175" s="49">
        <f t="shared" si="155"/>
        <v>0</v>
      </c>
      <c r="G175" s="49">
        <f t="shared" si="155"/>
        <v>0</v>
      </c>
      <c r="H175" s="49">
        <f t="shared" si="155"/>
        <v>0.12840000000000001</v>
      </c>
      <c r="I175" s="49">
        <f t="shared" si="155"/>
        <v>0</v>
      </c>
      <c r="J175" s="49">
        <f t="shared" si="156"/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f t="shared" si="157"/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f t="shared" si="158"/>
        <v>0</v>
      </c>
      <c r="U175" s="49">
        <v>0</v>
      </c>
      <c r="V175" s="49">
        <v>0</v>
      </c>
      <c r="W175" s="49">
        <v>0</v>
      </c>
      <c r="X175" s="49">
        <v>0</v>
      </c>
      <c r="Y175" s="49">
        <f t="shared" si="159"/>
        <v>0.12840000000000001</v>
      </c>
      <c r="Z175" s="49">
        <v>0</v>
      </c>
      <c r="AA175" s="49">
        <v>0</v>
      </c>
      <c r="AB175" s="49">
        <v>0.12840000000000001</v>
      </c>
      <c r="AC175" s="49">
        <v>0</v>
      </c>
      <c r="AD175" s="49">
        <v>0.10969245999999999</v>
      </c>
      <c r="AE175" s="49">
        <f t="shared" si="160"/>
        <v>0.107</v>
      </c>
      <c r="AF175" s="49">
        <f t="shared" si="161"/>
        <v>0</v>
      </c>
      <c r="AG175" s="49">
        <f t="shared" si="161"/>
        <v>0</v>
      </c>
      <c r="AH175" s="49">
        <f t="shared" si="161"/>
        <v>0.107</v>
      </c>
      <c r="AI175" s="49">
        <f t="shared" si="161"/>
        <v>0</v>
      </c>
      <c r="AJ175" s="49">
        <f t="shared" si="162"/>
        <v>0</v>
      </c>
      <c r="AK175" s="49">
        <v>0</v>
      </c>
      <c r="AL175" s="49">
        <v>0</v>
      </c>
      <c r="AM175" s="49">
        <v>0</v>
      </c>
      <c r="AN175" s="49">
        <v>0</v>
      </c>
      <c r="AO175" s="49">
        <f t="shared" si="163"/>
        <v>0</v>
      </c>
      <c r="AP175" s="49">
        <v>0</v>
      </c>
      <c r="AQ175" s="49">
        <v>0</v>
      </c>
      <c r="AR175" s="49">
        <v>0</v>
      </c>
      <c r="AS175" s="49">
        <v>0</v>
      </c>
      <c r="AT175" s="49">
        <f t="shared" si="164"/>
        <v>0.107</v>
      </c>
      <c r="AU175" s="49">
        <v>0</v>
      </c>
      <c r="AV175" s="49">
        <v>0</v>
      </c>
      <c r="AW175" s="49">
        <v>0.107</v>
      </c>
      <c r="AX175" s="49">
        <v>0</v>
      </c>
      <c r="AY175" s="49">
        <f t="shared" si="165"/>
        <v>0</v>
      </c>
      <c r="AZ175" s="49">
        <v>0</v>
      </c>
      <c r="BA175" s="49">
        <v>0</v>
      </c>
      <c r="BB175" s="49">
        <v>0</v>
      </c>
      <c r="BC175" s="49">
        <v>0</v>
      </c>
    </row>
    <row r="176" spans="1:55" x14ac:dyDescent="0.25">
      <c r="A176" s="46" t="s">
        <v>345</v>
      </c>
      <c r="B176" s="52" t="s">
        <v>379</v>
      </c>
      <c r="C176" s="54" t="s">
        <v>380</v>
      </c>
      <c r="D176" s="49">
        <v>0.35253791999999995</v>
      </c>
      <c r="E176" s="49">
        <f t="shared" si="154"/>
        <v>0.36471870000000001</v>
      </c>
      <c r="F176" s="49">
        <f t="shared" si="155"/>
        <v>0</v>
      </c>
      <c r="G176" s="49">
        <f t="shared" si="155"/>
        <v>0</v>
      </c>
      <c r="H176" s="49">
        <f t="shared" si="155"/>
        <v>0.36471870000000001</v>
      </c>
      <c r="I176" s="49">
        <f t="shared" si="155"/>
        <v>0</v>
      </c>
      <c r="J176" s="49">
        <f t="shared" si="156"/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f t="shared" si="157"/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f t="shared" si="158"/>
        <v>0.36471870000000001</v>
      </c>
      <c r="U176" s="49">
        <v>0</v>
      </c>
      <c r="V176" s="49">
        <v>0</v>
      </c>
      <c r="W176" s="49">
        <v>0.36471870000000001</v>
      </c>
      <c r="X176" s="49">
        <v>0</v>
      </c>
      <c r="Y176" s="49">
        <f t="shared" si="159"/>
        <v>0</v>
      </c>
      <c r="Z176" s="49">
        <v>0</v>
      </c>
      <c r="AA176" s="49">
        <v>0</v>
      </c>
      <c r="AB176" s="49">
        <v>0</v>
      </c>
      <c r="AC176" s="49">
        <v>0</v>
      </c>
      <c r="AD176" s="49">
        <v>0.29378159999999998</v>
      </c>
      <c r="AE176" s="49">
        <f t="shared" si="160"/>
        <v>0.30393225000000001</v>
      </c>
      <c r="AF176" s="49">
        <f t="shared" si="161"/>
        <v>0</v>
      </c>
      <c r="AG176" s="49">
        <f t="shared" si="161"/>
        <v>0</v>
      </c>
      <c r="AH176" s="49">
        <f t="shared" si="161"/>
        <v>0.30393225000000001</v>
      </c>
      <c r="AI176" s="49">
        <f t="shared" si="161"/>
        <v>0</v>
      </c>
      <c r="AJ176" s="49">
        <f t="shared" si="162"/>
        <v>0</v>
      </c>
      <c r="AK176" s="49">
        <v>0</v>
      </c>
      <c r="AL176" s="49">
        <v>0</v>
      </c>
      <c r="AM176" s="49">
        <v>0</v>
      </c>
      <c r="AN176" s="49">
        <v>0</v>
      </c>
      <c r="AO176" s="49">
        <f t="shared" si="163"/>
        <v>0</v>
      </c>
      <c r="AP176" s="49">
        <v>0</v>
      </c>
      <c r="AQ176" s="49">
        <v>0</v>
      </c>
      <c r="AR176" s="49">
        <v>0</v>
      </c>
      <c r="AS176" s="49">
        <v>0</v>
      </c>
      <c r="AT176" s="49">
        <f t="shared" si="164"/>
        <v>0.30393225000000001</v>
      </c>
      <c r="AU176" s="49">
        <v>0</v>
      </c>
      <c r="AV176" s="49">
        <v>0</v>
      </c>
      <c r="AW176" s="49">
        <v>0.30393225000000001</v>
      </c>
      <c r="AX176" s="49">
        <v>0</v>
      </c>
      <c r="AY176" s="49">
        <f t="shared" si="165"/>
        <v>0</v>
      </c>
      <c r="AZ176" s="49">
        <v>0</v>
      </c>
      <c r="BA176" s="49">
        <v>0</v>
      </c>
      <c r="BB176" s="49">
        <v>0</v>
      </c>
      <c r="BC176" s="49">
        <v>0</v>
      </c>
    </row>
    <row r="177" spans="1:55" ht="31.5" x14ac:dyDescent="0.25">
      <c r="A177" s="46" t="s">
        <v>345</v>
      </c>
      <c r="B177" s="52" t="s">
        <v>381</v>
      </c>
      <c r="C177" s="54" t="s">
        <v>382</v>
      </c>
      <c r="D177" s="49">
        <v>0.10595869199999999</v>
      </c>
      <c r="E177" s="49">
        <f t="shared" si="154"/>
        <v>0.10557647000000001</v>
      </c>
      <c r="F177" s="49">
        <f t="shared" si="155"/>
        <v>0</v>
      </c>
      <c r="G177" s="49">
        <f t="shared" si="155"/>
        <v>0</v>
      </c>
      <c r="H177" s="49">
        <f t="shared" si="155"/>
        <v>0.10557647000000001</v>
      </c>
      <c r="I177" s="49">
        <f t="shared" si="155"/>
        <v>0</v>
      </c>
      <c r="J177" s="49">
        <f t="shared" si="156"/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f t="shared" si="157"/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f t="shared" si="158"/>
        <v>0.10557647000000001</v>
      </c>
      <c r="U177" s="49">
        <v>0</v>
      </c>
      <c r="V177" s="49">
        <v>0</v>
      </c>
      <c r="W177" s="49">
        <v>0.10557647000000001</v>
      </c>
      <c r="X177" s="49">
        <v>0</v>
      </c>
      <c r="Y177" s="49">
        <f t="shared" si="159"/>
        <v>0</v>
      </c>
      <c r="Z177" s="49">
        <v>0</v>
      </c>
      <c r="AA177" s="49">
        <v>0</v>
      </c>
      <c r="AB177" s="49">
        <v>0</v>
      </c>
      <c r="AC177" s="49">
        <v>0</v>
      </c>
      <c r="AD177" s="49">
        <v>8.8298910000000008E-2</v>
      </c>
      <c r="AE177" s="49">
        <f t="shared" si="160"/>
        <v>8.7980390000000006E-2</v>
      </c>
      <c r="AF177" s="49">
        <f t="shared" si="161"/>
        <v>0</v>
      </c>
      <c r="AG177" s="49">
        <f t="shared" si="161"/>
        <v>0</v>
      </c>
      <c r="AH177" s="49">
        <f t="shared" si="161"/>
        <v>8.7980390000000006E-2</v>
      </c>
      <c r="AI177" s="49">
        <f t="shared" si="161"/>
        <v>0</v>
      </c>
      <c r="AJ177" s="49">
        <f t="shared" si="162"/>
        <v>0</v>
      </c>
      <c r="AK177" s="49">
        <v>0</v>
      </c>
      <c r="AL177" s="49">
        <v>0</v>
      </c>
      <c r="AM177" s="49">
        <v>0</v>
      </c>
      <c r="AN177" s="49">
        <v>0</v>
      </c>
      <c r="AO177" s="49">
        <f t="shared" si="163"/>
        <v>0</v>
      </c>
      <c r="AP177" s="49">
        <v>0</v>
      </c>
      <c r="AQ177" s="49">
        <v>0</v>
      </c>
      <c r="AR177" s="49">
        <v>0</v>
      </c>
      <c r="AS177" s="49">
        <v>0</v>
      </c>
      <c r="AT177" s="49">
        <f t="shared" si="164"/>
        <v>8.7980390000000006E-2</v>
      </c>
      <c r="AU177" s="49">
        <v>0</v>
      </c>
      <c r="AV177" s="49">
        <v>0</v>
      </c>
      <c r="AW177" s="49">
        <v>8.7980390000000006E-2</v>
      </c>
      <c r="AX177" s="49">
        <v>0</v>
      </c>
      <c r="AY177" s="49">
        <f t="shared" si="165"/>
        <v>0</v>
      </c>
      <c r="AZ177" s="49">
        <v>0</v>
      </c>
      <c r="BA177" s="49">
        <v>0</v>
      </c>
      <c r="BB177" s="49">
        <v>0</v>
      </c>
      <c r="BC177" s="49">
        <v>0</v>
      </c>
    </row>
    <row r="178" spans="1:55" ht="31.5" x14ac:dyDescent="0.25">
      <c r="A178" s="46" t="s">
        <v>345</v>
      </c>
      <c r="B178" s="52" t="s">
        <v>383</v>
      </c>
      <c r="C178" s="54" t="s">
        <v>384</v>
      </c>
      <c r="D178" s="49">
        <v>0.2038932</v>
      </c>
      <c r="E178" s="49">
        <f t="shared" si="154"/>
        <v>0.20214769999999999</v>
      </c>
      <c r="F178" s="49">
        <f t="shared" si="155"/>
        <v>0</v>
      </c>
      <c r="G178" s="49">
        <f t="shared" si="155"/>
        <v>0</v>
      </c>
      <c r="H178" s="49">
        <f t="shared" si="155"/>
        <v>0.20214769999999999</v>
      </c>
      <c r="I178" s="49">
        <f t="shared" si="155"/>
        <v>0</v>
      </c>
      <c r="J178" s="49">
        <f t="shared" si="156"/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f t="shared" si="157"/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f t="shared" si="158"/>
        <v>0</v>
      </c>
      <c r="U178" s="49">
        <v>0</v>
      </c>
      <c r="V178" s="49">
        <v>0</v>
      </c>
      <c r="W178" s="49">
        <v>0</v>
      </c>
      <c r="X178" s="49">
        <v>0</v>
      </c>
      <c r="Y178" s="49">
        <f t="shared" si="159"/>
        <v>0.20214769999999999</v>
      </c>
      <c r="Z178" s="49">
        <v>0</v>
      </c>
      <c r="AA178" s="49">
        <v>0</v>
      </c>
      <c r="AB178" s="49">
        <v>0.20214769999999999</v>
      </c>
      <c r="AC178" s="49">
        <v>0</v>
      </c>
      <c r="AD178" s="49">
        <v>0.16991100000000001</v>
      </c>
      <c r="AE178" s="49">
        <f t="shared" si="160"/>
        <v>0.16845642</v>
      </c>
      <c r="AF178" s="49">
        <f t="shared" si="161"/>
        <v>0</v>
      </c>
      <c r="AG178" s="49">
        <f t="shared" si="161"/>
        <v>0</v>
      </c>
      <c r="AH178" s="49">
        <f t="shared" si="161"/>
        <v>0.16845642</v>
      </c>
      <c r="AI178" s="49">
        <f t="shared" si="161"/>
        <v>0</v>
      </c>
      <c r="AJ178" s="49">
        <f t="shared" si="162"/>
        <v>0</v>
      </c>
      <c r="AK178" s="49">
        <v>0</v>
      </c>
      <c r="AL178" s="49">
        <v>0</v>
      </c>
      <c r="AM178" s="49">
        <v>0</v>
      </c>
      <c r="AN178" s="49">
        <v>0</v>
      </c>
      <c r="AO178" s="49">
        <f t="shared" si="163"/>
        <v>0</v>
      </c>
      <c r="AP178" s="49">
        <v>0</v>
      </c>
      <c r="AQ178" s="49">
        <v>0</v>
      </c>
      <c r="AR178" s="49">
        <v>0</v>
      </c>
      <c r="AS178" s="49">
        <v>0</v>
      </c>
      <c r="AT178" s="49">
        <f t="shared" si="164"/>
        <v>0.16845642</v>
      </c>
      <c r="AU178" s="49">
        <v>0</v>
      </c>
      <c r="AV178" s="49">
        <v>0</v>
      </c>
      <c r="AW178" s="49">
        <v>0.16845642</v>
      </c>
      <c r="AX178" s="49">
        <v>0</v>
      </c>
      <c r="AY178" s="49">
        <f t="shared" si="165"/>
        <v>0</v>
      </c>
      <c r="AZ178" s="49">
        <v>0</v>
      </c>
      <c r="BA178" s="49">
        <v>0</v>
      </c>
      <c r="BB178" s="49">
        <v>0</v>
      </c>
      <c r="BC178" s="49">
        <v>0</v>
      </c>
    </row>
    <row r="179" spans="1:55" ht="31.5" x14ac:dyDescent="0.25">
      <c r="A179" s="46" t="s">
        <v>345</v>
      </c>
      <c r="B179" s="52" t="s">
        <v>385</v>
      </c>
      <c r="C179" s="54" t="s">
        <v>386</v>
      </c>
      <c r="D179" s="49">
        <v>0.1177581888</v>
      </c>
      <c r="E179" s="49">
        <f t="shared" si="154"/>
        <v>0.11640165000000001</v>
      </c>
      <c r="F179" s="49">
        <f t="shared" si="155"/>
        <v>0</v>
      </c>
      <c r="G179" s="49">
        <f t="shared" si="155"/>
        <v>0</v>
      </c>
      <c r="H179" s="49">
        <f t="shared" si="155"/>
        <v>0.11640165000000001</v>
      </c>
      <c r="I179" s="49">
        <f t="shared" si="155"/>
        <v>0</v>
      </c>
      <c r="J179" s="49">
        <f t="shared" si="156"/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f t="shared" si="157"/>
        <v>0</v>
      </c>
      <c r="P179" s="49">
        <v>0</v>
      </c>
      <c r="Q179" s="49">
        <v>0</v>
      </c>
      <c r="R179" s="49">
        <v>0</v>
      </c>
      <c r="S179" s="49">
        <v>0</v>
      </c>
      <c r="T179" s="49">
        <f t="shared" si="158"/>
        <v>0.11640165000000001</v>
      </c>
      <c r="U179" s="49">
        <v>0</v>
      </c>
      <c r="V179" s="49">
        <v>0</v>
      </c>
      <c r="W179" s="49">
        <v>0.11640165000000001</v>
      </c>
      <c r="X179" s="49">
        <v>0</v>
      </c>
      <c r="Y179" s="49">
        <f t="shared" si="159"/>
        <v>0</v>
      </c>
      <c r="Z179" s="49">
        <v>0</v>
      </c>
      <c r="AA179" s="49">
        <v>0</v>
      </c>
      <c r="AB179" s="49">
        <v>0</v>
      </c>
      <c r="AC179" s="49">
        <v>0</v>
      </c>
      <c r="AD179" s="49">
        <v>9.8131824000000006E-2</v>
      </c>
      <c r="AE179" s="49">
        <f t="shared" si="160"/>
        <v>9.700136999999999E-2</v>
      </c>
      <c r="AF179" s="49">
        <f t="shared" si="161"/>
        <v>0</v>
      </c>
      <c r="AG179" s="49">
        <f t="shared" si="161"/>
        <v>0</v>
      </c>
      <c r="AH179" s="49">
        <f t="shared" si="161"/>
        <v>9.700136999999999E-2</v>
      </c>
      <c r="AI179" s="49">
        <f t="shared" si="161"/>
        <v>0</v>
      </c>
      <c r="AJ179" s="49">
        <f t="shared" si="162"/>
        <v>0</v>
      </c>
      <c r="AK179" s="49">
        <v>0</v>
      </c>
      <c r="AL179" s="49">
        <v>0</v>
      </c>
      <c r="AM179" s="49">
        <v>0</v>
      </c>
      <c r="AN179" s="49">
        <v>0</v>
      </c>
      <c r="AO179" s="49">
        <f t="shared" si="163"/>
        <v>0</v>
      </c>
      <c r="AP179" s="49">
        <v>0</v>
      </c>
      <c r="AQ179" s="49">
        <v>0</v>
      </c>
      <c r="AR179" s="49">
        <v>0</v>
      </c>
      <c r="AS179" s="49">
        <v>0</v>
      </c>
      <c r="AT179" s="49">
        <f t="shared" si="164"/>
        <v>9.700136999999999E-2</v>
      </c>
      <c r="AU179" s="49">
        <v>0</v>
      </c>
      <c r="AV179" s="49">
        <v>0</v>
      </c>
      <c r="AW179" s="49">
        <v>9.700136999999999E-2</v>
      </c>
      <c r="AX179" s="49">
        <v>0</v>
      </c>
      <c r="AY179" s="49">
        <f t="shared" si="165"/>
        <v>0</v>
      </c>
      <c r="AZ179" s="49">
        <v>0</v>
      </c>
      <c r="BA179" s="49">
        <v>0</v>
      </c>
      <c r="BB179" s="49">
        <v>0</v>
      </c>
      <c r="BC179" s="49">
        <v>0</v>
      </c>
    </row>
    <row r="180" spans="1:55" ht="31.5" x14ac:dyDescent="0.25">
      <c r="A180" s="46" t="s">
        <v>345</v>
      </c>
      <c r="B180" s="52" t="s">
        <v>387</v>
      </c>
      <c r="C180" s="54" t="s">
        <v>388</v>
      </c>
      <c r="D180" s="49">
        <v>0.144499135896</v>
      </c>
      <c r="E180" s="49">
        <f t="shared" si="154"/>
        <v>0.12565159000000001</v>
      </c>
      <c r="F180" s="49">
        <f t="shared" si="155"/>
        <v>0</v>
      </c>
      <c r="G180" s="49">
        <f t="shared" si="155"/>
        <v>0</v>
      </c>
      <c r="H180" s="49">
        <f t="shared" si="155"/>
        <v>0.12565159000000001</v>
      </c>
      <c r="I180" s="49">
        <f t="shared" si="155"/>
        <v>0</v>
      </c>
      <c r="J180" s="49">
        <f t="shared" si="156"/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f t="shared" si="157"/>
        <v>0</v>
      </c>
      <c r="P180" s="49">
        <v>0</v>
      </c>
      <c r="Q180" s="49">
        <v>0</v>
      </c>
      <c r="R180" s="49">
        <v>0</v>
      </c>
      <c r="S180" s="49">
        <v>0</v>
      </c>
      <c r="T180" s="49">
        <f t="shared" si="158"/>
        <v>0.12565159000000001</v>
      </c>
      <c r="U180" s="49">
        <v>0</v>
      </c>
      <c r="V180" s="49">
        <v>0</v>
      </c>
      <c r="W180" s="49">
        <v>0.12565159000000001</v>
      </c>
      <c r="X180" s="49">
        <v>0</v>
      </c>
      <c r="Y180" s="49">
        <f t="shared" si="159"/>
        <v>0</v>
      </c>
      <c r="Z180" s="49">
        <v>0</v>
      </c>
      <c r="AA180" s="49">
        <v>0</v>
      </c>
      <c r="AB180" s="49">
        <v>0</v>
      </c>
      <c r="AC180" s="49">
        <v>0</v>
      </c>
      <c r="AD180" s="49">
        <v>0.12041594999999999</v>
      </c>
      <c r="AE180" s="49">
        <f t="shared" si="160"/>
        <v>0.10470966</v>
      </c>
      <c r="AF180" s="49">
        <f t="shared" si="161"/>
        <v>0</v>
      </c>
      <c r="AG180" s="49">
        <f t="shared" si="161"/>
        <v>0</v>
      </c>
      <c r="AH180" s="49">
        <f t="shared" si="161"/>
        <v>0.10470966</v>
      </c>
      <c r="AI180" s="49">
        <f t="shared" si="161"/>
        <v>0</v>
      </c>
      <c r="AJ180" s="49">
        <f t="shared" si="162"/>
        <v>0</v>
      </c>
      <c r="AK180" s="49">
        <v>0</v>
      </c>
      <c r="AL180" s="49">
        <v>0</v>
      </c>
      <c r="AM180" s="49">
        <v>0</v>
      </c>
      <c r="AN180" s="49">
        <v>0</v>
      </c>
      <c r="AO180" s="49">
        <f t="shared" si="163"/>
        <v>0</v>
      </c>
      <c r="AP180" s="49">
        <v>0</v>
      </c>
      <c r="AQ180" s="49">
        <v>0</v>
      </c>
      <c r="AR180" s="49">
        <v>0</v>
      </c>
      <c r="AS180" s="49">
        <v>0</v>
      </c>
      <c r="AT180" s="49">
        <f t="shared" si="164"/>
        <v>0.10470966</v>
      </c>
      <c r="AU180" s="49">
        <v>0</v>
      </c>
      <c r="AV180" s="49">
        <v>0</v>
      </c>
      <c r="AW180" s="49">
        <v>0.10470966</v>
      </c>
      <c r="AX180" s="49">
        <v>0</v>
      </c>
      <c r="AY180" s="49">
        <f t="shared" si="165"/>
        <v>0</v>
      </c>
      <c r="AZ180" s="49">
        <v>0</v>
      </c>
      <c r="BA180" s="49">
        <v>0</v>
      </c>
      <c r="BB180" s="49">
        <v>0</v>
      </c>
      <c r="BC180" s="49">
        <v>0</v>
      </c>
    </row>
    <row r="181" spans="1:55" ht="36.75" customHeight="1" x14ac:dyDescent="0.25">
      <c r="A181" s="46" t="s">
        <v>345</v>
      </c>
      <c r="B181" s="52" t="s">
        <v>389</v>
      </c>
      <c r="C181" s="54" t="s">
        <v>390</v>
      </c>
      <c r="D181" s="49" t="s">
        <v>132</v>
      </c>
      <c r="E181" s="49">
        <f t="shared" si="154"/>
        <v>8.1119999999999998E-2</v>
      </c>
      <c r="F181" s="49">
        <f t="shared" si="155"/>
        <v>0</v>
      </c>
      <c r="G181" s="49">
        <f t="shared" si="155"/>
        <v>0</v>
      </c>
      <c r="H181" s="49">
        <f t="shared" si="155"/>
        <v>8.1119999999999998E-2</v>
      </c>
      <c r="I181" s="49">
        <f t="shared" si="155"/>
        <v>0</v>
      </c>
      <c r="J181" s="49">
        <f t="shared" si="156"/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f t="shared" si="157"/>
        <v>0</v>
      </c>
      <c r="P181" s="49">
        <v>0</v>
      </c>
      <c r="Q181" s="49">
        <v>0</v>
      </c>
      <c r="R181" s="49">
        <v>0</v>
      </c>
      <c r="S181" s="49">
        <v>0</v>
      </c>
      <c r="T181" s="49">
        <f t="shared" si="158"/>
        <v>8.1119999999999998E-2</v>
      </c>
      <c r="U181" s="49">
        <v>0</v>
      </c>
      <c r="V181" s="49">
        <v>0</v>
      </c>
      <c r="W181" s="49">
        <v>8.1119999999999998E-2</v>
      </c>
      <c r="X181" s="49">
        <v>0</v>
      </c>
      <c r="Y181" s="49">
        <f t="shared" si="159"/>
        <v>0</v>
      </c>
      <c r="Z181" s="49">
        <v>0</v>
      </c>
      <c r="AA181" s="49">
        <v>0</v>
      </c>
      <c r="AB181" s="49">
        <v>0</v>
      </c>
      <c r="AC181" s="49">
        <v>0</v>
      </c>
      <c r="AD181" s="49" t="s">
        <v>132</v>
      </c>
      <c r="AE181" s="49">
        <f t="shared" si="160"/>
        <v>6.7599999999999993E-2</v>
      </c>
      <c r="AF181" s="49">
        <f t="shared" si="161"/>
        <v>0</v>
      </c>
      <c r="AG181" s="49">
        <f t="shared" si="161"/>
        <v>0</v>
      </c>
      <c r="AH181" s="49">
        <f t="shared" si="161"/>
        <v>6.7599999999999993E-2</v>
      </c>
      <c r="AI181" s="49">
        <f t="shared" si="161"/>
        <v>0</v>
      </c>
      <c r="AJ181" s="49">
        <f t="shared" si="162"/>
        <v>0</v>
      </c>
      <c r="AK181" s="49">
        <v>0</v>
      </c>
      <c r="AL181" s="49">
        <v>0</v>
      </c>
      <c r="AM181" s="49">
        <v>0</v>
      </c>
      <c r="AN181" s="49">
        <v>0</v>
      </c>
      <c r="AO181" s="49">
        <f t="shared" si="163"/>
        <v>0</v>
      </c>
      <c r="AP181" s="49">
        <v>0</v>
      </c>
      <c r="AQ181" s="49">
        <v>0</v>
      </c>
      <c r="AR181" s="49">
        <v>0</v>
      </c>
      <c r="AS181" s="49">
        <v>0</v>
      </c>
      <c r="AT181" s="49">
        <f t="shared" si="164"/>
        <v>6.7599999999999993E-2</v>
      </c>
      <c r="AU181" s="49">
        <v>0</v>
      </c>
      <c r="AV181" s="49">
        <v>0</v>
      </c>
      <c r="AW181" s="49">
        <v>6.7599999999999993E-2</v>
      </c>
      <c r="AX181" s="49">
        <v>0</v>
      </c>
      <c r="AY181" s="49">
        <f t="shared" si="165"/>
        <v>0</v>
      </c>
      <c r="AZ181" s="49">
        <v>0</v>
      </c>
      <c r="BA181" s="49">
        <v>0</v>
      </c>
      <c r="BB181" s="49">
        <v>0</v>
      </c>
      <c r="BC181" s="49">
        <v>0</v>
      </c>
    </row>
    <row r="182" spans="1:55" ht="47.25" x14ac:dyDescent="0.25">
      <c r="A182" s="46" t="s">
        <v>345</v>
      </c>
      <c r="B182" s="52" t="s">
        <v>391</v>
      </c>
      <c r="C182" s="54" t="s">
        <v>392</v>
      </c>
      <c r="D182" s="49">
        <v>0.46158999599999995</v>
      </c>
      <c r="E182" s="49">
        <f t="shared" si="154"/>
        <v>0.17108186</v>
      </c>
      <c r="F182" s="49">
        <f t="shared" si="155"/>
        <v>0</v>
      </c>
      <c r="G182" s="49">
        <f t="shared" si="155"/>
        <v>0</v>
      </c>
      <c r="H182" s="49">
        <f t="shared" si="155"/>
        <v>0.17108186</v>
      </c>
      <c r="I182" s="49">
        <f t="shared" si="155"/>
        <v>0</v>
      </c>
      <c r="J182" s="49">
        <f t="shared" si="156"/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f t="shared" si="157"/>
        <v>0</v>
      </c>
      <c r="P182" s="49">
        <v>0</v>
      </c>
      <c r="Q182" s="49">
        <v>0</v>
      </c>
      <c r="R182" s="49">
        <v>0</v>
      </c>
      <c r="S182" s="49">
        <v>0</v>
      </c>
      <c r="T182" s="49">
        <f t="shared" si="158"/>
        <v>0.17108186</v>
      </c>
      <c r="U182" s="49">
        <v>0</v>
      </c>
      <c r="V182" s="49">
        <v>0</v>
      </c>
      <c r="W182" s="49">
        <v>0.17108186</v>
      </c>
      <c r="X182" s="49">
        <v>0</v>
      </c>
      <c r="Y182" s="49">
        <f t="shared" si="159"/>
        <v>0</v>
      </c>
      <c r="Z182" s="49">
        <v>0</v>
      </c>
      <c r="AA182" s="49">
        <v>0</v>
      </c>
      <c r="AB182" s="49">
        <v>0</v>
      </c>
      <c r="AC182" s="49">
        <v>0</v>
      </c>
      <c r="AD182" s="49">
        <v>0.38465832999999999</v>
      </c>
      <c r="AE182" s="49">
        <f t="shared" si="160"/>
        <v>0.14256822</v>
      </c>
      <c r="AF182" s="49">
        <f t="shared" si="161"/>
        <v>0</v>
      </c>
      <c r="AG182" s="49">
        <f t="shared" si="161"/>
        <v>0</v>
      </c>
      <c r="AH182" s="49">
        <f t="shared" si="161"/>
        <v>0.14256822</v>
      </c>
      <c r="AI182" s="49">
        <f t="shared" si="161"/>
        <v>0</v>
      </c>
      <c r="AJ182" s="49">
        <f t="shared" si="162"/>
        <v>0</v>
      </c>
      <c r="AK182" s="49">
        <v>0</v>
      </c>
      <c r="AL182" s="49">
        <v>0</v>
      </c>
      <c r="AM182" s="49">
        <v>0</v>
      </c>
      <c r="AN182" s="49">
        <v>0</v>
      </c>
      <c r="AO182" s="49">
        <f t="shared" si="163"/>
        <v>0</v>
      </c>
      <c r="AP182" s="49">
        <v>0</v>
      </c>
      <c r="AQ182" s="49">
        <v>0</v>
      </c>
      <c r="AR182" s="49">
        <v>0</v>
      </c>
      <c r="AS182" s="49">
        <v>0</v>
      </c>
      <c r="AT182" s="49">
        <f t="shared" si="164"/>
        <v>0.14256822</v>
      </c>
      <c r="AU182" s="49">
        <v>0</v>
      </c>
      <c r="AV182" s="49">
        <v>0</v>
      </c>
      <c r="AW182" s="49">
        <v>0.14256822</v>
      </c>
      <c r="AX182" s="49">
        <v>0</v>
      </c>
      <c r="AY182" s="49">
        <f t="shared" si="165"/>
        <v>0</v>
      </c>
      <c r="AZ182" s="49">
        <v>0</v>
      </c>
      <c r="BA182" s="49">
        <v>0</v>
      </c>
      <c r="BB182" s="49">
        <v>0</v>
      </c>
      <c r="BC182" s="49">
        <v>0</v>
      </c>
    </row>
    <row r="183" spans="1:55" ht="31.5" x14ac:dyDescent="0.25">
      <c r="A183" s="46" t="s">
        <v>345</v>
      </c>
      <c r="B183" s="52" t="s">
        <v>393</v>
      </c>
      <c r="C183" s="54" t="s">
        <v>394</v>
      </c>
      <c r="D183" s="49">
        <v>0.14544162360000001</v>
      </c>
      <c r="E183" s="49">
        <f t="shared" si="154"/>
        <v>0.13197058</v>
      </c>
      <c r="F183" s="49">
        <f t="shared" si="155"/>
        <v>0</v>
      </c>
      <c r="G183" s="49">
        <f t="shared" si="155"/>
        <v>0</v>
      </c>
      <c r="H183" s="49">
        <f t="shared" si="155"/>
        <v>0.13197058</v>
      </c>
      <c r="I183" s="49">
        <f t="shared" si="155"/>
        <v>0</v>
      </c>
      <c r="J183" s="49">
        <f t="shared" si="156"/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f t="shared" si="157"/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f t="shared" si="158"/>
        <v>0.13197058</v>
      </c>
      <c r="U183" s="49">
        <v>0</v>
      </c>
      <c r="V183" s="49">
        <v>0</v>
      </c>
      <c r="W183" s="49">
        <v>0.13197058</v>
      </c>
      <c r="X183" s="49">
        <v>0</v>
      </c>
      <c r="Y183" s="49">
        <f t="shared" si="159"/>
        <v>0</v>
      </c>
      <c r="Z183" s="49">
        <v>0</v>
      </c>
      <c r="AA183" s="49">
        <v>0</v>
      </c>
      <c r="AB183" s="49">
        <v>0</v>
      </c>
      <c r="AC183" s="49">
        <v>0</v>
      </c>
      <c r="AD183" s="49">
        <v>0.12120135300000001</v>
      </c>
      <c r="AE183" s="49">
        <f t="shared" si="160"/>
        <v>0.10997548</v>
      </c>
      <c r="AF183" s="49">
        <f t="shared" si="161"/>
        <v>0</v>
      </c>
      <c r="AG183" s="49">
        <f t="shared" si="161"/>
        <v>0</v>
      </c>
      <c r="AH183" s="49">
        <f t="shared" si="161"/>
        <v>0.10997548</v>
      </c>
      <c r="AI183" s="49">
        <f t="shared" si="161"/>
        <v>0</v>
      </c>
      <c r="AJ183" s="49">
        <f t="shared" si="162"/>
        <v>0</v>
      </c>
      <c r="AK183" s="49">
        <v>0</v>
      </c>
      <c r="AL183" s="49">
        <v>0</v>
      </c>
      <c r="AM183" s="49">
        <v>0</v>
      </c>
      <c r="AN183" s="49">
        <v>0</v>
      </c>
      <c r="AO183" s="49">
        <f t="shared" si="163"/>
        <v>0</v>
      </c>
      <c r="AP183" s="49">
        <v>0</v>
      </c>
      <c r="AQ183" s="49">
        <v>0</v>
      </c>
      <c r="AR183" s="49">
        <v>0</v>
      </c>
      <c r="AS183" s="49">
        <v>0</v>
      </c>
      <c r="AT183" s="49">
        <f t="shared" si="164"/>
        <v>0.10997548</v>
      </c>
      <c r="AU183" s="49">
        <v>0</v>
      </c>
      <c r="AV183" s="49">
        <v>0</v>
      </c>
      <c r="AW183" s="49">
        <v>0.10997548</v>
      </c>
      <c r="AX183" s="49">
        <v>0</v>
      </c>
      <c r="AY183" s="49">
        <f t="shared" si="165"/>
        <v>0</v>
      </c>
      <c r="AZ183" s="49">
        <v>0</v>
      </c>
      <c r="BA183" s="49">
        <v>0</v>
      </c>
      <c r="BB183" s="49">
        <v>0</v>
      </c>
      <c r="BC183" s="49">
        <v>0</v>
      </c>
    </row>
    <row r="184" spans="1:55" ht="31.5" x14ac:dyDescent="0.25">
      <c r="A184" s="46" t="s">
        <v>345</v>
      </c>
      <c r="B184" s="52" t="s">
        <v>395</v>
      </c>
      <c r="C184" s="54" t="s">
        <v>396</v>
      </c>
      <c r="D184" s="49">
        <v>6.417702900000001E-2</v>
      </c>
      <c r="E184" s="49">
        <f t="shared" si="154"/>
        <v>5.4804000000000005E-2</v>
      </c>
      <c r="F184" s="49">
        <f t="shared" si="155"/>
        <v>0</v>
      </c>
      <c r="G184" s="49">
        <f t="shared" si="155"/>
        <v>0</v>
      </c>
      <c r="H184" s="49">
        <f t="shared" si="155"/>
        <v>5.4804000000000005E-2</v>
      </c>
      <c r="I184" s="49">
        <f t="shared" si="155"/>
        <v>0</v>
      </c>
      <c r="J184" s="49">
        <f t="shared" si="156"/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f t="shared" si="157"/>
        <v>5.4804000000000005E-2</v>
      </c>
      <c r="P184" s="49">
        <v>0</v>
      </c>
      <c r="Q184" s="49">
        <v>0</v>
      </c>
      <c r="R184" s="49">
        <v>5.4804000000000005E-2</v>
      </c>
      <c r="S184" s="49">
        <v>0</v>
      </c>
      <c r="T184" s="49">
        <f t="shared" si="158"/>
        <v>0</v>
      </c>
      <c r="U184" s="49">
        <v>0</v>
      </c>
      <c r="V184" s="49">
        <v>0</v>
      </c>
      <c r="W184" s="49">
        <v>0</v>
      </c>
      <c r="X184" s="49">
        <v>0</v>
      </c>
      <c r="Y184" s="49">
        <f t="shared" si="159"/>
        <v>0</v>
      </c>
      <c r="Z184" s="49">
        <v>0</v>
      </c>
      <c r="AA184" s="49">
        <v>0</v>
      </c>
      <c r="AB184" s="49">
        <v>0</v>
      </c>
      <c r="AC184" s="49">
        <v>0</v>
      </c>
      <c r="AD184" s="49">
        <v>5.3480859999999998E-2</v>
      </c>
      <c r="AE184" s="49">
        <f t="shared" si="160"/>
        <v>4.5670000000000002E-2</v>
      </c>
      <c r="AF184" s="49">
        <f t="shared" si="161"/>
        <v>0</v>
      </c>
      <c r="AG184" s="49">
        <f t="shared" si="161"/>
        <v>0</v>
      </c>
      <c r="AH184" s="49">
        <f t="shared" si="161"/>
        <v>4.5670000000000002E-2</v>
      </c>
      <c r="AI184" s="49">
        <f t="shared" si="161"/>
        <v>0</v>
      </c>
      <c r="AJ184" s="49">
        <f t="shared" si="162"/>
        <v>0</v>
      </c>
      <c r="AK184" s="49">
        <v>0</v>
      </c>
      <c r="AL184" s="49">
        <v>0</v>
      </c>
      <c r="AM184" s="49">
        <v>0</v>
      </c>
      <c r="AN184" s="49">
        <v>0</v>
      </c>
      <c r="AO184" s="49">
        <f t="shared" si="163"/>
        <v>4.5670000000000002E-2</v>
      </c>
      <c r="AP184" s="49">
        <v>0</v>
      </c>
      <c r="AQ184" s="49">
        <v>0</v>
      </c>
      <c r="AR184" s="49">
        <v>4.5670000000000002E-2</v>
      </c>
      <c r="AS184" s="49">
        <v>0</v>
      </c>
      <c r="AT184" s="49">
        <f t="shared" si="164"/>
        <v>0</v>
      </c>
      <c r="AU184" s="49">
        <v>0</v>
      </c>
      <c r="AV184" s="49">
        <v>0</v>
      </c>
      <c r="AW184" s="49">
        <v>0</v>
      </c>
      <c r="AX184" s="49">
        <v>0</v>
      </c>
      <c r="AY184" s="49">
        <f t="shared" si="165"/>
        <v>0</v>
      </c>
      <c r="AZ184" s="49">
        <v>0</v>
      </c>
      <c r="BA184" s="49">
        <v>0</v>
      </c>
      <c r="BB184" s="49">
        <v>0</v>
      </c>
      <c r="BC184" s="49">
        <v>0</v>
      </c>
    </row>
    <row r="185" spans="1:55" ht="31.5" x14ac:dyDescent="0.25">
      <c r="A185" s="46" t="s">
        <v>345</v>
      </c>
      <c r="B185" s="52" t="s">
        <v>397</v>
      </c>
      <c r="C185" s="54" t="s">
        <v>398</v>
      </c>
      <c r="D185" s="49">
        <v>1.4468644080000002</v>
      </c>
      <c r="E185" s="49">
        <f t="shared" si="154"/>
        <v>1.077</v>
      </c>
      <c r="F185" s="49">
        <f t="shared" si="155"/>
        <v>0</v>
      </c>
      <c r="G185" s="49">
        <f t="shared" si="155"/>
        <v>0</v>
      </c>
      <c r="H185" s="49">
        <f t="shared" si="155"/>
        <v>1.077</v>
      </c>
      <c r="I185" s="49">
        <f t="shared" si="155"/>
        <v>0</v>
      </c>
      <c r="J185" s="49">
        <f t="shared" si="156"/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f t="shared" si="157"/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f t="shared" si="158"/>
        <v>1.077</v>
      </c>
      <c r="U185" s="49">
        <v>0</v>
      </c>
      <c r="V185" s="49">
        <v>0</v>
      </c>
      <c r="W185" s="49">
        <v>1.077</v>
      </c>
      <c r="X185" s="49">
        <v>0</v>
      </c>
      <c r="Y185" s="49">
        <f t="shared" si="159"/>
        <v>0</v>
      </c>
      <c r="Z185" s="49">
        <v>0</v>
      </c>
      <c r="AA185" s="49">
        <v>0</v>
      </c>
      <c r="AB185" s="49">
        <v>0</v>
      </c>
      <c r="AC185" s="49">
        <v>0</v>
      </c>
      <c r="AD185" s="49">
        <v>1.2057203400000001</v>
      </c>
      <c r="AE185" s="49">
        <f t="shared" si="160"/>
        <v>0.89749999999999996</v>
      </c>
      <c r="AF185" s="49">
        <f t="shared" si="161"/>
        <v>0</v>
      </c>
      <c r="AG185" s="49">
        <f t="shared" si="161"/>
        <v>0</v>
      </c>
      <c r="AH185" s="49">
        <f t="shared" si="161"/>
        <v>0.89749999999999996</v>
      </c>
      <c r="AI185" s="49">
        <f t="shared" si="161"/>
        <v>0</v>
      </c>
      <c r="AJ185" s="49">
        <f t="shared" si="162"/>
        <v>0</v>
      </c>
      <c r="AK185" s="49">
        <v>0</v>
      </c>
      <c r="AL185" s="49">
        <v>0</v>
      </c>
      <c r="AM185" s="49">
        <v>0</v>
      </c>
      <c r="AN185" s="49">
        <v>0</v>
      </c>
      <c r="AO185" s="49">
        <f t="shared" si="163"/>
        <v>0</v>
      </c>
      <c r="AP185" s="49">
        <v>0</v>
      </c>
      <c r="AQ185" s="49">
        <v>0</v>
      </c>
      <c r="AR185" s="49">
        <v>0</v>
      </c>
      <c r="AS185" s="49">
        <v>0</v>
      </c>
      <c r="AT185" s="49">
        <f t="shared" si="164"/>
        <v>0.89749999999999996</v>
      </c>
      <c r="AU185" s="49">
        <v>0</v>
      </c>
      <c r="AV185" s="49">
        <v>0</v>
      </c>
      <c r="AW185" s="49">
        <v>0.89749999999999996</v>
      </c>
      <c r="AX185" s="49">
        <v>0</v>
      </c>
      <c r="AY185" s="49">
        <f t="shared" si="165"/>
        <v>0</v>
      </c>
      <c r="AZ185" s="49">
        <v>0</v>
      </c>
      <c r="BA185" s="49">
        <v>0</v>
      </c>
      <c r="BB185" s="49">
        <v>0</v>
      </c>
      <c r="BC185" s="49">
        <v>0</v>
      </c>
    </row>
    <row r="186" spans="1:55" ht="47.25" x14ac:dyDescent="0.25">
      <c r="A186" s="46" t="s">
        <v>345</v>
      </c>
      <c r="B186" s="52" t="s">
        <v>399</v>
      </c>
      <c r="C186" s="54" t="s">
        <v>400</v>
      </c>
      <c r="D186" s="49">
        <v>1.3297605375599999</v>
      </c>
      <c r="E186" s="49">
        <f t="shared" si="154"/>
        <v>1.3295999999999999</v>
      </c>
      <c r="F186" s="49">
        <f t="shared" si="155"/>
        <v>0</v>
      </c>
      <c r="G186" s="49">
        <f t="shared" si="155"/>
        <v>0</v>
      </c>
      <c r="H186" s="49">
        <f t="shared" si="155"/>
        <v>1.3295999999999999</v>
      </c>
      <c r="I186" s="49">
        <f t="shared" si="155"/>
        <v>0</v>
      </c>
      <c r="J186" s="49">
        <f t="shared" si="156"/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f t="shared" si="157"/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f t="shared" si="158"/>
        <v>1.3295999999999999</v>
      </c>
      <c r="U186" s="49">
        <v>0</v>
      </c>
      <c r="V186" s="49">
        <v>0</v>
      </c>
      <c r="W186" s="49">
        <v>1.3295999999999999</v>
      </c>
      <c r="X186" s="49">
        <v>0</v>
      </c>
      <c r="Y186" s="49">
        <f t="shared" si="159"/>
        <v>0</v>
      </c>
      <c r="Z186" s="49">
        <v>0</v>
      </c>
      <c r="AA186" s="49">
        <v>0</v>
      </c>
      <c r="AB186" s="49">
        <v>0</v>
      </c>
      <c r="AC186" s="49">
        <v>0</v>
      </c>
      <c r="AD186" s="49">
        <v>1.10813378</v>
      </c>
      <c r="AE186" s="49">
        <f t="shared" si="160"/>
        <v>1.1080000000000001</v>
      </c>
      <c r="AF186" s="49">
        <f t="shared" si="161"/>
        <v>0</v>
      </c>
      <c r="AG186" s="49">
        <f t="shared" si="161"/>
        <v>0</v>
      </c>
      <c r="AH186" s="49">
        <f t="shared" si="161"/>
        <v>1.1080000000000001</v>
      </c>
      <c r="AI186" s="49">
        <f t="shared" si="161"/>
        <v>0</v>
      </c>
      <c r="AJ186" s="49">
        <f t="shared" si="162"/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f t="shared" si="163"/>
        <v>0</v>
      </c>
      <c r="AP186" s="49">
        <v>0</v>
      </c>
      <c r="AQ186" s="49">
        <v>0</v>
      </c>
      <c r="AR186" s="49">
        <v>0</v>
      </c>
      <c r="AS186" s="49">
        <v>0</v>
      </c>
      <c r="AT186" s="49">
        <f t="shared" si="164"/>
        <v>1.1080000000000001</v>
      </c>
      <c r="AU186" s="49">
        <v>0</v>
      </c>
      <c r="AV186" s="49">
        <v>0</v>
      </c>
      <c r="AW186" s="49">
        <v>1.1080000000000001</v>
      </c>
      <c r="AX186" s="49">
        <v>0</v>
      </c>
      <c r="AY186" s="49">
        <f t="shared" si="165"/>
        <v>0</v>
      </c>
      <c r="AZ186" s="49">
        <v>0</v>
      </c>
      <c r="BA186" s="49">
        <v>0</v>
      </c>
      <c r="BB186" s="49">
        <v>0</v>
      </c>
      <c r="BC186" s="49">
        <v>0</v>
      </c>
    </row>
    <row r="187" spans="1:55" x14ac:dyDescent="0.25">
      <c r="A187" s="46" t="s">
        <v>345</v>
      </c>
      <c r="B187" s="52" t="s">
        <v>401</v>
      </c>
      <c r="C187" s="54" t="s">
        <v>402</v>
      </c>
      <c r="D187" s="49">
        <v>0.57278832999999996</v>
      </c>
      <c r="E187" s="49">
        <f t="shared" si="154"/>
        <v>0.57278832999999996</v>
      </c>
      <c r="F187" s="49">
        <f t="shared" si="155"/>
        <v>0</v>
      </c>
      <c r="G187" s="49">
        <f t="shared" si="155"/>
        <v>0</v>
      </c>
      <c r="H187" s="49">
        <f t="shared" si="155"/>
        <v>0.57278832999999996</v>
      </c>
      <c r="I187" s="49">
        <f t="shared" si="155"/>
        <v>0</v>
      </c>
      <c r="J187" s="49">
        <f t="shared" si="156"/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f t="shared" si="157"/>
        <v>0.57278832999999996</v>
      </c>
      <c r="P187" s="49">
        <v>0</v>
      </c>
      <c r="Q187" s="49">
        <v>0</v>
      </c>
      <c r="R187" s="49">
        <v>0.57278832999999996</v>
      </c>
      <c r="S187" s="49">
        <v>0</v>
      </c>
      <c r="T187" s="49">
        <f t="shared" si="158"/>
        <v>0</v>
      </c>
      <c r="U187" s="49">
        <v>0</v>
      </c>
      <c r="V187" s="49">
        <v>0</v>
      </c>
      <c r="W187" s="49">
        <v>0</v>
      </c>
      <c r="X187" s="49">
        <v>0</v>
      </c>
      <c r="Y187" s="49">
        <f t="shared" si="159"/>
        <v>0</v>
      </c>
      <c r="Z187" s="49">
        <v>0</v>
      </c>
      <c r="AA187" s="49">
        <v>0</v>
      </c>
      <c r="AB187" s="49">
        <v>0</v>
      </c>
      <c r="AC187" s="49">
        <v>0</v>
      </c>
      <c r="AD187" s="49">
        <v>0.47732360999999995</v>
      </c>
      <c r="AE187" s="49">
        <f t="shared" si="160"/>
        <v>0.47732360999999995</v>
      </c>
      <c r="AF187" s="49">
        <f t="shared" si="161"/>
        <v>0</v>
      </c>
      <c r="AG187" s="49">
        <f t="shared" si="161"/>
        <v>0</v>
      </c>
      <c r="AH187" s="49">
        <f t="shared" si="161"/>
        <v>0.47732360999999995</v>
      </c>
      <c r="AI187" s="49">
        <f t="shared" si="161"/>
        <v>0</v>
      </c>
      <c r="AJ187" s="49">
        <f t="shared" si="162"/>
        <v>0.47732360999999995</v>
      </c>
      <c r="AK187" s="49">
        <v>0</v>
      </c>
      <c r="AL187" s="49">
        <v>0</v>
      </c>
      <c r="AM187" s="49">
        <v>0.47732360999999995</v>
      </c>
      <c r="AN187" s="49">
        <v>0</v>
      </c>
      <c r="AO187" s="49">
        <f t="shared" si="163"/>
        <v>0</v>
      </c>
      <c r="AP187" s="49">
        <v>0</v>
      </c>
      <c r="AQ187" s="49">
        <v>0</v>
      </c>
      <c r="AR187" s="49">
        <v>0</v>
      </c>
      <c r="AS187" s="49">
        <v>0</v>
      </c>
      <c r="AT187" s="49">
        <f t="shared" si="164"/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f t="shared" si="165"/>
        <v>0</v>
      </c>
      <c r="AZ187" s="49">
        <v>0</v>
      </c>
      <c r="BA187" s="49">
        <v>0</v>
      </c>
      <c r="BB187" s="49">
        <v>0</v>
      </c>
      <c r="BC187" s="49">
        <v>0</v>
      </c>
    </row>
    <row r="188" spans="1:55" ht="31.5" x14ac:dyDescent="0.25">
      <c r="A188" s="46" t="s">
        <v>345</v>
      </c>
      <c r="B188" s="52" t="s">
        <v>403</v>
      </c>
      <c r="C188" s="48" t="s">
        <v>404</v>
      </c>
      <c r="D188" s="49">
        <v>25.49807487</v>
      </c>
      <c r="E188" s="49">
        <f t="shared" si="154"/>
        <v>25.49807487</v>
      </c>
      <c r="F188" s="49">
        <f t="shared" si="155"/>
        <v>0</v>
      </c>
      <c r="G188" s="49">
        <f t="shared" si="155"/>
        <v>0</v>
      </c>
      <c r="H188" s="49">
        <f t="shared" si="155"/>
        <v>25.49807487</v>
      </c>
      <c r="I188" s="49">
        <f t="shared" si="155"/>
        <v>0</v>
      </c>
      <c r="J188" s="49">
        <f t="shared" si="156"/>
        <v>25.49807487</v>
      </c>
      <c r="K188" s="49">
        <v>0</v>
      </c>
      <c r="L188" s="49">
        <v>0</v>
      </c>
      <c r="M188" s="49">
        <v>25.49807487</v>
      </c>
      <c r="N188" s="49">
        <v>0</v>
      </c>
      <c r="O188" s="49">
        <f t="shared" si="157"/>
        <v>0</v>
      </c>
      <c r="P188" s="49">
        <v>0</v>
      </c>
      <c r="Q188" s="49">
        <v>0</v>
      </c>
      <c r="R188" s="49">
        <v>0</v>
      </c>
      <c r="S188" s="49">
        <v>0</v>
      </c>
      <c r="T188" s="49">
        <f t="shared" si="158"/>
        <v>0</v>
      </c>
      <c r="U188" s="49">
        <v>0</v>
      </c>
      <c r="V188" s="49">
        <v>0</v>
      </c>
      <c r="W188" s="49">
        <v>0</v>
      </c>
      <c r="X188" s="49">
        <v>0</v>
      </c>
      <c r="Y188" s="49">
        <f t="shared" si="159"/>
        <v>0</v>
      </c>
      <c r="Z188" s="49">
        <v>0</v>
      </c>
      <c r="AA188" s="49">
        <v>0</v>
      </c>
      <c r="AB188" s="49">
        <v>0</v>
      </c>
      <c r="AC188" s="49">
        <v>0</v>
      </c>
      <c r="AD188" s="49">
        <v>0</v>
      </c>
      <c r="AE188" s="49">
        <f t="shared" si="160"/>
        <v>0</v>
      </c>
      <c r="AF188" s="49">
        <f t="shared" si="161"/>
        <v>0</v>
      </c>
      <c r="AG188" s="49">
        <f t="shared" si="161"/>
        <v>0</v>
      </c>
      <c r="AH188" s="49">
        <f t="shared" si="161"/>
        <v>0</v>
      </c>
      <c r="AI188" s="49">
        <f t="shared" si="161"/>
        <v>0</v>
      </c>
      <c r="AJ188" s="49">
        <f t="shared" si="162"/>
        <v>0</v>
      </c>
      <c r="AK188" s="49">
        <v>0</v>
      </c>
      <c r="AL188" s="49">
        <v>0</v>
      </c>
      <c r="AM188" s="49">
        <v>0</v>
      </c>
      <c r="AN188" s="49">
        <v>0</v>
      </c>
      <c r="AO188" s="49">
        <f t="shared" si="163"/>
        <v>0</v>
      </c>
      <c r="AP188" s="49">
        <v>0</v>
      </c>
      <c r="AQ188" s="49">
        <v>0</v>
      </c>
      <c r="AR188" s="49">
        <v>0</v>
      </c>
      <c r="AS188" s="49">
        <v>0</v>
      </c>
      <c r="AT188" s="49">
        <f t="shared" si="164"/>
        <v>0</v>
      </c>
      <c r="AU188" s="49">
        <v>0</v>
      </c>
      <c r="AV188" s="49">
        <v>0</v>
      </c>
      <c r="AW188" s="49">
        <v>0</v>
      </c>
      <c r="AX188" s="49">
        <v>0</v>
      </c>
      <c r="AY188" s="49">
        <f t="shared" si="165"/>
        <v>0</v>
      </c>
      <c r="AZ188" s="49">
        <v>0</v>
      </c>
      <c r="BA188" s="49">
        <v>0</v>
      </c>
      <c r="BB188" s="49">
        <v>0</v>
      </c>
      <c r="BC188" s="49">
        <v>0</v>
      </c>
    </row>
    <row r="189" spans="1:55" ht="31.5" x14ac:dyDescent="0.25">
      <c r="A189" s="46" t="s">
        <v>345</v>
      </c>
      <c r="B189" s="52" t="s">
        <v>405</v>
      </c>
      <c r="C189" s="48" t="s">
        <v>406</v>
      </c>
      <c r="D189" s="49">
        <v>6.2543249999999995E-2</v>
      </c>
      <c r="E189" s="49">
        <f t="shared" si="154"/>
        <v>6.2543249999999995E-2</v>
      </c>
      <c r="F189" s="49">
        <f t="shared" si="155"/>
        <v>0</v>
      </c>
      <c r="G189" s="49">
        <f t="shared" si="155"/>
        <v>0</v>
      </c>
      <c r="H189" s="49">
        <f t="shared" si="155"/>
        <v>6.2543249999999995E-2</v>
      </c>
      <c r="I189" s="49">
        <f t="shared" si="155"/>
        <v>0</v>
      </c>
      <c r="J189" s="49">
        <f t="shared" si="156"/>
        <v>6.2543249999999995E-2</v>
      </c>
      <c r="K189" s="49">
        <v>0</v>
      </c>
      <c r="L189" s="49">
        <v>0</v>
      </c>
      <c r="M189" s="49">
        <v>6.2543249999999995E-2</v>
      </c>
      <c r="N189" s="49">
        <v>0</v>
      </c>
      <c r="O189" s="49">
        <f t="shared" si="157"/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f t="shared" si="158"/>
        <v>0</v>
      </c>
      <c r="U189" s="49">
        <v>0</v>
      </c>
      <c r="V189" s="49">
        <v>0</v>
      </c>
      <c r="W189" s="49">
        <v>0</v>
      </c>
      <c r="X189" s="49">
        <v>0</v>
      </c>
      <c r="Y189" s="49">
        <f t="shared" si="159"/>
        <v>0</v>
      </c>
      <c r="Z189" s="49">
        <v>0</v>
      </c>
      <c r="AA189" s="49">
        <v>0</v>
      </c>
      <c r="AB189" s="49">
        <v>0</v>
      </c>
      <c r="AC189" s="49">
        <v>0</v>
      </c>
      <c r="AD189" s="49">
        <v>0</v>
      </c>
      <c r="AE189" s="49">
        <f t="shared" si="160"/>
        <v>0</v>
      </c>
      <c r="AF189" s="49">
        <f t="shared" si="161"/>
        <v>0</v>
      </c>
      <c r="AG189" s="49">
        <f t="shared" si="161"/>
        <v>0</v>
      </c>
      <c r="AH189" s="49">
        <f t="shared" si="161"/>
        <v>0</v>
      </c>
      <c r="AI189" s="49">
        <f t="shared" si="161"/>
        <v>0</v>
      </c>
      <c r="AJ189" s="49">
        <f t="shared" si="162"/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f t="shared" si="163"/>
        <v>0</v>
      </c>
      <c r="AP189" s="49">
        <v>0</v>
      </c>
      <c r="AQ189" s="49">
        <v>0</v>
      </c>
      <c r="AR189" s="49">
        <v>0</v>
      </c>
      <c r="AS189" s="49">
        <v>0</v>
      </c>
      <c r="AT189" s="49">
        <f t="shared" si="164"/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f t="shared" si="165"/>
        <v>0</v>
      </c>
      <c r="AZ189" s="49">
        <v>0</v>
      </c>
      <c r="BA189" s="49">
        <v>0</v>
      </c>
      <c r="BB189" s="49">
        <v>0</v>
      </c>
      <c r="BC189" s="49">
        <v>0</v>
      </c>
    </row>
    <row r="190" spans="1:55" ht="33.75" customHeight="1" x14ac:dyDescent="0.25">
      <c r="A190" s="46" t="s">
        <v>345</v>
      </c>
      <c r="B190" s="52" t="s">
        <v>407</v>
      </c>
      <c r="C190" s="48" t="s">
        <v>408</v>
      </c>
      <c r="D190" s="49">
        <v>0.86324631600000001</v>
      </c>
      <c r="E190" s="49">
        <f t="shared" si="154"/>
        <v>0.8627999999999999</v>
      </c>
      <c r="F190" s="49">
        <f t="shared" ref="F190:I205" si="166">K190+P190+U190+Z190</f>
        <v>0</v>
      </c>
      <c r="G190" s="49">
        <f t="shared" si="166"/>
        <v>0</v>
      </c>
      <c r="H190" s="49">
        <f t="shared" si="166"/>
        <v>0.8627999999999999</v>
      </c>
      <c r="I190" s="49">
        <f t="shared" si="166"/>
        <v>0</v>
      </c>
      <c r="J190" s="49">
        <f t="shared" si="156"/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f t="shared" si="157"/>
        <v>0</v>
      </c>
      <c r="P190" s="49">
        <v>0</v>
      </c>
      <c r="Q190" s="49">
        <v>0</v>
      </c>
      <c r="R190" s="49">
        <v>0</v>
      </c>
      <c r="S190" s="49">
        <v>0</v>
      </c>
      <c r="T190" s="49">
        <f t="shared" si="158"/>
        <v>0.8627999999999999</v>
      </c>
      <c r="U190" s="49">
        <v>0</v>
      </c>
      <c r="V190" s="49">
        <v>0</v>
      </c>
      <c r="W190" s="49">
        <v>0.8627999999999999</v>
      </c>
      <c r="X190" s="49">
        <v>0</v>
      </c>
      <c r="Y190" s="49">
        <f t="shared" si="159"/>
        <v>0</v>
      </c>
      <c r="Z190" s="49">
        <v>0</v>
      </c>
      <c r="AA190" s="49">
        <v>0</v>
      </c>
      <c r="AB190" s="49">
        <v>0</v>
      </c>
      <c r="AC190" s="49">
        <v>0</v>
      </c>
      <c r="AD190" s="49">
        <v>0.71937192999999999</v>
      </c>
      <c r="AE190" s="49">
        <f t="shared" si="160"/>
        <v>0.71899999999999997</v>
      </c>
      <c r="AF190" s="49">
        <f t="shared" ref="AF190:AI205" si="167">AK190+AP190+AU190+AZ190</f>
        <v>0</v>
      </c>
      <c r="AG190" s="49">
        <f t="shared" si="167"/>
        <v>0</v>
      </c>
      <c r="AH190" s="49">
        <f t="shared" si="167"/>
        <v>0.71899999999999997</v>
      </c>
      <c r="AI190" s="49">
        <f t="shared" si="167"/>
        <v>0</v>
      </c>
      <c r="AJ190" s="49">
        <f t="shared" si="162"/>
        <v>0</v>
      </c>
      <c r="AK190" s="49">
        <v>0</v>
      </c>
      <c r="AL190" s="49">
        <v>0</v>
      </c>
      <c r="AM190" s="49">
        <v>0</v>
      </c>
      <c r="AN190" s="49">
        <v>0</v>
      </c>
      <c r="AO190" s="49">
        <f t="shared" si="163"/>
        <v>0</v>
      </c>
      <c r="AP190" s="49">
        <v>0</v>
      </c>
      <c r="AQ190" s="49">
        <v>0</v>
      </c>
      <c r="AR190" s="49">
        <v>0</v>
      </c>
      <c r="AS190" s="49">
        <v>0</v>
      </c>
      <c r="AT190" s="49">
        <f t="shared" si="164"/>
        <v>0.71899999999999997</v>
      </c>
      <c r="AU190" s="49">
        <v>0</v>
      </c>
      <c r="AV190" s="49">
        <v>0</v>
      </c>
      <c r="AW190" s="49">
        <v>0.71899999999999997</v>
      </c>
      <c r="AX190" s="49">
        <v>0</v>
      </c>
      <c r="AY190" s="49">
        <f t="shared" si="165"/>
        <v>0</v>
      </c>
      <c r="AZ190" s="49">
        <v>0</v>
      </c>
      <c r="BA190" s="49">
        <v>0</v>
      </c>
      <c r="BB190" s="49">
        <v>0</v>
      </c>
      <c r="BC190" s="49">
        <v>0</v>
      </c>
    </row>
    <row r="191" spans="1:55" ht="31.5" x14ac:dyDescent="0.25">
      <c r="A191" s="46" t="s">
        <v>345</v>
      </c>
      <c r="B191" s="52" t="s">
        <v>409</v>
      </c>
      <c r="C191" s="48" t="s">
        <v>410</v>
      </c>
      <c r="D191" s="49">
        <v>9.2042027400000013</v>
      </c>
      <c r="E191" s="49">
        <f t="shared" si="154"/>
        <v>0</v>
      </c>
      <c r="F191" s="49">
        <f t="shared" si="166"/>
        <v>0</v>
      </c>
      <c r="G191" s="49">
        <f t="shared" si="166"/>
        <v>0</v>
      </c>
      <c r="H191" s="49">
        <f t="shared" si="166"/>
        <v>0</v>
      </c>
      <c r="I191" s="49">
        <f t="shared" si="166"/>
        <v>0</v>
      </c>
      <c r="J191" s="49">
        <f t="shared" si="156"/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f t="shared" si="157"/>
        <v>0</v>
      </c>
      <c r="P191" s="49">
        <v>0</v>
      </c>
      <c r="Q191" s="49">
        <v>0</v>
      </c>
      <c r="R191" s="49">
        <v>0</v>
      </c>
      <c r="S191" s="49">
        <v>0</v>
      </c>
      <c r="T191" s="49">
        <f t="shared" si="158"/>
        <v>0</v>
      </c>
      <c r="U191" s="49">
        <v>0</v>
      </c>
      <c r="V191" s="49">
        <v>0</v>
      </c>
      <c r="W191" s="49">
        <v>0</v>
      </c>
      <c r="X191" s="49">
        <v>0</v>
      </c>
      <c r="Y191" s="49">
        <f t="shared" si="159"/>
        <v>0</v>
      </c>
      <c r="Z191" s="49">
        <v>0</v>
      </c>
      <c r="AA191" s="49">
        <v>0</v>
      </c>
      <c r="AB191" s="49">
        <v>0</v>
      </c>
      <c r="AC191" s="49">
        <v>0</v>
      </c>
      <c r="AD191" s="49">
        <v>7.6701689499999999</v>
      </c>
      <c r="AE191" s="49">
        <f t="shared" si="160"/>
        <v>7.6117594900000007</v>
      </c>
      <c r="AF191" s="49">
        <f t="shared" si="167"/>
        <v>0</v>
      </c>
      <c r="AG191" s="49">
        <f t="shared" si="167"/>
        <v>0</v>
      </c>
      <c r="AH191" s="49">
        <f t="shared" si="167"/>
        <v>7.6117594900000007</v>
      </c>
      <c r="AI191" s="49">
        <f t="shared" si="167"/>
        <v>0</v>
      </c>
      <c r="AJ191" s="49">
        <f t="shared" si="162"/>
        <v>0</v>
      </c>
      <c r="AK191" s="49">
        <v>0</v>
      </c>
      <c r="AL191" s="49">
        <v>0</v>
      </c>
      <c r="AM191" s="49">
        <v>0</v>
      </c>
      <c r="AN191" s="49">
        <v>0</v>
      </c>
      <c r="AO191" s="49">
        <f t="shared" si="163"/>
        <v>0</v>
      </c>
      <c r="AP191" s="49">
        <v>0</v>
      </c>
      <c r="AQ191" s="49">
        <v>0</v>
      </c>
      <c r="AR191" s="49">
        <v>0</v>
      </c>
      <c r="AS191" s="49">
        <v>0</v>
      </c>
      <c r="AT191" s="49">
        <f t="shared" si="164"/>
        <v>0</v>
      </c>
      <c r="AU191" s="49">
        <v>0</v>
      </c>
      <c r="AV191" s="49">
        <v>0</v>
      </c>
      <c r="AW191" s="49">
        <v>0</v>
      </c>
      <c r="AX191" s="49">
        <v>0</v>
      </c>
      <c r="AY191" s="49">
        <f t="shared" si="165"/>
        <v>7.6117594900000007</v>
      </c>
      <c r="AZ191" s="49">
        <v>0</v>
      </c>
      <c r="BA191" s="49">
        <v>0</v>
      </c>
      <c r="BB191" s="49">
        <v>7.6117594900000007</v>
      </c>
      <c r="BC191" s="49">
        <v>0</v>
      </c>
    </row>
    <row r="192" spans="1:55" x14ac:dyDescent="0.25">
      <c r="A192" s="46" t="s">
        <v>345</v>
      </c>
      <c r="B192" s="52" t="s">
        <v>411</v>
      </c>
      <c r="C192" s="48" t="s">
        <v>412</v>
      </c>
      <c r="D192" s="49">
        <v>0.16800000000000001</v>
      </c>
      <c r="E192" s="49">
        <f t="shared" si="154"/>
        <v>9.9599999999999994E-2</v>
      </c>
      <c r="F192" s="49">
        <f t="shared" si="166"/>
        <v>0</v>
      </c>
      <c r="G192" s="49">
        <f t="shared" si="166"/>
        <v>0</v>
      </c>
      <c r="H192" s="49">
        <f t="shared" si="166"/>
        <v>9.9599999999999994E-2</v>
      </c>
      <c r="I192" s="49">
        <f t="shared" si="166"/>
        <v>0</v>
      </c>
      <c r="J192" s="49">
        <f t="shared" si="156"/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f t="shared" si="157"/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f t="shared" si="158"/>
        <v>9.9599999999999994E-2</v>
      </c>
      <c r="U192" s="49">
        <v>0</v>
      </c>
      <c r="V192" s="49">
        <v>0</v>
      </c>
      <c r="W192" s="49">
        <v>9.9599999999999994E-2</v>
      </c>
      <c r="X192" s="49">
        <v>0</v>
      </c>
      <c r="Y192" s="49">
        <f t="shared" si="159"/>
        <v>0</v>
      </c>
      <c r="Z192" s="49">
        <v>0</v>
      </c>
      <c r="AA192" s="49">
        <v>0</v>
      </c>
      <c r="AB192" s="49">
        <v>0</v>
      </c>
      <c r="AC192" s="49">
        <v>0</v>
      </c>
      <c r="AD192" s="49">
        <v>0.14000000000000001</v>
      </c>
      <c r="AE192" s="49">
        <f t="shared" si="160"/>
        <v>8.3000000000000004E-2</v>
      </c>
      <c r="AF192" s="49">
        <f t="shared" si="167"/>
        <v>0</v>
      </c>
      <c r="AG192" s="49">
        <f t="shared" si="167"/>
        <v>0</v>
      </c>
      <c r="AH192" s="49">
        <f t="shared" si="167"/>
        <v>8.3000000000000004E-2</v>
      </c>
      <c r="AI192" s="49">
        <f t="shared" si="167"/>
        <v>0</v>
      </c>
      <c r="AJ192" s="49">
        <f t="shared" si="162"/>
        <v>0</v>
      </c>
      <c r="AK192" s="49">
        <v>0</v>
      </c>
      <c r="AL192" s="49">
        <v>0</v>
      </c>
      <c r="AM192" s="49">
        <v>0</v>
      </c>
      <c r="AN192" s="49">
        <v>0</v>
      </c>
      <c r="AO192" s="49">
        <f t="shared" si="163"/>
        <v>0</v>
      </c>
      <c r="AP192" s="49">
        <v>0</v>
      </c>
      <c r="AQ192" s="49">
        <v>0</v>
      </c>
      <c r="AR192" s="49">
        <v>0</v>
      </c>
      <c r="AS192" s="49">
        <v>0</v>
      </c>
      <c r="AT192" s="49">
        <f t="shared" si="164"/>
        <v>8.3000000000000004E-2</v>
      </c>
      <c r="AU192" s="49">
        <v>0</v>
      </c>
      <c r="AV192" s="49">
        <v>0</v>
      </c>
      <c r="AW192" s="49">
        <v>8.3000000000000004E-2</v>
      </c>
      <c r="AX192" s="49">
        <v>0</v>
      </c>
      <c r="AY192" s="49">
        <f t="shared" si="165"/>
        <v>0</v>
      </c>
      <c r="AZ192" s="49">
        <v>0</v>
      </c>
      <c r="BA192" s="49">
        <v>0</v>
      </c>
      <c r="BB192" s="49">
        <v>0</v>
      </c>
      <c r="BC192" s="49">
        <v>0</v>
      </c>
    </row>
    <row r="193" spans="1:55" x14ac:dyDescent="0.25">
      <c r="A193" s="46" t="s">
        <v>345</v>
      </c>
      <c r="B193" s="52" t="s">
        <v>413</v>
      </c>
      <c r="C193" s="48" t="s">
        <v>414</v>
      </c>
      <c r="D193" s="49">
        <v>0.90765359999999995</v>
      </c>
      <c r="E193" s="49">
        <f t="shared" si="154"/>
        <v>0.4288787</v>
      </c>
      <c r="F193" s="49">
        <f t="shared" si="166"/>
        <v>0</v>
      </c>
      <c r="G193" s="49">
        <f t="shared" si="166"/>
        <v>0</v>
      </c>
      <c r="H193" s="49">
        <f t="shared" si="166"/>
        <v>0.4288787</v>
      </c>
      <c r="I193" s="49">
        <f t="shared" si="166"/>
        <v>0</v>
      </c>
      <c r="J193" s="49">
        <f t="shared" si="156"/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f t="shared" si="157"/>
        <v>0.4288787</v>
      </c>
      <c r="P193" s="49">
        <v>0</v>
      </c>
      <c r="Q193" s="49">
        <v>0</v>
      </c>
      <c r="R193" s="49">
        <v>0.4288787</v>
      </c>
      <c r="S193" s="49">
        <v>0</v>
      </c>
      <c r="T193" s="49">
        <f t="shared" si="158"/>
        <v>0</v>
      </c>
      <c r="U193" s="49">
        <v>0</v>
      </c>
      <c r="V193" s="49">
        <v>0</v>
      </c>
      <c r="W193" s="49">
        <v>0</v>
      </c>
      <c r="X193" s="49">
        <v>0</v>
      </c>
      <c r="Y193" s="49">
        <f t="shared" si="159"/>
        <v>0</v>
      </c>
      <c r="Z193" s="49">
        <v>0</v>
      </c>
      <c r="AA193" s="49">
        <v>0</v>
      </c>
      <c r="AB193" s="49">
        <v>0</v>
      </c>
      <c r="AC193" s="49">
        <v>0</v>
      </c>
      <c r="AD193" s="49">
        <v>0.75637799999999999</v>
      </c>
      <c r="AE193" s="49">
        <f t="shared" si="160"/>
        <v>0.35739891999999995</v>
      </c>
      <c r="AF193" s="49">
        <f t="shared" si="167"/>
        <v>0</v>
      </c>
      <c r="AG193" s="49">
        <f t="shared" si="167"/>
        <v>0</v>
      </c>
      <c r="AH193" s="49">
        <f t="shared" si="167"/>
        <v>0.35739891999999995</v>
      </c>
      <c r="AI193" s="49">
        <f t="shared" si="167"/>
        <v>0</v>
      </c>
      <c r="AJ193" s="49">
        <f t="shared" si="162"/>
        <v>0</v>
      </c>
      <c r="AK193" s="49">
        <v>0</v>
      </c>
      <c r="AL193" s="49">
        <v>0</v>
      </c>
      <c r="AM193" s="49">
        <v>0</v>
      </c>
      <c r="AN193" s="49">
        <v>0</v>
      </c>
      <c r="AO193" s="49">
        <f t="shared" si="163"/>
        <v>0.35739891999999995</v>
      </c>
      <c r="AP193" s="49">
        <v>0</v>
      </c>
      <c r="AQ193" s="49">
        <v>0</v>
      </c>
      <c r="AR193" s="49">
        <v>0.35739891999999995</v>
      </c>
      <c r="AS193" s="49">
        <v>0</v>
      </c>
      <c r="AT193" s="49">
        <f t="shared" si="164"/>
        <v>0</v>
      </c>
      <c r="AU193" s="49">
        <v>0</v>
      </c>
      <c r="AV193" s="49">
        <v>0</v>
      </c>
      <c r="AW193" s="49">
        <v>0</v>
      </c>
      <c r="AX193" s="49">
        <v>0</v>
      </c>
      <c r="AY193" s="49">
        <f t="shared" si="165"/>
        <v>0</v>
      </c>
      <c r="AZ193" s="49">
        <v>0</v>
      </c>
      <c r="BA193" s="49">
        <v>0</v>
      </c>
      <c r="BB193" s="49">
        <v>0</v>
      </c>
      <c r="BC193" s="49">
        <v>0</v>
      </c>
    </row>
    <row r="194" spans="1:55" x14ac:dyDescent="0.25">
      <c r="A194" s="46" t="s">
        <v>345</v>
      </c>
      <c r="B194" s="52" t="s">
        <v>415</v>
      </c>
      <c r="C194" s="48" t="s">
        <v>416</v>
      </c>
      <c r="D194" s="49">
        <v>1.44</v>
      </c>
      <c r="E194" s="49">
        <f t="shared" si="154"/>
        <v>0.80999003999999997</v>
      </c>
      <c r="F194" s="49">
        <f t="shared" si="166"/>
        <v>0</v>
      </c>
      <c r="G194" s="49">
        <f t="shared" si="166"/>
        <v>0</v>
      </c>
      <c r="H194" s="49">
        <f t="shared" si="166"/>
        <v>0.80999003999999997</v>
      </c>
      <c r="I194" s="49">
        <f t="shared" si="166"/>
        <v>0</v>
      </c>
      <c r="J194" s="49">
        <f t="shared" si="156"/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f t="shared" si="157"/>
        <v>0.80999003999999997</v>
      </c>
      <c r="P194" s="49">
        <v>0</v>
      </c>
      <c r="Q194" s="49">
        <v>0</v>
      </c>
      <c r="R194" s="49">
        <v>0.80999003999999997</v>
      </c>
      <c r="S194" s="49">
        <v>0</v>
      </c>
      <c r="T194" s="49">
        <f t="shared" si="158"/>
        <v>0</v>
      </c>
      <c r="U194" s="49">
        <v>0</v>
      </c>
      <c r="V194" s="49">
        <v>0</v>
      </c>
      <c r="W194" s="49">
        <v>0</v>
      </c>
      <c r="X194" s="49">
        <v>0</v>
      </c>
      <c r="Y194" s="49">
        <f t="shared" si="159"/>
        <v>0</v>
      </c>
      <c r="Z194" s="49">
        <v>0</v>
      </c>
      <c r="AA194" s="49">
        <v>0</v>
      </c>
      <c r="AB194" s="49">
        <v>0</v>
      </c>
      <c r="AC194" s="49">
        <v>0</v>
      </c>
      <c r="AD194" s="49">
        <v>1.2</v>
      </c>
      <c r="AE194" s="49">
        <f t="shared" si="160"/>
        <v>0.67499170000000008</v>
      </c>
      <c r="AF194" s="49">
        <f t="shared" si="167"/>
        <v>0</v>
      </c>
      <c r="AG194" s="49">
        <f t="shared" si="167"/>
        <v>0</v>
      </c>
      <c r="AH194" s="49">
        <f t="shared" si="167"/>
        <v>0.67499170000000008</v>
      </c>
      <c r="AI194" s="49">
        <f t="shared" si="167"/>
        <v>0</v>
      </c>
      <c r="AJ194" s="49">
        <f t="shared" si="162"/>
        <v>0</v>
      </c>
      <c r="AK194" s="49">
        <v>0</v>
      </c>
      <c r="AL194" s="49">
        <v>0</v>
      </c>
      <c r="AM194" s="49">
        <v>0</v>
      </c>
      <c r="AN194" s="49">
        <v>0</v>
      </c>
      <c r="AO194" s="49">
        <f t="shared" si="163"/>
        <v>0.67499170000000008</v>
      </c>
      <c r="AP194" s="49">
        <v>0</v>
      </c>
      <c r="AQ194" s="49">
        <v>0</v>
      </c>
      <c r="AR194" s="49">
        <v>0.67499170000000008</v>
      </c>
      <c r="AS194" s="49">
        <v>0</v>
      </c>
      <c r="AT194" s="49">
        <f t="shared" si="164"/>
        <v>0</v>
      </c>
      <c r="AU194" s="49">
        <v>0</v>
      </c>
      <c r="AV194" s="49">
        <v>0</v>
      </c>
      <c r="AW194" s="49">
        <v>0</v>
      </c>
      <c r="AX194" s="49">
        <v>0</v>
      </c>
      <c r="AY194" s="49">
        <f t="shared" si="165"/>
        <v>0</v>
      </c>
      <c r="AZ194" s="49">
        <v>0</v>
      </c>
      <c r="BA194" s="49">
        <v>0</v>
      </c>
      <c r="BB194" s="49">
        <v>0</v>
      </c>
      <c r="BC194" s="49">
        <v>0</v>
      </c>
    </row>
    <row r="195" spans="1:55" ht="47.25" x14ac:dyDescent="0.25">
      <c r="A195" s="46" t="s">
        <v>345</v>
      </c>
      <c r="B195" s="52" t="s">
        <v>417</v>
      </c>
      <c r="C195" s="48" t="s">
        <v>418</v>
      </c>
      <c r="D195" s="49">
        <v>3.1487999999999996</v>
      </c>
      <c r="E195" s="49">
        <f t="shared" si="154"/>
        <v>3.1488</v>
      </c>
      <c r="F195" s="49">
        <f t="shared" si="166"/>
        <v>0</v>
      </c>
      <c r="G195" s="49">
        <f t="shared" si="166"/>
        <v>0</v>
      </c>
      <c r="H195" s="49">
        <f t="shared" si="166"/>
        <v>3.1488</v>
      </c>
      <c r="I195" s="49">
        <f t="shared" si="166"/>
        <v>0</v>
      </c>
      <c r="J195" s="49">
        <f t="shared" si="156"/>
        <v>0</v>
      </c>
      <c r="K195" s="49">
        <v>0</v>
      </c>
      <c r="L195" s="49">
        <v>0</v>
      </c>
      <c r="M195" s="49">
        <v>0</v>
      </c>
      <c r="N195" s="49">
        <v>0</v>
      </c>
      <c r="O195" s="49">
        <f t="shared" si="157"/>
        <v>0</v>
      </c>
      <c r="P195" s="49">
        <v>0</v>
      </c>
      <c r="Q195" s="49">
        <v>0</v>
      </c>
      <c r="R195" s="49">
        <v>0</v>
      </c>
      <c r="S195" s="49">
        <v>0</v>
      </c>
      <c r="T195" s="49">
        <f t="shared" si="158"/>
        <v>3.1488</v>
      </c>
      <c r="U195" s="49">
        <v>0</v>
      </c>
      <c r="V195" s="49">
        <v>0</v>
      </c>
      <c r="W195" s="49">
        <v>3.1488</v>
      </c>
      <c r="X195" s="49">
        <v>0</v>
      </c>
      <c r="Y195" s="49">
        <f t="shared" si="159"/>
        <v>0</v>
      </c>
      <c r="Z195" s="49">
        <v>0</v>
      </c>
      <c r="AA195" s="49">
        <v>0</v>
      </c>
      <c r="AB195" s="49">
        <v>0</v>
      </c>
      <c r="AC195" s="49">
        <v>0</v>
      </c>
      <c r="AD195" s="49">
        <v>2.6240000000000001</v>
      </c>
      <c r="AE195" s="49">
        <f t="shared" si="160"/>
        <v>2.6240000000000001</v>
      </c>
      <c r="AF195" s="49">
        <f t="shared" si="167"/>
        <v>0</v>
      </c>
      <c r="AG195" s="49">
        <f t="shared" si="167"/>
        <v>0</v>
      </c>
      <c r="AH195" s="49">
        <f t="shared" si="167"/>
        <v>2.6240000000000001</v>
      </c>
      <c r="AI195" s="49">
        <f t="shared" si="167"/>
        <v>0</v>
      </c>
      <c r="AJ195" s="49">
        <f t="shared" si="162"/>
        <v>0</v>
      </c>
      <c r="AK195" s="49">
        <v>0</v>
      </c>
      <c r="AL195" s="49">
        <v>0</v>
      </c>
      <c r="AM195" s="49">
        <v>0</v>
      </c>
      <c r="AN195" s="49">
        <v>0</v>
      </c>
      <c r="AO195" s="49">
        <f t="shared" si="163"/>
        <v>0</v>
      </c>
      <c r="AP195" s="49">
        <v>0</v>
      </c>
      <c r="AQ195" s="49">
        <v>0</v>
      </c>
      <c r="AR195" s="49">
        <v>0</v>
      </c>
      <c r="AS195" s="49">
        <v>0</v>
      </c>
      <c r="AT195" s="49">
        <f t="shared" si="164"/>
        <v>2.6240000000000001</v>
      </c>
      <c r="AU195" s="49">
        <v>0</v>
      </c>
      <c r="AV195" s="49">
        <v>0</v>
      </c>
      <c r="AW195" s="49">
        <v>2.6240000000000001</v>
      </c>
      <c r="AX195" s="49">
        <v>0</v>
      </c>
      <c r="AY195" s="49">
        <f t="shared" si="165"/>
        <v>0</v>
      </c>
      <c r="AZ195" s="49">
        <v>0</v>
      </c>
      <c r="BA195" s="49">
        <v>0</v>
      </c>
      <c r="BB195" s="49">
        <v>0</v>
      </c>
      <c r="BC195" s="49">
        <v>0</v>
      </c>
    </row>
    <row r="196" spans="1:55" ht="31.5" x14ac:dyDescent="0.25">
      <c r="A196" s="46" t="s">
        <v>345</v>
      </c>
      <c r="B196" s="52" t="s">
        <v>419</v>
      </c>
      <c r="C196" s="48" t="s">
        <v>420</v>
      </c>
      <c r="D196" s="49">
        <v>11.9964</v>
      </c>
      <c r="E196" s="49">
        <f t="shared" si="154"/>
        <v>11.876040000000001</v>
      </c>
      <c r="F196" s="49">
        <f t="shared" si="166"/>
        <v>0</v>
      </c>
      <c r="G196" s="49">
        <f t="shared" si="166"/>
        <v>0</v>
      </c>
      <c r="H196" s="49">
        <f t="shared" si="166"/>
        <v>11.876040000000001</v>
      </c>
      <c r="I196" s="49">
        <f t="shared" si="166"/>
        <v>0</v>
      </c>
      <c r="J196" s="49">
        <f t="shared" si="156"/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f t="shared" si="157"/>
        <v>11.876040000000001</v>
      </c>
      <c r="P196" s="49">
        <v>0</v>
      </c>
      <c r="Q196" s="49">
        <v>0</v>
      </c>
      <c r="R196" s="49">
        <v>11.876040000000001</v>
      </c>
      <c r="S196" s="49">
        <v>0</v>
      </c>
      <c r="T196" s="49">
        <f t="shared" si="158"/>
        <v>0</v>
      </c>
      <c r="U196" s="49">
        <v>0</v>
      </c>
      <c r="V196" s="49">
        <v>0</v>
      </c>
      <c r="W196" s="49">
        <v>0</v>
      </c>
      <c r="X196" s="49">
        <v>0</v>
      </c>
      <c r="Y196" s="49">
        <f t="shared" si="159"/>
        <v>0</v>
      </c>
      <c r="Z196" s="49">
        <v>0</v>
      </c>
      <c r="AA196" s="49">
        <v>0</v>
      </c>
      <c r="AB196" s="49">
        <v>0</v>
      </c>
      <c r="AC196" s="49">
        <v>0</v>
      </c>
      <c r="AD196" s="49">
        <v>9.9969999999999999</v>
      </c>
      <c r="AE196" s="49">
        <f t="shared" si="160"/>
        <v>9.8967000000000009</v>
      </c>
      <c r="AF196" s="49">
        <f t="shared" si="167"/>
        <v>0</v>
      </c>
      <c r="AG196" s="49">
        <f t="shared" si="167"/>
        <v>0</v>
      </c>
      <c r="AH196" s="49">
        <f t="shared" si="167"/>
        <v>9.8967000000000009</v>
      </c>
      <c r="AI196" s="49">
        <f t="shared" si="167"/>
        <v>0</v>
      </c>
      <c r="AJ196" s="49">
        <f t="shared" si="162"/>
        <v>0</v>
      </c>
      <c r="AK196" s="49">
        <v>0</v>
      </c>
      <c r="AL196" s="49">
        <v>0</v>
      </c>
      <c r="AM196" s="49">
        <v>0</v>
      </c>
      <c r="AN196" s="49">
        <v>0</v>
      </c>
      <c r="AO196" s="49">
        <f t="shared" si="163"/>
        <v>9.8967000000000009</v>
      </c>
      <c r="AP196" s="49">
        <v>0</v>
      </c>
      <c r="AQ196" s="49">
        <v>0</v>
      </c>
      <c r="AR196" s="49">
        <v>9.8967000000000009</v>
      </c>
      <c r="AS196" s="49">
        <v>0</v>
      </c>
      <c r="AT196" s="49">
        <f t="shared" si="164"/>
        <v>0</v>
      </c>
      <c r="AU196" s="49">
        <v>0</v>
      </c>
      <c r="AV196" s="49">
        <v>0</v>
      </c>
      <c r="AW196" s="49">
        <v>0</v>
      </c>
      <c r="AX196" s="49">
        <v>0</v>
      </c>
      <c r="AY196" s="49">
        <f t="shared" si="165"/>
        <v>0</v>
      </c>
      <c r="AZ196" s="49">
        <v>0</v>
      </c>
      <c r="BA196" s="49">
        <v>0</v>
      </c>
      <c r="BB196" s="49">
        <v>0</v>
      </c>
      <c r="BC196" s="49">
        <v>0</v>
      </c>
    </row>
    <row r="197" spans="1:55" ht="31.5" x14ac:dyDescent="0.25">
      <c r="A197" s="46" t="s">
        <v>345</v>
      </c>
      <c r="B197" s="52" t="s">
        <v>421</v>
      </c>
      <c r="C197" s="48" t="s">
        <v>422</v>
      </c>
      <c r="D197" s="49">
        <v>0.47</v>
      </c>
      <c r="E197" s="49">
        <f t="shared" si="154"/>
        <v>0.47</v>
      </c>
      <c r="F197" s="49">
        <f t="shared" si="166"/>
        <v>0</v>
      </c>
      <c r="G197" s="49">
        <f t="shared" si="166"/>
        <v>0</v>
      </c>
      <c r="H197" s="49">
        <f t="shared" si="166"/>
        <v>0.47</v>
      </c>
      <c r="I197" s="49">
        <f t="shared" si="166"/>
        <v>0</v>
      </c>
      <c r="J197" s="49">
        <f t="shared" si="156"/>
        <v>0.47</v>
      </c>
      <c r="K197" s="49">
        <v>0</v>
      </c>
      <c r="L197" s="49">
        <v>0</v>
      </c>
      <c r="M197" s="49">
        <v>0.47</v>
      </c>
      <c r="N197" s="49">
        <v>0</v>
      </c>
      <c r="O197" s="49">
        <f t="shared" si="157"/>
        <v>0</v>
      </c>
      <c r="P197" s="49">
        <v>0</v>
      </c>
      <c r="Q197" s="49">
        <v>0</v>
      </c>
      <c r="R197" s="49">
        <v>0</v>
      </c>
      <c r="S197" s="49">
        <v>0</v>
      </c>
      <c r="T197" s="49">
        <f t="shared" si="158"/>
        <v>0</v>
      </c>
      <c r="U197" s="49">
        <v>0</v>
      </c>
      <c r="V197" s="49">
        <v>0</v>
      </c>
      <c r="W197" s="49">
        <v>0</v>
      </c>
      <c r="X197" s="49">
        <v>0</v>
      </c>
      <c r="Y197" s="49">
        <f t="shared" si="159"/>
        <v>0</v>
      </c>
      <c r="Z197" s="49">
        <v>0</v>
      </c>
      <c r="AA197" s="49">
        <v>0</v>
      </c>
      <c r="AB197" s="49">
        <v>0</v>
      </c>
      <c r="AC197" s="49">
        <v>0</v>
      </c>
      <c r="AD197" s="49">
        <v>0.39166666999999999</v>
      </c>
      <c r="AE197" s="49">
        <f t="shared" si="160"/>
        <v>0.39166666999999999</v>
      </c>
      <c r="AF197" s="49">
        <f t="shared" si="167"/>
        <v>0</v>
      </c>
      <c r="AG197" s="49">
        <f t="shared" si="167"/>
        <v>0</v>
      </c>
      <c r="AH197" s="49">
        <f t="shared" si="167"/>
        <v>0.39166666999999999</v>
      </c>
      <c r="AI197" s="49">
        <f t="shared" si="167"/>
        <v>0</v>
      </c>
      <c r="AJ197" s="49">
        <f t="shared" si="162"/>
        <v>0.39166666999999999</v>
      </c>
      <c r="AK197" s="49">
        <v>0</v>
      </c>
      <c r="AL197" s="49">
        <v>0</v>
      </c>
      <c r="AM197" s="49">
        <v>0.39166666999999999</v>
      </c>
      <c r="AN197" s="49">
        <v>0</v>
      </c>
      <c r="AO197" s="49">
        <f t="shared" si="163"/>
        <v>0</v>
      </c>
      <c r="AP197" s="49">
        <v>0</v>
      </c>
      <c r="AQ197" s="49">
        <v>0</v>
      </c>
      <c r="AR197" s="49">
        <v>0</v>
      </c>
      <c r="AS197" s="49">
        <v>0</v>
      </c>
      <c r="AT197" s="49">
        <f t="shared" si="164"/>
        <v>0</v>
      </c>
      <c r="AU197" s="49">
        <v>0</v>
      </c>
      <c r="AV197" s="49">
        <v>0</v>
      </c>
      <c r="AW197" s="49">
        <v>0</v>
      </c>
      <c r="AX197" s="49">
        <v>0</v>
      </c>
      <c r="AY197" s="49">
        <f t="shared" si="165"/>
        <v>0</v>
      </c>
      <c r="AZ197" s="49">
        <v>0</v>
      </c>
      <c r="BA197" s="49">
        <v>0</v>
      </c>
      <c r="BB197" s="49">
        <v>0</v>
      </c>
      <c r="BC197" s="49">
        <v>0</v>
      </c>
    </row>
    <row r="198" spans="1:55" ht="47.25" x14ac:dyDescent="0.25">
      <c r="A198" s="46" t="s">
        <v>345</v>
      </c>
      <c r="B198" s="52" t="s">
        <v>423</v>
      </c>
      <c r="C198" s="48" t="s">
        <v>424</v>
      </c>
      <c r="D198" s="49">
        <v>0.89237368999999989</v>
      </c>
      <c r="E198" s="49">
        <f t="shared" si="154"/>
        <v>0.89237369</v>
      </c>
      <c r="F198" s="49">
        <f t="shared" si="166"/>
        <v>0</v>
      </c>
      <c r="G198" s="49">
        <f t="shared" si="166"/>
        <v>0</v>
      </c>
      <c r="H198" s="49">
        <f t="shared" si="166"/>
        <v>0.89237369</v>
      </c>
      <c r="I198" s="49">
        <f t="shared" si="166"/>
        <v>0</v>
      </c>
      <c r="J198" s="49">
        <f t="shared" si="156"/>
        <v>0.89237369</v>
      </c>
      <c r="K198" s="49">
        <v>0</v>
      </c>
      <c r="L198" s="49">
        <v>0</v>
      </c>
      <c r="M198" s="49">
        <v>0.89237369</v>
      </c>
      <c r="N198" s="49">
        <v>0</v>
      </c>
      <c r="O198" s="49">
        <f t="shared" si="157"/>
        <v>0</v>
      </c>
      <c r="P198" s="49">
        <v>0</v>
      </c>
      <c r="Q198" s="49">
        <v>0</v>
      </c>
      <c r="R198" s="49">
        <v>0</v>
      </c>
      <c r="S198" s="49">
        <v>0</v>
      </c>
      <c r="T198" s="49">
        <f t="shared" si="158"/>
        <v>0</v>
      </c>
      <c r="U198" s="49">
        <v>0</v>
      </c>
      <c r="V198" s="49">
        <v>0</v>
      </c>
      <c r="W198" s="49">
        <v>0</v>
      </c>
      <c r="X198" s="49">
        <v>0</v>
      </c>
      <c r="Y198" s="49">
        <f t="shared" si="159"/>
        <v>0</v>
      </c>
      <c r="Z198" s="49">
        <v>0</v>
      </c>
      <c r="AA198" s="49">
        <v>0</v>
      </c>
      <c r="AB198" s="49">
        <v>0</v>
      </c>
      <c r="AC198" s="49">
        <v>0</v>
      </c>
      <c r="AD198" s="49">
        <v>0.74364473999999992</v>
      </c>
      <c r="AE198" s="49">
        <f t="shared" si="160"/>
        <v>0.74364473999999992</v>
      </c>
      <c r="AF198" s="49">
        <f t="shared" si="167"/>
        <v>0</v>
      </c>
      <c r="AG198" s="49">
        <f t="shared" si="167"/>
        <v>0</v>
      </c>
      <c r="AH198" s="49">
        <f t="shared" si="167"/>
        <v>0.74364473999999992</v>
      </c>
      <c r="AI198" s="49">
        <f t="shared" si="167"/>
        <v>0</v>
      </c>
      <c r="AJ198" s="49">
        <f t="shared" si="162"/>
        <v>0.74364473999999992</v>
      </c>
      <c r="AK198" s="49">
        <v>0</v>
      </c>
      <c r="AL198" s="49">
        <v>0</v>
      </c>
      <c r="AM198" s="49">
        <v>0.74364473999999992</v>
      </c>
      <c r="AN198" s="49">
        <v>0</v>
      </c>
      <c r="AO198" s="49">
        <f t="shared" si="163"/>
        <v>0</v>
      </c>
      <c r="AP198" s="49">
        <v>0</v>
      </c>
      <c r="AQ198" s="49">
        <v>0</v>
      </c>
      <c r="AR198" s="49">
        <v>0</v>
      </c>
      <c r="AS198" s="49">
        <v>0</v>
      </c>
      <c r="AT198" s="49">
        <f t="shared" si="164"/>
        <v>0</v>
      </c>
      <c r="AU198" s="49">
        <v>0</v>
      </c>
      <c r="AV198" s="49">
        <v>0</v>
      </c>
      <c r="AW198" s="49">
        <v>0</v>
      </c>
      <c r="AX198" s="49">
        <v>0</v>
      </c>
      <c r="AY198" s="49">
        <f t="shared" si="165"/>
        <v>0</v>
      </c>
      <c r="AZ198" s="49">
        <v>0</v>
      </c>
      <c r="BA198" s="49">
        <v>0</v>
      </c>
      <c r="BB198" s="49">
        <v>0</v>
      </c>
      <c r="BC198" s="49">
        <v>0</v>
      </c>
    </row>
    <row r="199" spans="1:55" ht="47.25" x14ac:dyDescent="0.25">
      <c r="A199" s="54" t="s">
        <v>345</v>
      </c>
      <c r="B199" s="47" t="s">
        <v>425</v>
      </c>
      <c r="C199" s="54" t="s">
        <v>426</v>
      </c>
      <c r="D199" s="49">
        <v>3.5951999999999997</v>
      </c>
      <c r="E199" s="49">
        <f t="shared" si="154"/>
        <v>3.5951999999999997</v>
      </c>
      <c r="F199" s="49">
        <f t="shared" si="166"/>
        <v>0</v>
      </c>
      <c r="G199" s="49">
        <f t="shared" si="166"/>
        <v>0</v>
      </c>
      <c r="H199" s="49">
        <f t="shared" si="166"/>
        <v>3.5951999999999997</v>
      </c>
      <c r="I199" s="49">
        <f t="shared" si="166"/>
        <v>0</v>
      </c>
      <c r="J199" s="49">
        <f t="shared" si="156"/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f t="shared" si="157"/>
        <v>0</v>
      </c>
      <c r="P199" s="49">
        <v>0</v>
      </c>
      <c r="Q199" s="49">
        <v>0</v>
      </c>
      <c r="R199" s="49">
        <v>0</v>
      </c>
      <c r="S199" s="49">
        <v>0</v>
      </c>
      <c r="T199" s="49">
        <f t="shared" si="158"/>
        <v>3.5951999999999997</v>
      </c>
      <c r="U199" s="49">
        <v>0</v>
      </c>
      <c r="V199" s="49">
        <v>0</v>
      </c>
      <c r="W199" s="49">
        <v>3.5951999999999997</v>
      </c>
      <c r="X199" s="49">
        <v>0</v>
      </c>
      <c r="Y199" s="49">
        <f t="shared" si="159"/>
        <v>0</v>
      </c>
      <c r="Z199" s="49">
        <v>0</v>
      </c>
      <c r="AA199" s="49">
        <v>0</v>
      </c>
      <c r="AB199" s="49">
        <v>0</v>
      </c>
      <c r="AC199" s="49">
        <v>0</v>
      </c>
      <c r="AD199" s="49">
        <v>2.996</v>
      </c>
      <c r="AE199" s="49">
        <f t="shared" si="160"/>
        <v>2.996</v>
      </c>
      <c r="AF199" s="49">
        <f t="shared" si="167"/>
        <v>0</v>
      </c>
      <c r="AG199" s="49">
        <f t="shared" si="167"/>
        <v>0</v>
      </c>
      <c r="AH199" s="49">
        <f t="shared" si="167"/>
        <v>2.996</v>
      </c>
      <c r="AI199" s="49">
        <f t="shared" si="167"/>
        <v>0</v>
      </c>
      <c r="AJ199" s="49">
        <f t="shared" si="162"/>
        <v>0</v>
      </c>
      <c r="AK199" s="49">
        <v>0</v>
      </c>
      <c r="AL199" s="49">
        <v>0</v>
      </c>
      <c r="AM199" s="49">
        <v>0</v>
      </c>
      <c r="AN199" s="49">
        <v>0</v>
      </c>
      <c r="AO199" s="49">
        <f t="shared" si="163"/>
        <v>0</v>
      </c>
      <c r="AP199" s="49">
        <v>0</v>
      </c>
      <c r="AQ199" s="49">
        <v>0</v>
      </c>
      <c r="AR199" s="49">
        <v>0</v>
      </c>
      <c r="AS199" s="49">
        <v>0</v>
      </c>
      <c r="AT199" s="49">
        <f t="shared" si="164"/>
        <v>2.996</v>
      </c>
      <c r="AU199" s="49">
        <v>0</v>
      </c>
      <c r="AV199" s="49">
        <v>0</v>
      </c>
      <c r="AW199" s="49">
        <v>2.996</v>
      </c>
      <c r="AX199" s="49">
        <v>0</v>
      </c>
      <c r="AY199" s="49">
        <f t="shared" si="165"/>
        <v>0</v>
      </c>
      <c r="AZ199" s="49">
        <v>0</v>
      </c>
      <c r="BA199" s="49">
        <v>0</v>
      </c>
      <c r="BB199" s="49">
        <v>0</v>
      </c>
      <c r="BC199" s="49">
        <v>0</v>
      </c>
    </row>
    <row r="200" spans="1:55" ht="31.5" x14ac:dyDescent="0.25">
      <c r="A200" s="54" t="s">
        <v>345</v>
      </c>
      <c r="B200" s="47" t="s">
        <v>427</v>
      </c>
      <c r="C200" s="48" t="s">
        <v>428</v>
      </c>
      <c r="D200" s="49">
        <v>3.5531999999999999</v>
      </c>
      <c r="E200" s="49">
        <f t="shared" si="154"/>
        <v>3.4930087899999998</v>
      </c>
      <c r="F200" s="49">
        <f t="shared" si="166"/>
        <v>0</v>
      </c>
      <c r="G200" s="49">
        <f t="shared" si="166"/>
        <v>0</v>
      </c>
      <c r="H200" s="49">
        <f t="shared" si="166"/>
        <v>3.4930087899999998</v>
      </c>
      <c r="I200" s="49">
        <f t="shared" si="166"/>
        <v>0</v>
      </c>
      <c r="J200" s="49">
        <f t="shared" si="156"/>
        <v>0</v>
      </c>
      <c r="K200" s="49">
        <v>0</v>
      </c>
      <c r="L200" s="49">
        <v>0</v>
      </c>
      <c r="M200" s="49">
        <v>0</v>
      </c>
      <c r="N200" s="49">
        <v>0</v>
      </c>
      <c r="O200" s="49">
        <f t="shared" si="157"/>
        <v>0</v>
      </c>
      <c r="P200" s="49">
        <v>0</v>
      </c>
      <c r="Q200" s="49">
        <v>0</v>
      </c>
      <c r="R200" s="49">
        <v>0</v>
      </c>
      <c r="S200" s="49">
        <v>0</v>
      </c>
      <c r="T200" s="49">
        <f t="shared" si="158"/>
        <v>3.4930087899999998</v>
      </c>
      <c r="U200" s="49">
        <v>0</v>
      </c>
      <c r="V200" s="49">
        <v>0</v>
      </c>
      <c r="W200" s="49">
        <v>3.4930087899999998</v>
      </c>
      <c r="X200" s="49">
        <v>0</v>
      </c>
      <c r="Y200" s="49">
        <f t="shared" si="159"/>
        <v>0</v>
      </c>
      <c r="Z200" s="49">
        <v>0</v>
      </c>
      <c r="AA200" s="49">
        <v>0</v>
      </c>
      <c r="AB200" s="49">
        <v>0</v>
      </c>
      <c r="AC200" s="49">
        <v>0</v>
      </c>
      <c r="AD200" s="49">
        <v>2.9609999999999999</v>
      </c>
      <c r="AE200" s="49">
        <f t="shared" si="160"/>
        <v>2.9108406599999999</v>
      </c>
      <c r="AF200" s="49">
        <f t="shared" si="167"/>
        <v>0</v>
      </c>
      <c r="AG200" s="49">
        <f t="shared" si="167"/>
        <v>0</v>
      </c>
      <c r="AH200" s="49">
        <f t="shared" si="167"/>
        <v>2.9108406599999999</v>
      </c>
      <c r="AI200" s="49">
        <f t="shared" si="167"/>
        <v>0</v>
      </c>
      <c r="AJ200" s="49">
        <f t="shared" si="162"/>
        <v>0</v>
      </c>
      <c r="AK200" s="49">
        <v>0</v>
      </c>
      <c r="AL200" s="49">
        <v>0</v>
      </c>
      <c r="AM200" s="49">
        <v>0</v>
      </c>
      <c r="AN200" s="49">
        <v>0</v>
      </c>
      <c r="AO200" s="49">
        <f t="shared" si="163"/>
        <v>0</v>
      </c>
      <c r="AP200" s="49">
        <v>0</v>
      </c>
      <c r="AQ200" s="49">
        <v>0</v>
      </c>
      <c r="AR200" s="49">
        <v>0</v>
      </c>
      <c r="AS200" s="49">
        <v>0</v>
      </c>
      <c r="AT200" s="49">
        <f t="shared" si="164"/>
        <v>2.9108406599999999</v>
      </c>
      <c r="AU200" s="49">
        <v>0</v>
      </c>
      <c r="AV200" s="49">
        <v>0</v>
      </c>
      <c r="AW200" s="49">
        <v>2.9108406599999999</v>
      </c>
      <c r="AX200" s="49">
        <v>0</v>
      </c>
      <c r="AY200" s="49">
        <f t="shared" si="165"/>
        <v>0</v>
      </c>
      <c r="AZ200" s="49">
        <v>0</v>
      </c>
      <c r="BA200" s="49">
        <v>0</v>
      </c>
      <c r="BB200" s="49">
        <v>0</v>
      </c>
      <c r="BC200" s="49">
        <v>0</v>
      </c>
    </row>
    <row r="201" spans="1:55" ht="31.5" x14ac:dyDescent="0.25">
      <c r="A201" s="54" t="s">
        <v>345</v>
      </c>
      <c r="B201" s="47" t="s">
        <v>429</v>
      </c>
      <c r="C201" s="48" t="s">
        <v>430</v>
      </c>
      <c r="D201" s="49">
        <v>5.4047999999999998</v>
      </c>
      <c r="E201" s="49">
        <f t="shared" si="154"/>
        <v>5.3440559999999993</v>
      </c>
      <c r="F201" s="49">
        <f t="shared" si="166"/>
        <v>0</v>
      </c>
      <c r="G201" s="49">
        <f t="shared" si="166"/>
        <v>0</v>
      </c>
      <c r="H201" s="49">
        <f t="shared" si="166"/>
        <v>5.3440559999999993</v>
      </c>
      <c r="I201" s="49">
        <f t="shared" si="166"/>
        <v>0</v>
      </c>
      <c r="J201" s="49">
        <f t="shared" si="156"/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f t="shared" si="157"/>
        <v>0</v>
      </c>
      <c r="P201" s="49">
        <v>0</v>
      </c>
      <c r="Q201" s="49">
        <v>0</v>
      </c>
      <c r="R201" s="49">
        <v>0</v>
      </c>
      <c r="S201" s="49">
        <v>0</v>
      </c>
      <c r="T201" s="49">
        <f t="shared" si="158"/>
        <v>5.3440559999999993</v>
      </c>
      <c r="U201" s="49">
        <v>0</v>
      </c>
      <c r="V201" s="49">
        <v>0</v>
      </c>
      <c r="W201" s="49">
        <v>5.3440559999999993</v>
      </c>
      <c r="X201" s="49">
        <v>0</v>
      </c>
      <c r="Y201" s="49">
        <f t="shared" si="159"/>
        <v>0</v>
      </c>
      <c r="Z201" s="49">
        <v>0</v>
      </c>
      <c r="AA201" s="49">
        <v>0</v>
      </c>
      <c r="AB201" s="49">
        <v>0</v>
      </c>
      <c r="AC201" s="49">
        <v>0</v>
      </c>
      <c r="AD201" s="49">
        <v>4.5039999999999996</v>
      </c>
      <c r="AE201" s="49">
        <f t="shared" si="160"/>
        <v>4.4533800000000001</v>
      </c>
      <c r="AF201" s="49">
        <f t="shared" si="167"/>
        <v>0</v>
      </c>
      <c r="AG201" s="49">
        <f t="shared" si="167"/>
        <v>0</v>
      </c>
      <c r="AH201" s="49">
        <f t="shared" si="167"/>
        <v>4.4533800000000001</v>
      </c>
      <c r="AI201" s="49">
        <f t="shared" si="167"/>
        <v>0</v>
      </c>
      <c r="AJ201" s="49">
        <f t="shared" si="162"/>
        <v>0</v>
      </c>
      <c r="AK201" s="49">
        <v>0</v>
      </c>
      <c r="AL201" s="49">
        <v>0</v>
      </c>
      <c r="AM201" s="49">
        <v>0</v>
      </c>
      <c r="AN201" s="49">
        <v>0</v>
      </c>
      <c r="AO201" s="49">
        <f t="shared" si="163"/>
        <v>0</v>
      </c>
      <c r="AP201" s="49">
        <v>0</v>
      </c>
      <c r="AQ201" s="49">
        <v>0</v>
      </c>
      <c r="AR201" s="49">
        <v>0</v>
      </c>
      <c r="AS201" s="49">
        <v>0</v>
      </c>
      <c r="AT201" s="49">
        <f t="shared" si="164"/>
        <v>4.4533800000000001</v>
      </c>
      <c r="AU201" s="49">
        <v>0</v>
      </c>
      <c r="AV201" s="49">
        <v>0</v>
      </c>
      <c r="AW201" s="49">
        <v>4.4533800000000001</v>
      </c>
      <c r="AX201" s="49">
        <v>0</v>
      </c>
      <c r="AY201" s="49">
        <f t="shared" si="165"/>
        <v>0</v>
      </c>
      <c r="AZ201" s="49">
        <v>0</v>
      </c>
      <c r="BA201" s="49">
        <v>0</v>
      </c>
      <c r="BB201" s="49">
        <v>0</v>
      </c>
      <c r="BC201" s="49">
        <v>0</v>
      </c>
    </row>
    <row r="202" spans="1:55" ht="31.5" x14ac:dyDescent="0.25">
      <c r="A202" s="54" t="s">
        <v>345</v>
      </c>
      <c r="B202" s="47" t="s">
        <v>431</v>
      </c>
      <c r="C202" s="48" t="s">
        <v>432</v>
      </c>
      <c r="D202" s="49">
        <v>4.4748000000000001</v>
      </c>
      <c r="E202" s="49">
        <f t="shared" si="154"/>
        <v>3.9918400000000003</v>
      </c>
      <c r="F202" s="49">
        <f t="shared" si="166"/>
        <v>0</v>
      </c>
      <c r="G202" s="49">
        <f t="shared" si="166"/>
        <v>0</v>
      </c>
      <c r="H202" s="49">
        <f t="shared" si="166"/>
        <v>3.9918400000000003</v>
      </c>
      <c r="I202" s="49">
        <f t="shared" si="166"/>
        <v>0</v>
      </c>
      <c r="J202" s="49">
        <f t="shared" si="156"/>
        <v>0</v>
      </c>
      <c r="K202" s="49">
        <v>0</v>
      </c>
      <c r="L202" s="49">
        <v>0</v>
      </c>
      <c r="M202" s="49">
        <v>0</v>
      </c>
      <c r="N202" s="49">
        <v>0</v>
      </c>
      <c r="O202" s="49">
        <f t="shared" si="157"/>
        <v>3.9918400000000003</v>
      </c>
      <c r="P202" s="49">
        <v>0</v>
      </c>
      <c r="Q202" s="49">
        <v>0</v>
      </c>
      <c r="R202" s="49">
        <v>3.9918400000000003</v>
      </c>
      <c r="S202" s="49">
        <v>0</v>
      </c>
      <c r="T202" s="49">
        <f t="shared" si="158"/>
        <v>0</v>
      </c>
      <c r="U202" s="49">
        <v>0</v>
      </c>
      <c r="V202" s="49">
        <v>0</v>
      </c>
      <c r="W202" s="49">
        <v>0</v>
      </c>
      <c r="X202" s="49">
        <v>0</v>
      </c>
      <c r="Y202" s="49">
        <f t="shared" si="159"/>
        <v>0</v>
      </c>
      <c r="Z202" s="49">
        <v>0</v>
      </c>
      <c r="AA202" s="49">
        <v>0</v>
      </c>
      <c r="AB202" s="49">
        <v>0</v>
      </c>
      <c r="AC202" s="49">
        <v>0</v>
      </c>
      <c r="AD202" s="49">
        <v>3.7290000000000001</v>
      </c>
      <c r="AE202" s="49">
        <f t="shared" si="160"/>
        <v>3.3265333300000002</v>
      </c>
      <c r="AF202" s="49">
        <f t="shared" si="167"/>
        <v>0</v>
      </c>
      <c r="AG202" s="49">
        <f t="shared" si="167"/>
        <v>0</v>
      </c>
      <c r="AH202" s="49">
        <f t="shared" si="167"/>
        <v>3.3265333300000002</v>
      </c>
      <c r="AI202" s="49">
        <f t="shared" si="167"/>
        <v>0</v>
      </c>
      <c r="AJ202" s="49">
        <f t="shared" si="162"/>
        <v>0</v>
      </c>
      <c r="AK202" s="49">
        <v>0</v>
      </c>
      <c r="AL202" s="49">
        <v>0</v>
      </c>
      <c r="AM202" s="49">
        <v>0</v>
      </c>
      <c r="AN202" s="49">
        <v>0</v>
      </c>
      <c r="AO202" s="49">
        <f t="shared" si="163"/>
        <v>3.3265333300000002</v>
      </c>
      <c r="AP202" s="49">
        <v>0</v>
      </c>
      <c r="AQ202" s="49">
        <v>0</v>
      </c>
      <c r="AR202" s="49">
        <v>3.3265333300000002</v>
      </c>
      <c r="AS202" s="49">
        <v>0</v>
      </c>
      <c r="AT202" s="49">
        <f t="shared" si="164"/>
        <v>0</v>
      </c>
      <c r="AU202" s="49">
        <v>0</v>
      </c>
      <c r="AV202" s="49">
        <v>0</v>
      </c>
      <c r="AW202" s="49">
        <v>0</v>
      </c>
      <c r="AX202" s="49">
        <v>0</v>
      </c>
      <c r="AY202" s="49">
        <f t="shared" si="165"/>
        <v>0</v>
      </c>
      <c r="AZ202" s="49">
        <v>0</v>
      </c>
      <c r="BA202" s="49">
        <v>0</v>
      </c>
      <c r="BB202" s="49">
        <v>0</v>
      </c>
      <c r="BC202" s="49">
        <v>0</v>
      </c>
    </row>
    <row r="203" spans="1:55" ht="31.5" x14ac:dyDescent="0.25">
      <c r="A203" s="54" t="s">
        <v>345</v>
      </c>
      <c r="B203" s="47" t="s">
        <v>433</v>
      </c>
      <c r="C203" s="48" t="s">
        <v>434</v>
      </c>
      <c r="D203" s="49">
        <v>0.4359229</v>
      </c>
      <c r="E203" s="49">
        <f t="shared" si="154"/>
        <v>0.4355</v>
      </c>
      <c r="F203" s="49">
        <f t="shared" si="166"/>
        <v>0</v>
      </c>
      <c r="G203" s="49">
        <f t="shared" si="166"/>
        <v>0</v>
      </c>
      <c r="H203" s="49">
        <f t="shared" si="166"/>
        <v>0.4355</v>
      </c>
      <c r="I203" s="49">
        <f t="shared" si="166"/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49">
        <f>SUBTOTAL(9,P203:S203)</f>
        <v>0.4355</v>
      </c>
      <c r="P203" s="49">
        <v>0</v>
      </c>
      <c r="Q203" s="49">
        <v>0</v>
      </c>
      <c r="R203" s="49">
        <v>0.4355</v>
      </c>
      <c r="S203" s="49">
        <v>0</v>
      </c>
      <c r="T203" s="49">
        <v>0</v>
      </c>
      <c r="U203" s="49">
        <v>0</v>
      </c>
      <c r="V203" s="49">
        <v>0</v>
      </c>
      <c r="W203" s="49">
        <v>0</v>
      </c>
      <c r="X203" s="49">
        <v>0</v>
      </c>
      <c r="Y203" s="49">
        <v>0</v>
      </c>
      <c r="Z203" s="49">
        <v>0</v>
      </c>
      <c r="AA203" s="49">
        <v>0</v>
      </c>
      <c r="AB203" s="49">
        <v>0</v>
      </c>
      <c r="AC203" s="49">
        <v>0</v>
      </c>
      <c r="AD203" s="49">
        <v>0.36326907999999997</v>
      </c>
      <c r="AE203" s="49">
        <f t="shared" si="160"/>
        <v>0.36291667</v>
      </c>
      <c r="AF203" s="49">
        <f t="shared" si="167"/>
        <v>0</v>
      </c>
      <c r="AG203" s="49">
        <f t="shared" si="167"/>
        <v>0</v>
      </c>
      <c r="AH203" s="49">
        <f t="shared" si="167"/>
        <v>0.36291667</v>
      </c>
      <c r="AI203" s="49">
        <f t="shared" si="167"/>
        <v>0</v>
      </c>
      <c r="AJ203" s="49">
        <f t="shared" si="162"/>
        <v>0</v>
      </c>
      <c r="AK203" s="49">
        <v>0</v>
      </c>
      <c r="AL203" s="49">
        <v>0</v>
      </c>
      <c r="AM203" s="49">
        <v>0</v>
      </c>
      <c r="AN203" s="49">
        <v>0</v>
      </c>
      <c r="AO203" s="49">
        <f>SUBTOTAL(9,AP203:AS203)</f>
        <v>0.36291667</v>
      </c>
      <c r="AP203" s="49">
        <v>0</v>
      </c>
      <c r="AQ203" s="49">
        <v>0</v>
      </c>
      <c r="AR203" s="49">
        <v>0.36291667</v>
      </c>
      <c r="AS203" s="49">
        <v>0</v>
      </c>
      <c r="AT203" s="49">
        <f t="shared" si="164"/>
        <v>0</v>
      </c>
      <c r="AU203" s="49">
        <v>0</v>
      </c>
      <c r="AV203" s="49">
        <v>0</v>
      </c>
      <c r="AW203" s="49">
        <v>0</v>
      </c>
      <c r="AX203" s="49">
        <v>0</v>
      </c>
      <c r="AY203" s="49">
        <f t="shared" si="165"/>
        <v>0</v>
      </c>
      <c r="AZ203" s="49">
        <v>0</v>
      </c>
      <c r="BA203" s="49">
        <v>0</v>
      </c>
      <c r="BB203" s="49">
        <v>0</v>
      </c>
      <c r="BC203" s="49">
        <v>0</v>
      </c>
    </row>
    <row r="204" spans="1:55" ht="31.5" x14ac:dyDescent="0.25">
      <c r="A204" s="46" t="s">
        <v>345</v>
      </c>
      <c r="B204" s="52" t="s">
        <v>435</v>
      </c>
      <c r="C204" s="54" t="s">
        <v>436</v>
      </c>
      <c r="D204" s="49">
        <v>4.8035999999999994</v>
      </c>
      <c r="E204" s="49">
        <f>SUBTOTAL(9,F204:I204)</f>
        <v>4.8037660899999999</v>
      </c>
      <c r="F204" s="49">
        <f t="shared" si="166"/>
        <v>0</v>
      </c>
      <c r="G204" s="49">
        <f t="shared" si="166"/>
        <v>0</v>
      </c>
      <c r="H204" s="49">
        <f t="shared" si="166"/>
        <v>4.8037660899999999</v>
      </c>
      <c r="I204" s="49">
        <f t="shared" si="166"/>
        <v>0</v>
      </c>
      <c r="J204" s="49">
        <f t="shared" si="156"/>
        <v>0</v>
      </c>
      <c r="K204" s="49">
        <v>0</v>
      </c>
      <c r="L204" s="49">
        <v>0</v>
      </c>
      <c r="M204" s="49">
        <v>0</v>
      </c>
      <c r="N204" s="49">
        <v>0</v>
      </c>
      <c r="O204" s="49">
        <f t="shared" si="157"/>
        <v>0</v>
      </c>
      <c r="P204" s="49">
        <v>0</v>
      </c>
      <c r="Q204" s="49">
        <v>0</v>
      </c>
      <c r="R204" s="49">
        <v>0</v>
      </c>
      <c r="S204" s="49">
        <v>0</v>
      </c>
      <c r="T204" s="49">
        <f t="shared" si="158"/>
        <v>0</v>
      </c>
      <c r="U204" s="49">
        <v>0</v>
      </c>
      <c r="V204" s="49">
        <v>0</v>
      </c>
      <c r="W204" s="49">
        <v>0</v>
      </c>
      <c r="X204" s="49">
        <v>0</v>
      </c>
      <c r="Y204" s="49">
        <f t="shared" si="159"/>
        <v>4.8037660899999999</v>
      </c>
      <c r="Z204" s="49">
        <v>0</v>
      </c>
      <c r="AA204" s="49">
        <v>0</v>
      </c>
      <c r="AB204" s="49">
        <f>4803.76609/1000</f>
        <v>4.8037660899999999</v>
      </c>
      <c r="AC204" s="49">
        <v>0</v>
      </c>
      <c r="AD204" s="49">
        <v>4.0030000000000001</v>
      </c>
      <c r="AE204" s="49">
        <f t="shared" si="160"/>
        <v>4.0031384000000001</v>
      </c>
      <c r="AF204" s="49">
        <f t="shared" si="167"/>
        <v>0</v>
      </c>
      <c r="AG204" s="49">
        <f t="shared" si="167"/>
        <v>0</v>
      </c>
      <c r="AH204" s="49">
        <f t="shared" si="167"/>
        <v>4.0031384000000001</v>
      </c>
      <c r="AI204" s="49">
        <f t="shared" si="167"/>
        <v>0</v>
      </c>
      <c r="AJ204" s="49">
        <f t="shared" si="162"/>
        <v>0</v>
      </c>
      <c r="AK204" s="49">
        <v>0</v>
      </c>
      <c r="AL204" s="49">
        <v>0</v>
      </c>
      <c r="AM204" s="49">
        <v>0</v>
      </c>
      <c r="AN204" s="49">
        <v>0</v>
      </c>
      <c r="AO204" s="49">
        <f t="shared" si="163"/>
        <v>0</v>
      </c>
      <c r="AP204" s="49">
        <v>0</v>
      </c>
      <c r="AQ204" s="49">
        <v>0</v>
      </c>
      <c r="AR204" s="49">
        <v>0</v>
      </c>
      <c r="AS204" s="49">
        <v>0</v>
      </c>
      <c r="AT204" s="49">
        <f t="shared" si="164"/>
        <v>0</v>
      </c>
      <c r="AU204" s="49">
        <v>0</v>
      </c>
      <c r="AV204" s="49">
        <v>0</v>
      </c>
      <c r="AW204" s="49">
        <v>0</v>
      </c>
      <c r="AX204" s="49">
        <v>0</v>
      </c>
      <c r="AY204" s="49">
        <f t="shared" si="165"/>
        <v>4.0031384000000001</v>
      </c>
      <c r="AZ204" s="49">
        <v>0</v>
      </c>
      <c r="BA204" s="49">
        <v>0</v>
      </c>
      <c r="BB204" s="49">
        <v>4.0031384000000001</v>
      </c>
      <c r="BC204" s="49">
        <v>0</v>
      </c>
    </row>
    <row r="205" spans="1:55" ht="94.5" x14ac:dyDescent="0.25">
      <c r="A205" s="46" t="s">
        <v>345</v>
      </c>
      <c r="B205" s="52" t="s">
        <v>437</v>
      </c>
      <c r="C205" s="54" t="s">
        <v>438</v>
      </c>
      <c r="D205" s="49">
        <v>1.2840000000000001E-2</v>
      </c>
      <c r="E205" s="49">
        <f>SUBTOTAL(9,F205:I205)</f>
        <v>1.2840000000000001E-2</v>
      </c>
      <c r="F205" s="49">
        <f t="shared" si="166"/>
        <v>0</v>
      </c>
      <c r="G205" s="49">
        <f t="shared" si="166"/>
        <v>0</v>
      </c>
      <c r="H205" s="49">
        <f t="shared" si="166"/>
        <v>0</v>
      </c>
      <c r="I205" s="49">
        <f t="shared" si="166"/>
        <v>1.2840000000000001E-2</v>
      </c>
      <c r="J205" s="49">
        <f t="shared" si="156"/>
        <v>0</v>
      </c>
      <c r="K205" s="49">
        <v>0</v>
      </c>
      <c r="L205" s="49">
        <v>0</v>
      </c>
      <c r="M205" s="49">
        <v>0</v>
      </c>
      <c r="N205" s="49">
        <v>0</v>
      </c>
      <c r="O205" s="49">
        <f t="shared" si="157"/>
        <v>1.2840000000000001E-2</v>
      </c>
      <c r="P205" s="49">
        <v>0</v>
      </c>
      <c r="Q205" s="49">
        <v>0</v>
      </c>
      <c r="R205" s="49">
        <v>0</v>
      </c>
      <c r="S205" s="49">
        <v>1.2840000000000001E-2</v>
      </c>
      <c r="T205" s="49">
        <f t="shared" si="158"/>
        <v>0</v>
      </c>
      <c r="U205" s="49">
        <v>0</v>
      </c>
      <c r="V205" s="49">
        <v>0</v>
      </c>
      <c r="W205" s="49">
        <v>0</v>
      </c>
      <c r="X205" s="49">
        <v>0</v>
      </c>
      <c r="Y205" s="49">
        <f t="shared" si="159"/>
        <v>0</v>
      </c>
      <c r="Z205" s="49">
        <v>0</v>
      </c>
      <c r="AA205" s="49">
        <v>0</v>
      </c>
      <c r="AB205" s="49">
        <v>0</v>
      </c>
      <c r="AC205" s="49">
        <v>0</v>
      </c>
      <c r="AD205" s="49">
        <v>1.2840000000000001E-2</v>
      </c>
      <c r="AE205" s="49">
        <f t="shared" si="160"/>
        <v>1.2840000000000001E-2</v>
      </c>
      <c r="AF205" s="49">
        <f t="shared" si="167"/>
        <v>0</v>
      </c>
      <c r="AG205" s="49">
        <f t="shared" si="167"/>
        <v>0</v>
      </c>
      <c r="AH205" s="49">
        <f t="shared" si="167"/>
        <v>0</v>
      </c>
      <c r="AI205" s="49">
        <f t="shared" si="167"/>
        <v>1.2840000000000001E-2</v>
      </c>
      <c r="AJ205" s="49">
        <f t="shared" si="162"/>
        <v>1.2840000000000001E-2</v>
      </c>
      <c r="AK205" s="49">
        <v>0</v>
      </c>
      <c r="AL205" s="49">
        <v>0</v>
      </c>
      <c r="AM205" s="49">
        <v>0</v>
      </c>
      <c r="AN205" s="49">
        <v>1.2840000000000001E-2</v>
      </c>
      <c r="AO205" s="49">
        <f t="shared" si="163"/>
        <v>0</v>
      </c>
      <c r="AP205" s="49">
        <v>0</v>
      </c>
      <c r="AQ205" s="49">
        <v>0</v>
      </c>
      <c r="AR205" s="49">
        <v>0</v>
      </c>
      <c r="AS205" s="49">
        <v>0</v>
      </c>
      <c r="AT205" s="49">
        <f t="shared" si="164"/>
        <v>0</v>
      </c>
      <c r="AU205" s="49">
        <v>0</v>
      </c>
      <c r="AV205" s="49">
        <v>0</v>
      </c>
      <c r="AW205" s="49">
        <v>0</v>
      </c>
      <c r="AX205" s="49">
        <v>0</v>
      </c>
      <c r="AY205" s="49">
        <f t="shared" si="165"/>
        <v>0</v>
      </c>
      <c r="AZ205" s="49">
        <v>0</v>
      </c>
      <c r="BA205" s="49">
        <v>0</v>
      </c>
      <c r="BB205" s="49">
        <v>0</v>
      </c>
      <c r="BC205" s="49">
        <v>0</v>
      </c>
    </row>
    <row r="206" spans="1:55" ht="78.75" x14ac:dyDescent="0.25">
      <c r="A206" s="54" t="s">
        <v>345</v>
      </c>
      <c r="B206" s="47" t="s">
        <v>439</v>
      </c>
      <c r="C206" s="48" t="s">
        <v>440</v>
      </c>
      <c r="D206" s="49">
        <v>4.4999999999999997E-3</v>
      </c>
      <c r="E206" s="49">
        <f t="shared" si="154"/>
        <v>0</v>
      </c>
      <c r="F206" s="49">
        <f t="shared" ref="F206:I222" si="168">K206+P206+U206+Z206</f>
        <v>0</v>
      </c>
      <c r="G206" s="49">
        <f t="shared" si="168"/>
        <v>0</v>
      </c>
      <c r="H206" s="49">
        <f t="shared" si="168"/>
        <v>0</v>
      </c>
      <c r="I206" s="49">
        <f t="shared" si="168"/>
        <v>0</v>
      </c>
      <c r="J206" s="49">
        <f t="shared" si="156"/>
        <v>0</v>
      </c>
      <c r="K206" s="49">
        <v>0</v>
      </c>
      <c r="L206" s="49">
        <v>0</v>
      </c>
      <c r="M206" s="49">
        <v>0</v>
      </c>
      <c r="N206" s="49">
        <v>0</v>
      </c>
      <c r="O206" s="49">
        <f t="shared" si="157"/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f t="shared" si="158"/>
        <v>0</v>
      </c>
      <c r="U206" s="49">
        <v>0</v>
      </c>
      <c r="V206" s="49">
        <v>0</v>
      </c>
      <c r="W206" s="49">
        <v>0</v>
      </c>
      <c r="X206" s="49">
        <v>0</v>
      </c>
      <c r="Y206" s="49">
        <f t="shared" si="159"/>
        <v>0</v>
      </c>
      <c r="Z206" s="49">
        <v>0</v>
      </c>
      <c r="AA206" s="49">
        <v>0</v>
      </c>
      <c r="AB206" s="49">
        <v>0</v>
      </c>
      <c r="AC206" s="49">
        <v>0</v>
      </c>
      <c r="AD206" s="49">
        <v>4.4999999999999997E-3</v>
      </c>
      <c r="AE206" s="49">
        <f t="shared" si="160"/>
        <v>0</v>
      </c>
      <c r="AF206" s="49">
        <f t="shared" ref="AF206:AI222" si="169">AK206+AP206+AU206+AZ206</f>
        <v>0</v>
      </c>
      <c r="AG206" s="49">
        <f t="shared" si="169"/>
        <v>0</v>
      </c>
      <c r="AH206" s="49">
        <f t="shared" si="169"/>
        <v>0</v>
      </c>
      <c r="AI206" s="49">
        <f t="shared" si="169"/>
        <v>0</v>
      </c>
      <c r="AJ206" s="49">
        <f t="shared" si="162"/>
        <v>0</v>
      </c>
      <c r="AK206" s="49">
        <v>0</v>
      </c>
      <c r="AL206" s="49">
        <v>0</v>
      </c>
      <c r="AM206" s="49">
        <v>0</v>
      </c>
      <c r="AN206" s="49">
        <v>0</v>
      </c>
      <c r="AO206" s="49">
        <f t="shared" si="163"/>
        <v>0</v>
      </c>
      <c r="AP206" s="49">
        <v>0</v>
      </c>
      <c r="AQ206" s="49">
        <v>0</v>
      </c>
      <c r="AR206" s="49">
        <v>0</v>
      </c>
      <c r="AS206" s="49">
        <v>0</v>
      </c>
      <c r="AT206" s="49">
        <f t="shared" si="164"/>
        <v>0</v>
      </c>
      <c r="AU206" s="49">
        <v>0</v>
      </c>
      <c r="AV206" s="49">
        <v>0</v>
      </c>
      <c r="AW206" s="49">
        <v>0</v>
      </c>
      <c r="AX206" s="49">
        <v>0</v>
      </c>
      <c r="AY206" s="49">
        <f t="shared" si="165"/>
        <v>0</v>
      </c>
      <c r="AZ206" s="49">
        <v>0</v>
      </c>
      <c r="BA206" s="49">
        <v>0</v>
      </c>
      <c r="BB206" s="49">
        <v>0</v>
      </c>
      <c r="BC206" s="49">
        <v>0</v>
      </c>
    </row>
    <row r="207" spans="1:55" ht="63" x14ac:dyDescent="0.25">
      <c r="A207" s="54" t="s">
        <v>345</v>
      </c>
      <c r="B207" s="47" t="s">
        <v>441</v>
      </c>
      <c r="C207" s="48" t="s">
        <v>442</v>
      </c>
      <c r="D207" s="49">
        <v>0.78225600000000484</v>
      </c>
      <c r="E207" s="49">
        <f t="shared" si="154"/>
        <v>0.79325599999999996</v>
      </c>
      <c r="F207" s="49">
        <f t="shared" si="168"/>
        <v>0</v>
      </c>
      <c r="G207" s="49">
        <f t="shared" si="168"/>
        <v>0</v>
      </c>
      <c r="H207" s="49">
        <f t="shared" si="168"/>
        <v>0</v>
      </c>
      <c r="I207" s="49">
        <f t="shared" si="168"/>
        <v>0.79325599999999996</v>
      </c>
      <c r="J207" s="49">
        <f t="shared" si="156"/>
        <v>0.78105600000000008</v>
      </c>
      <c r="K207" s="49">
        <v>0</v>
      </c>
      <c r="L207" s="49">
        <v>0</v>
      </c>
      <c r="M207" s="49">
        <v>0</v>
      </c>
      <c r="N207" s="49">
        <v>0.78105600000000008</v>
      </c>
      <c r="O207" s="49">
        <f t="shared" si="157"/>
        <v>4.4999999999999997E-3</v>
      </c>
      <c r="P207" s="49">
        <v>0</v>
      </c>
      <c r="Q207" s="49">
        <v>0</v>
      </c>
      <c r="R207" s="49">
        <v>0</v>
      </c>
      <c r="S207" s="49">
        <v>4.4999999999999997E-3</v>
      </c>
      <c r="T207" s="49">
        <f t="shared" si="158"/>
        <v>0</v>
      </c>
      <c r="U207" s="49">
        <v>0</v>
      </c>
      <c r="V207" s="49">
        <v>0</v>
      </c>
      <c r="W207" s="49">
        <v>0</v>
      </c>
      <c r="X207" s="49">
        <v>0</v>
      </c>
      <c r="Y207" s="49">
        <f t="shared" si="159"/>
        <v>7.6999999999999291E-3</v>
      </c>
      <c r="Z207" s="49">
        <v>0</v>
      </c>
      <c r="AA207" s="49">
        <v>0</v>
      </c>
      <c r="AB207" s="49">
        <v>0</v>
      </c>
      <c r="AC207" s="49">
        <v>7.6999999999999291E-3</v>
      </c>
      <c r="AD207" s="49">
        <v>8.9999999999999993E-3</v>
      </c>
      <c r="AE207" s="49">
        <f t="shared" si="160"/>
        <v>0.02</v>
      </c>
      <c r="AF207" s="49">
        <f t="shared" si="169"/>
        <v>0</v>
      </c>
      <c r="AG207" s="49">
        <f t="shared" si="169"/>
        <v>0</v>
      </c>
      <c r="AH207" s="49">
        <f t="shared" si="169"/>
        <v>0</v>
      </c>
      <c r="AI207" s="49">
        <f t="shared" si="169"/>
        <v>0.02</v>
      </c>
      <c r="AJ207" s="49">
        <f t="shared" si="162"/>
        <v>7.7999999999999996E-3</v>
      </c>
      <c r="AK207" s="49">
        <v>0</v>
      </c>
      <c r="AL207" s="49">
        <v>0</v>
      </c>
      <c r="AM207" s="49">
        <v>0</v>
      </c>
      <c r="AN207" s="49">
        <v>7.7999999999999996E-3</v>
      </c>
      <c r="AO207" s="49">
        <f t="shared" si="163"/>
        <v>4.5000000000000005E-3</v>
      </c>
      <c r="AP207" s="49">
        <v>0</v>
      </c>
      <c r="AQ207" s="49">
        <v>0</v>
      </c>
      <c r="AR207" s="49">
        <v>0</v>
      </c>
      <c r="AS207" s="49">
        <v>4.5000000000000005E-3</v>
      </c>
      <c r="AT207" s="49">
        <f t="shared" si="164"/>
        <v>1.6000000000000007E-3</v>
      </c>
      <c r="AU207" s="49">
        <v>0</v>
      </c>
      <c r="AV207" s="49">
        <v>0</v>
      </c>
      <c r="AW207" s="49">
        <v>0</v>
      </c>
      <c r="AX207" s="49">
        <v>1.6000000000000007E-3</v>
      </c>
      <c r="AY207" s="49">
        <f t="shared" si="165"/>
        <v>6.0999999999999995E-3</v>
      </c>
      <c r="AZ207" s="49">
        <v>0</v>
      </c>
      <c r="BA207" s="49">
        <v>0</v>
      </c>
      <c r="BB207" s="49">
        <v>0</v>
      </c>
      <c r="BC207" s="49">
        <v>6.0999999999999995E-3</v>
      </c>
    </row>
    <row r="208" spans="1:55" s="16" customFormat="1" x14ac:dyDescent="0.25">
      <c r="A208" s="38" t="s">
        <v>443</v>
      </c>
      <c r="B208" s="43" t="s">
        <v>444</v>
      </c>
      <c r="C208" s="40" t="s">
        <v>75</v>
      </c>
      <c r="D208" s="42">
        <f t="shared" ref="D208:BC208" si="170">SUM(D209,D227,D242,D262,D269,D275,D276)</f>
        <v>383.68789821143218</v>
      </c>
      <c r="E208" s="42">
        <f t="shared" si="170"/>
        <v>350.29391915999997</v>
      </c>
      <c r="F208" s="42">
        <f t="shared" si="170"/>
        <v>18.142538139999999</v>
      </c>
      <c r="G208" s="42">
        <f t="shared" si="170"/>
        <v>116.53220297</v>
      </c>
      <c r="H208" s="42">
        <f t="shared" si="170"/>
        <v>200.68387296000003</v>
      </c>
      <c r="I208" s="42">
        <f t="shared" si="170"/>
        <v>14.935305090000004</v>
      </c>
      <c r="J208" s="42">
        <f t="shared" si="170"/>
        <v>33.293888409999994</v>
      </c>
      <c r="K208" s="42">
        <f t="shared" si="170"/>
        <v>5.7546644200000001</v>
      </c>
      <c r="L208" s="42">
        <f t="shared" si="170"/>
        <v>19.70787988</v>
      </c>
      <c r="M208" s="42">
        <f t="shared" si="170"/>
        <v>3.3212298599999999</v>
      </c>
      <c r="N208" s="42">
        <f t="shared" si="170"/>
        <v>4.51011425</v>
      </c>
      <c r="O208" s="42">
        <f t="shared" si="170"/>
        <v>72.824823900000013</v>
      </c>
      <c r="P208" s="42">
        <f t="shared" si="170"/>
        <v>0</v>
      </c>
      <c r="Q208" s="42">
        <f t="shared" si="170"/>
        <v>13.26198529</v>
      </c>
      <c r="R208" s="42">
        <f t="shared" si="170"/>
        <v>56.747454950000005</v>
      </c>
      <c r="S208" s="42">
        <f t="shared" si="170"/>
        <v>2.8153836600000002</v>
      </c>
      <c r="T208" s="42">
        <f t="shared" si="170"/>
        <v>57.76034795999999</v>
      </c>
      <c r="U208" s="42">
        <f t="shared" si="170"/>
        <v>0.19268504</v>
      </c>
      <c r="V208" s="42">
        <f t="shared" si="170"/>
        <v>29.83876849</v>
      </c>
      <c r="W208" s="42">
        <f t="shared" si="170"/>
        <v>24.625172549999998</v>
      </c>
      <c r="X208" s="42">
        <f t="shared" si="170"/>
        <v>3.1037218800000002</v>
      </c>
      <c r="Y208" s="42">
        <f t="shared" si="170"/>
        <v>186.41485889</v>
      </c>
      <c r="Z208" s="42">
        <f t="shared" si="170"/>
        <v>12.195188680000001</v>
      </c>
      <c r="AA208" s="42">
        <f t="shared" si="170"/>
        <v>53.723569310000002</v>
      </c>
      <c r="AB208" s="42">
        <f t="shared" si="170"/>
        <v>115.99001559999998</v>
      </c>
      <c r="AC208" s="42">
        <f t="shared" si="170"/>
        <v>4.5060853000000014</v>
      </c>
      <c r="AD208" s="42">
        <f t="shared" si="170"/>
        <v>295.74728033050002</v>
      </c>
      <c r="AE208" s="42">
        <f t="shared" si="170"/>
        <v>263.79129047000004</v>
      </c>
      <c r="AF208" s="42">
        <f t="shared" si="170"/>
        <v>12.275708439999999</v>
      </c>
      <c r="AG208" s="42">
        <f t="shared" si="170"/>
        <v>126.47615873999999</v>
      </c>
      <c r="AH208" s="42">
        <f t="shared" si="170"/>
        <v>107.03374224999999</v>
      </c>
      <c r="AI208" s="42">
        <f t="shared" si="170"/>
        <v>18.005681040000002</v>
      </c>
      <c r="AJ208" s="42">
        <f t="shared" si="170"/>
        <v>29.807002890000003</v>
      </c>
      <c r="AK208" s="42">
        <f t="shared" si="170"/>
        <v>0</v>
      </c>
      <c r="AL208" s="42">
        <f t="shared" si="170"/>
        <v>18.587547030000003</v>
      </c>
      <c r="AM208" s="42">
        <f t="shared" si="170"/>
        <v>7.4968765900000003</v>
      </c>
      <c r="AN208" s="42">
        <f t="shared" si="170"/>
        <v>3.7225792699999998</v>
      </c>
      <c r="AO208" s="42">
        <f t="shared" si="170"/>
        <v>87.100302479999996</v>
      </c>
      <c r="AP208" s="42">
        <f t="shared" si="170"/>
        <v>0</v>
      </c>
      <c r="AQ208" s="42">
        <f t="shared" si="170"/>
        <v>32.400703999999998</v>
      </c>
      <c r="AR208" s="42">
        <f t="shared" si="170"/>
        <v>51.613224009999996</v>
      </c>
      <c r="AS208" s="42">
        <f t="shared" si="170"/>
        <v>3.08637447</v>
      </c>
      <c r="AT208" s="42">
        <f t="shared" si="170"/>
        <v>62.55315581</v>
      </c>
      <c r="AU208" s="42">
        <f t="shared" si="170"/>
        <v>0.167939</v>
      </c>
      <c r="AV208" s="42">
        <f t="shared" si="170"/>
        <v>30.454796999999999</v>
      </c>
      <c r="AW208" s="42">
        <f t="shared" si="170"/>
        <v>29.058160450000003</v>
      </c>
      <c r="AX208" s="42">
        <f t="shared" si="170"/>
        <v>2.8722593600000002</v>
      </c>
      <c r="AY208" s="42">
        <f t="shared" si="170"/>
        <v>84.330829289999983</v>
      </c>
      <c r="AZ208" s="42">
        <f t="shared" si="170"/>
        <v>12.10776944</v>
      </c>
      <c r="BA208" s="42">
        <f t="shared" si="170"/>
        <v>45.033110710000003</v>
      </c>
      <c r="BB208" s="42">
        <f t="shared" si="170"/>
        <v>18.865481199999998</v>
      </c>
      <c r="BC208" s="42">
        <f t="shared" si="170"/>
        <v>8.3244679399999999</v>
      </c>
    </row>
    <row r="209" spans="1:55" s="16" customFormat="1" ht="31.5" x14ac:dyDescent="0.25">
      <c r="A209" s="38" t="s">
        <v>445</v>
      </c>
      <c r="B209" s="43" t="s">
        <v>93</v>
      </c>
      <c r="C209" s="40" t="s">
        <v>75</v>
      </c>
      <c r="D209" s="42">
        <f t="shared" ref="D209:BC209" si="171">D210+D213+D216+D226</f>
        <v>60.490163683932195</v>
      </c>
      <c r="E209" s="42">
        <f t="shared" si="171"/>
        <v>73.749071600000008</v>
      </c>
      <c r="F209" s="42">
        <f t="shared" si="171"/>
        <v>1.97297627</v>
      </c>
      <c r="G209" s="42">
        <f t="shared" si="171"/>
        <v>58.98729179</v>
      </c>
      <c r="H209" s="42">
        <f t="shared" si="171"/>
        <v>8.3974018299999997</v>
      </c>
      <c r="I209" s="42">
        <f t="shared" si="171"/>
        <v>4.3914017100000002</v>
      </c>
      <c r="J209" s="42">
        <f t="shared" si="171"/>
        <v>4.7888780199999994</v>
      </c>
      <c r="K209" s="42">
        <f t="shared" si="171"/>
        <v>0</v>
      </c>
      <c r="L209" s="42">
        <f t="shared" si="171"/>
        <v>4.0790223599999997</v>
      </c>
      <c r="M209" s="42">
        <f t="shared" si="171"/>
        <v>7.1067799999999792E-3</v>
      </c>
      <c r="N209" s="42">
        <f t="shared" si="171"/>
        <v>0.70274888000000002</v>
      </c>
      <c r="O209" s="42">
        <f t="shared" si="171"/>
        <v>13.25342625</v>
      </c>
      <c r="P209" s="42">
        <f t="shared" si="171"/>
        <v>0</v>
      </c>
      <c r="Q209" s="42">
        <f t="shared" si="171"/>
        <v>8.5508774400000007</v>
      </c>
      <c r="R209" s="42">
        <f t="shared" si="171"/>
        <v>3.0651910500000001</v>
      </c>
      <c r="S209" s="42">
        <f t="shared" si="171"/>
        <v>1.63735776</v>
      </c>
      <c r="T209" s="42">
        <f t="shared" si="171"/>
        <v>25.301098539999998</v>
      </c>
      <c r="U209" s="42">
        <f t="shared" si="171"/>
        <v>0</v>
      </c>
      <c r="V209" s="42">
        <f t="shared" si="171"/>
        <v>19.437172080000003</v>
      </c>
      <c r="W209" s="42">
        <f t="shared" si="171"/>
        <v>5.3251039999999996</v>
      </c>
      <c r="X209" s="42">
        <f t="shared" si="171"/>
        <v>0.53882246</v>
      </c>
      <c r="Y209" s="42">
        <f t="shared" si="171"/>
        <v>30.40566879</v>
      </c>
      <c r="Z209" s="42">
        <f t="shared" si="171"/>
        <v>1.97297627</v>
      </c>
      <c r="AA209" s="42">
        <f t="shared" si="171"/>
        <v>26.92021991</v>
      </c>
      <c r="AB209" s="42">
        <f t="shared" si="171"/>
        <v>0</v>
      </c>
      <c r="AC209" s="42">
        <f t="shared" si="171"/>
        <v>1.5124726100000001</v>
      </c>
      <c r="AD209" s="42">
        <f t="shared" si="171"/>
        <v>87.181991890000006</v>
      </c>
      <c r="AE209" s="42">
        <f t="shared" si="171"/>
        <v>92.776822350000003</v>
      </c>
      <c r="AF209" s="42">
        <f t="shared" si="171"/>
        <v>3.0219999999999998</v>
      </c>
      <c r="AG209" s="42">
        <f t="shared" si="171"/>
        <v>65.388712560000002</v>
      </c>
      <c r="AH209" s="42">
        <f t="shared" si="171"/>
        <v>16.132414520000001</v>
      </c>
      <c r="AI209" s="42">
        <f t="shared" si="171"/>
        <v>8.2336952700000001</v>
      </c>
      <c r="AJ209" s="42">
        <f t="shared" si="171"/>
        <v>13.454280720000002</v>
      </c>
      <c r="AK209" s="42">
        <f t="shared" si="171"/>
        <v>0</v>
      </c>
      <c r="AL209" s="42">
        <f t="shared" si="171"/>
        <v>7.2532820000000005</v>
      </c>
      <c r="AM209" s="42">
        <f t="shared" si="171"/>
        <v>5.3868804600000004</v>
      </c>
      <c r="AN209" s="42">
        <f t="shared" si="171"/>
        <v>0.81411825999999998</v>
      </c>
      <c r="AO209" s="42">
        <f t="shared" si="171"/>
        <v>14.3906116</v>
      </c>
      <c r="AP209" s="42">
        <f t="shared" si="171"/>
        <v>0</v>
      </c>
      <c r="AQ209" s="42">
        <f t="shared" si="171"/>
        <v>10.457354</v>
      </c>
      <c r="AR209" s="42">
        <f t="shared" si="171"/>
        <v>2.0367447099999989</v>
      </c>
      <c r="AS209" s="42">
        <f t="shared" si="171"/>
        <v>1.8965128900000003</v>
      </c>
      <c r="AT209" s="42">
        <f t="shared" si="171"/>
        <v>38.991181780000005</v>
      </c>
      <c r="AU209" s="42">
        <f t="shared" si="171"/>
        <v>0</v>
      </c>
      <c r="AV209" s="42">
        <f t="shared" si="171"/>
        <v>30.454796999999999</v>
      </c>
      <c r="AW209" s="42">
        <f t="shared" si="171"/>
        <v>8.4114857600000015</v>
      </c>
      <c r="AX209" s="42">
        <f t="shared" si="171"/>
        <v>0.12489901999999997</v>
      </c>
      <c r="AY209" s="42">
        <f t="shared" si="171"/>
        <v>25.940748249999999</v>
      </c>
      <c r="AZ209" s="42">
        <f t="shared" si="171"/>
        <v>3.0219999999999998</v>
      </c>
      <c r="BA209" s="42">
        <f t="shared" si="171"/>
        <v>17.223279560000002</v>
      </c>
      <c r="BB209" s="42">
        <f t="shared" si="171"/>
        <v>0.29730359000000028</v>
      </c>
      <c r="BC209" s="42">
        <f t="shared" si="171"/>
        <v>5.3981650999999991</v>
      </c>
    </row>
    <row r="210" spans="1:55" s="16" customFormat="1" ht="78.75" x14ac:dyDescent="0.25">
      <c r="A210" s="38" t="s">
        <v>446</v>
      </c>
      <c r="B210" s="43" t="s">
        <v>95</v>
      </c>
      <c r="C210" s="40" t="s">
        <v>75</v>
      </c>
      <c r="D210" s="42">
        <f t="shared" ref="D210:E210" si="172">SUM(D211:D212)</f>
        <v>0</v>
      </c>
      <c r="E210" s="42">
        <f t="shared" si="172"/>
        <v>0</v>
      </c>
      <c r="F210" s="42">
        <f t="shared" ref="F210:BC210" si="173">SUM(F211:F212)</f>
        <v>0</v>
      </c>
      <c r="G210" s="42">
        <f t="shared" si="173"/>
        <v>0</v>
      </c>
      <c r="H210" s="42">
        <f t="shared" si="173"/>
        <v>0</v>
      </c>
      <c r="I210" s="42">
        <f t="shared" si="173"/>
        <v>0</v>
      </c>
      <c r="J210" s="42">
        <f t="shared" si="173"/>
        <v>0</v>
      </c>
      <c r="K210" s="42">
        <f t="shared" si="173"/>
        <v>0</v>
      </c>
      <c r="L210" s="42">
        <f t="shared" si="173"/>
        <v>0</v>
      </c>
      <c r="M210" s="42">
        <f t="shared" si="173"/>
        <v>0</v>
      </c>
      <c r="N210" s="42">
        <f t="shared" si="173"/>
        <v>0</v>
      </c>
      <c r="O210" s="42">
        <f t="shared" si="173"/>
        <v>0</v>
      </c>
      <c r="P210" s="42">
        <f t="shared" si="173"/>
        <v>0</v>
      </c>
      <c r="Q210" s="42">
        <f t="shared" si="173"/>
        <v>0</v>
      </c>
      <c r="R210" s="42">
        <f t="shared" si="173"/>
        <v>0</v>
      </c>
      <c r="S210" s="42">
        <f t="shared" si="173"/>
        <v>0</v>
      </c>
      <c r="T210" s="42">
        <f t="shared" si="173"/>
        <v>0</v>
      </c>
      <c r="U210" s="42">
        <f t="shared" si="173"/>
        <v>0</v>
      </c>
      <c r="V210" s="42">
        <f t="shared" si="173"/>
        <v>0</v>
      </c>
      <c r="W210" s="42">
        <f t="shared" si="173"/>
        <v>0</v>
      </c>
      <c r="X210" s="42">
        <f t="shared" si="173"/>
        <v>0</v>
      </c>
      <c r="Y210" s="42">
        <f t="shared" si="173"/>
        <v>0</v>
      </c>
      <c r="Z210" s="42">
        <f t="shared" si="173"/>
        <v>0</v>
      </c>
      <c r="AA210" s="42">
        <f t="shared" si="173"/>
        <v>0</v>
      </c>
      <c r="AB210" s="42">
        <f t="shared" si="173"/>
        <v>0</v>
      </c>
      <c r="AC210" s="42">
        <f t="shared" si="173"/>
        <v>0</v>
      </c>
      <c r="AD210" s="42">
        <f t="shared" si="173"/>
        <v>0</v>
      </c>
      <c r="AE210" s="42">
        <f t="shared" si="173"/>
        <v>0</v>
      </c>
      <c r="AF210" s="42">
        <f t="shared" si="173"/>
        <v>0</v>
      </c>
      <c r="AG210" s="42">
        <f t="shared" si="173"/>
        <v>0</v>
      </c>
      <c r="AH210" s="42">
        <f t="shared" si="173"/>
        <v>0</v>
      </c>
      <c r="AI210" s="42">
        <f t="shared" si="173"/>
        <v>0</v>
      </c>
      <c r="AJ210" s="42">
        <f t="shared" si="173"/>
        <v>0</v>
      </c>
      <c r="AK210" s="42">
        <f t="shared" si="173"/>
        <v>0</v>
      </c>
      <c r="AL210" s="42">
        <f t="shared" si="173"/>
        <v>0</v>
      </c>
      <c r="AM210" s="42">
        <f t="shared" si="173"/>
        <v>0</v>
      </c>
      <c r="AN210" s="42">
        <f t="shared" si="173"/>
        <v>0</v>
      </c>
      <c r="AO210" s="42">
        <f t="shared" si="173"/>
        <v>0</v>
      </c>
      <c r="AP210" s="42">
        <f t="shared" si="173"/>
        <v>0</v>
      </c>
      <c r="AQ210" s="42">
        <f t="shared" si="173"/>
        <v>0</v>
      </c>
      <c r="AR210" s="42">
        <f t="shared" si="173"/>
        <v>0</v>
      </c>
      <c r="AS210" s="42">
        <f t="shared" si="173"/>
        <v>0</v>
      </c>
      <c r="AT210" s="42">
        <f t="shared" si="173"/>
        <v>0</v>
      </c>
      <c r="AU210" s="42">
        <f t="shared" si="173"/>
        <v>0</v>
      </c>
      <c r="AV210" s="42">
        <f t="shared" si="173"/>
        <v>0</v>
      </c>
      <c r="AW210" s="42">
        <f t="shared" si="173"/>
        <v>0</v>
      </c>
      <c r="AX210" s="42">
        <f t="shared" si="173"/>
        <v>0</v>
      </c>
      <c r="AY210" s="42">
        <f t="shared" si="173"/>
        <v>0</v>
      </c>
      <c r="AZ210" s="42">
        <f t="shared" si="173"/>
        <v>0</v>
      </c>
      <c r="BA210" s="42">
        <f t="shared" si="173"/>
        <v>0</v>
      </c>
      <c r="BB210" s="42">
        <f t="shared" si="173"/>
        <v>0</v>
      </c>
      <c r="BC210" s="42">
        <f t="shared" si="173"/>
        <v>0</v>
      </c>
    </row>
    <row r="211" spans="1:55" s="16" customFormat="1" ht="31.5" x14ac:dyDescent="0.25">
      <c r="A211" s="38" t="s">
        <v>447</v>
      </c>
      <c r="B211" s="43" t="s">
        <v>99</v>
      </c>
      <c r="C211" s="40" t="s">
        <v>75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</row>
    <row r="212" spans="1:55" s="16" customFormat="1" ht="31.5" x14ac:dyDescent="0.25">
      <c r="A212" s="38" t="s">
        <v>448</v>
      </c>
      <c r="B212" s="43" t="s">
        <v>99</v>
      </c>
      <c r="C212" s="40" t="s">
        <v>75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</row>
    <row r="213" spans="1:55" s="16" customFormat="1" ht="47.25" x14ac:dyDescent="0.25">
      <c r="A213" s="38" t="s">
        <v>449</v>
      </c>
      <c r="B213" s="43" t="s">
        <v>101</v>
      </c>
      <c r="C213" s="40" t="s">
        <v>75</v>
      </c>
      <c r="D213" s="42">
        <f t="shared" ref="D213:BC213" si="174">SUM(D214)</f>
        <v>0</v>
      </c>
      <c r="E213" s="42">
        <f t="shared" si="174"/>
        <v>0</v>
      </c>
      <c r="F213" s="42">
        <f t="shared" si="174"/>
        <v>0</v>
      </c>
      <c r="G213" s="42">
        <f t="shared" si="174"/>
        <v>0</v>
      </c>
      <c r="H213" s="42">
        <f t="shared" si="174"/>
        <v>0</v>
      </c>
      <c r="I213" s="42">
        <f t="shared" si="174"/>
        <v>0</v>
      </c>
      <c r="J213" s="42">
        <f t="shared" si="174"/>
        <v>0</v>
      </c>
      <c r="K213" s="42">
        <f t="shared" si="174"/>
        <v>0</v>
      </c>
      <c r="L213" s="42">
        <f t="shared" si="174"/>
        <v>0</v>
      </c>
      <c r="M213" s="42">
        <f t="shared" si="174"/>
        <v>0</v>
      </c>
      <c r="N213" s="42">
        <f t="shared" si="174"/>
        <v>0</v>
      </c>
      <c r="O213" s="42">
        <f t="shared" si="174"/>
        <v>0</v>
      </c>
      <c r="P213" s="42">
        <f t="shared" si="174"/>
        <v>0</v>
      </c>
      <c r="Q213" s="42">
        <f t="shared" si="174"/>
        <v>0</v>
      </c>
      <c r="R213" s="42">
        <f t="shared" si="174"/>
        <v>0</v>
      </c>
      <c r="S213" s="42">
        <f t="shared" si="174"/>
        <v>0</v>
      </c>
      <c r="T213" s="42">
        <f t="shared" si="174"/>
        <v>0</v>
      </c>
      <c r="U213" s="42">
        <f t="shared" si="174"/>
        <v>0</v>
      </c>
      <c r="V213" s="42">
        <f t="shared" si="174"/>
        <v>0</v>
      </c>
      <c r="W213" s="42">
        <f t="shared" si="174"/>
        <v>0</v>
      </c>
      <c r="X213" s="42">
        <f t="shared" si="174"/>
        <v>0</v>
      </c>
      <c r="Y213" s="42">
        <f t="shared" si="174"/>
        <v>0</v>
      </c>
      <c r="Z213" s="42">
        <f t="shared" si="174"/>
        <v>0</v>
      </c>
      <c r="AA213" s="42">
        <f t="shared" si="174"/>
        <v>0</v>
      </c>
      <c r="AB213" s="42">
        <f t="shared" si="174"/>
        <v>0</v>
      </c>
      <c r="AC213" s="42">
        <f t="shared" si="174"/>
        <v>0</v>
      </c>
      <c r="AD213" s="42">
        <f t="shared" si="174"/>
        <v>0</v>
      </c>
      <c r="AE213" s="42">
        <f t="shared" si="174"/>
        <v>0</v>
      </c>
      <c r="AF213" s="42">
        <f t="shared" si="174"/>
        <v>0</v>
      </c>
      <c r="AG213" s="42">
        <f t="shared" si="174"/>
        <v>0</v>
      </c>
      <c r="AH213" s="42">
        <f t="shared" si="174"/>
        <v>0</v>
      </c>
      <c r="AI213" s="42">
        <f t="shared" si="174"/>
        <v>0</v>
      </c>
      <c r="AJ213" s="42">
        <f t="shared" si="174"/>
        <v>0</v>
      </c>
      <c r="AK213" s="42">
        <f t="shared" si="174"/>
        <v>0</v>
      </c>
      <c r="AL213" s="42">
        <f t="shared" si="174"/>
        <v>0</v>
      </c>
      <c r="AM213" s="42">
        <f t="shared" si="174"/>
        <v>0</v>
      </c>
      <c r="AN213" s="42">
        <f t="shared" si="174"/>
        <v>0</v>
      </c>
      <c r="AO213" s="42">
        <f t="shared" si="174"/>
        <v>0</v>
      </c>
      <c r="AP213" s="42">
        <f t="shared" si="174"/>
        <v>0</v>
      </c>
      <c r="AQ213" s="42">
        <f t="shared" si="174"/>
        <v>0</v>
      </c>
      <c r="AR213" s="42">
        <f t="shared" si="174"/>
        <v>0</v>
      </c>
      <c r="AS213" s="42">
        <f t="shared" si="174"/>
        <v>0</v>
      </c>
      <c r="AT213" s="42">
        <f t="shared" si="174"/>
        <v>0</v>
      </c>
      <c r="AU213" s="42">
        <f t="shared" si="174"/>
        <v>0</v>
      </c>
      <c r="AV213" s="42">
        <f t="shared" si="174"/>
        <v>0</v>
      </c>
      <c r="AW213" s="42">
        <f t="shared" si="174"/>
        <v>0</v>
      </c>
      <c r="AX213" s="42">
        <f t="shared" si="174"/>
        <v>0</v>
      </c>
      <c r="AY213" s="42">
        <f t="shared" si="174"/>
        <v>0</v>
      </c>
      <c r="AZ213" s="42">
        <f t="shared" si="174"/>
        <v>0</v>
      </c>
      <c r="BA213" s="42">
        <f t="shared" si="174"/>
        <v>0</v>
      </c>
      <c r="BB213" s="42">
        <f t="shared" si="174"/>
        <v>0</v>
      </c>
      <c r="BC213" s="42">
        <f t="shared" si="174"/>
        <v>0</v>
      </c>
    </row>
    <row r="214" spans="1:55" s="16" customFormat="1" ht="31.5" x14ac:dyDescent="0.25">
      <c r="A214" s="38" t="s">
        <v>450</v>
      </c>
      <c r="B214" s="43" t="s">
        <v>99</v>
      </c>
      <c r="C214" s="40" t="s">
        <v>75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</row>
    <row r="215" spans="1:55" s="16" customFormat="1" ht="31.5" x14ac:dyDescent="0.25">
      <c r="A215" s="38" t="s">
        <v>451</v>
      </c>
      <c r="B215" s="43" t="s">
        <v>99</v>
      </c>
      <c r="C215" s="40" t="s">
        <v>75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</row>
    <row r="216" spans="1:55" s="16" customFormat="1" ht="47.25" x14ac:dyDescent="0.25">
      <c r="A216" s="38" t="s">
        <v>452</v>
      </c>
      <c r="B216" s="43" t="s">
        <v>105</v>
      </c>
      <c r="C216" s="40" t="s">
        <v>75</v>
      </c>
      <c r="D216" s="42">
        <f t="shared" ref="D216:BC216" si="175">SUM(D217:D221)</f>
        <v>60.490163683932195</v>
      </c>
      <c r="E216" s="42">
        <f t="shared" si="175"/>
        <v>73.749071600000008</v>
      </c>
      <c r="F216" s="42">
        <f t="shared" si="175"/>
        <v>1.97297627</v>
      </c>
      <c r="G216" s="42">
        <f t="shared" si="175"/>
        <v>58.98729179</v>
      </c>
      <c r="H216" s="42">
        <f t="shared" si="175"/>
        <v>8.3974018299999997</v>
      </c>
      <c r="I216" s="42">
        <f t="shared" si="175"/>
        <v>4.3914017100000002</v>
      </c>
      <c r="J216" s="42">
        <f t="shared" si="175"/>
        <v>4.7888780199999994</v>
      </c>
      <c r="K216" s="42">
        <f t="shared" si="175"/>
        <v>0</v>
      </c>
      <c r="L216" s="42">
        <f t="shared" si="175"/>
        <v>4.0790223599999997</v>
      </c>
      <c r="M216" s="42">
        <f t="shared" si="175"/>
        <v>7.1067799999999792E-3</v>
      </c>
      <c r="N216" s="42">
        <f t="shared" si="175"/>
        <v>0.70274888000000002</v>
      </c>
      <c r="O216" s="42">
        <f t="shared" si="175"/>
        <v>13.25342625</v>
      </c>
      <c r="P216" s="42">
        <f t="shared" si="175"/>
        <v>0</v>
      </c>
      <c r="Q216" s="42">
        <f t="shared" si="175"/>
        <v>8.5508774400000007</v>
      </c>
      <c r="R216" s="42">
        <f t="shared" si="175"/>
        <v>3.0651910500000001</v>
      </c>
      <c r="S216" s="42">
        <f t="shared" si="175"/>
        <v>1.63735776</v>
      </c>
      <c r="T216" s="42">
        <f t="shared" si="175"/>
        <v>25.301098539999998</v>
      </c>
      <c r="U216" s="42">
        <f t="shared" si="175"/>
        <v>0</v>
      </c>
      <c r="V216" s="42">
        <f t="shared" si="175"/>
        <v>19.437172080000003</v>
      </c>
      <c r="W216" s="42">
        <f t="shared" si="175"/>
        <v>5.3251039999999996</v>
      </c>
      <c r="X216" s="42">
        <f t="shared" si="175"/>
        <v>0.53882246</v>
      </c>
      <c r="Y216" s="42">
        <f t="shared" si="175"/>
        <v>30.40566879</v>
      </c>
      <c r="Z216" s="42">
        <f t="shared" si="175"/>
        <v>1.97297627</v>
      </c>
      <c r="AA216" s="42">
        <f t="shared" si="175"/>
        <v>26.92021991</v>
      </c>
      <c r="AB216" s="42">
        <f t="shared" si="175"/>
        <v>0</v>
      </c>
      <c r="AC216" s="42">
        <f t="shared" si="175"/>
        <v>1.5124726100000001</v>
      </c>
      <c r="AD216" s="42">
        <f t="shared" si="175"/>
        <v>87.181991890000006</v>
      </c>
      <c r="AE216" s="42">
        <f t="shared" si="175"/>
        <v>92.776822350000003</v>
      </c>
      <c r="AF216" s="42">
        <f t="shared" si="175"/>
        <v>3.0219999999999998</v>
      </c>
      <c r="AG216" s="42">
        <f t="shared" si="175"/>
        <v>65.388712560000002</v>
      </c>
      <c r="AH216" s="42">
        <f t="shared" si="175"/>
        <v>16.132414520000001</v>
      </c>
      <c r="AI216" s="42">
        <f t="shared" si="175"/>
        <v>8.2336952700000001</v>
      </c>
      <c r="AJ216" s="42">
        <f t="shared" si="175"/>
        <v>13.454280720000002</v>
      </c>
      <c r="AK216" s="42">
        <f t="shared" si="175"/>
        <v>0</v>
      </c>
      <c r="AL216" s="42">
        <f t="shared" si="175"/>
        <v>7.2532820000000005</v>
      </c>
      <c r="AM216" s="42">
        <f t="shared" si="175"/>
        <v>5.3868804600000004</v>
      </c>
      <c r="AN216" s="42">
        <f t="shared" si="175"/>
        <v>0.81411825999999998</v>
      </c>
      <c r="AO216" s="42">
        <f t="shared" si="175"/>
        <v>14.3906116</v>
      </c>
      <c r="AP216" s="42">
        <f t="shared" si="175"/>
        <v>0</v>
      </c>
      <c r="AQ216" s="42">
        <f t="shared" si="175"/>
        <v>10.457354</v>
      </c>
      <c r="AR216" s="42">
        <f t="shared" si="175"/>
        <v>2.0367447099999989</v>
      </c>
      <c r="AS216" s="42">
        <f t="shared" si="175"/>
        <v>1.8965128900000003</v>
      </c>
      <c r="AT216" s="42">
        <f t="shared" si="175"/>
        <v>38.991181780000005</v>
      </c>
      <c r="AU216" s="42">
        <f t="shared" si="175"/>
        <v>0</v>
      </c>
      <c r="AV216" s="42">
        <f t="shared" si="175"/>
        <v>30.454796999999999</v>
      </c>
      <c r="AW216" s="42">
        <f t="shared" si="175"/>
        <v>8.4114857600000015</v>
      </c>
      <c r="AX216" s="42">
        <f t="shared" si="175"/>
        <v>0.12489901999999997</v>
      </c>
      <c r="AY216" s="42">
        <f t="shared" si="175"/>
        <v>25.940748249999999</v>
      </c>
      <c r="AZ216" s="42">
        <f t="shared" si="175"/>
        <v>3.0219999999999998</v>
      </c>
      <c r="BA216" s="42">
        <f t="shared" si="175"/>
        <v>17.223279560000002</v>
      </c>
      <c r="BB216" s="42">
        <f t="shared" si="175"/>
        <v>0.29730359000000028</v>
      </c>
      <c r="BC216" s="42">
        <f t="shared" si="175"/>
        <v>5.3981650999999991</v>
      </c>
    </row>
    <row r="217" spans="1:55" s="16" customFormat="1" ht="63" x14ac:dyDescent="0.25">
      <c r="A217" s="38" t="s">
        <v>453</v>
      </c>
      <c r="B217" s="43" t="s">
        <v>107</v>
      </c>
      <c r="C217" s="40" t="s">
        <v>75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</row>
    <row r="218" spans="1:55" s="16" customFormat="1" ht="78.75" x14ac:dyDescent="0.25">
      <c r="A218" s="38" t="s">
        <v>454</v>
      </c>
      <c r="B218" s="43" t="s">
        <v>109</v>
      </c>
      <c r="C218" s="40" t="s">
        <v>75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</row>
    <row r="219" spans="1:55" s="16" customFormat="1" ht="63" x14ac:dyDescent="0.25">
      <c r="A219" s="38" t="s">
        <v>455</v>
      </c>
      <c r="B219" s="43" t="s">
        <v>111</v>
      </c>
      <c r="C219" s="40" t="s">
        <v>75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</row>
    <row r="220" spans="1:55" s="16" customFormat="1" ht="78.75" x14ac:dyDescent="0.25">
      <c r="A220" s="38" t="s">
        <v>456</v>
      </c>
      <c r="B220" s="43" t="s">
        <v>117</v>
      </c>
      <c r="C220" s="40" t="s">
        <v>75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</row>
    <row r="221" spans="1:55" s="16" customFormat="1" ht="78.75" x14ac:dyDescent="0.25">
      <c r="A221" s="38" t="s">
        <v>457</v>
      </c>
      <c r="B221" s="43" t="s">
        <v>121</v>
      </c>
      <c r="C221" s="40" t="s">
        <v>75</v>
      </c>
      <c r="D221" s="42">
        <f t="shared" ref="D221:BC221" si="176">SUM(D222:D225)</f>
        <v>60.490163683932195</v>
      </c>
      <c r="E221" s="42">
        <f t="shared" si="176"/>
        <v>73.749071600000008</v>
      </c>
      <c r="F221" s="42">
        <f t="shared" si="176"/>
        <v>1.97297627</v>
      </c>
      <c r="G221" s="42">
        <f t="shared" si="176"/>
        <v>58.98729179</v>
      </c>
      <c r="H221" s="42">
        <f t="shared" si="176"/>
        <v>8.3974018299999997</v>
      </c>
      <c r="I221" s="42">
        <f t="shared" si="176"/>
        <v>4.3914017100000002</v>
      </c>
      <c r="J221" s="42">
        <f t="shared" si="176"/>
        <v>4.7888780199999994</v>
      </c>
      <c r="K221" s="42">
        <f t="shared" si="176"/>
        <v>0</v>
      </c>
      <c r="L221" s="42">
        <f t="shared" si="176"/>
        <v>4.0790223599999997</v>
      </c>
      <c r="M221" s="42">
        <f t="shared" si="176"/>
        <v>7.1067799999999792E-3</v>
      </c>
      <c r="N221" s="42">
        <f t="shared" si="176"/>
        <v>0.70274888000000002</v>
      </c>
      <c r="O221" s="42">
        <f t="shared" si="176"/>
        <v>13.25342625</v>
      </c>
      <c r="P221" s="42">
        <f t="shared" si="176"/>
        <v>0</v>
      </c>
      <c r="Q221" s="42">
        <f t="shared" si="176"/>
        <v>8.5508774400000007</v>
      </c>
      <c r="R221" s="42">
        <f t="shared" si="176"/>
        <v>3.0651910500000001</v>
      </c>
      <c r="S221" s="42">
        <f t="shared" si="176"/>
        <v>1.63735776</v>
      </c>
      <c r="T221" s="42">
        <f t="shared" si="176"/>
        <v>25.301098539999998</v>
      </c>
      <c r="U221" s="42">
        <f t="shared" si="176"/>
        <v>0</v>
      </c>
      <c r="V221" s="42">
        <f t="shared" si="176"/>
        <v>19.437172080000003</v>
      </c>
      <c r="W221" s="42">
        <f t="shared" si="176"/>
        <v>5.3251039999999996</v>
      </c>
      <c r="X221" s="42">
        <f t="shared" si="176"/>
        <v>0.53882246</v>
      </c>
      <c r="Y221" s="42">
        <f t="shared" si="176"/>
        <v>30.40566879</v>
      </c>
      <c r="Z221" s="42">
        <f t="shared" si="176"/>
        <v>1.97297627</v>
      </c>
      <c r="AA221" s="42">
        <f t="shared" si="176"/>
        <v>26.92021991</v>
      </c>
      <c r="AB221" s="42">
        <f t="shared" si="176"/>
        <v>0</v>
      </c>
      <c r="AC221" s="42">
        <f t="shared" si="176"/>
        <v>1.5124726100000001</v>
      </c>
      <c r="AD221" s="42">
        <f t="shared" si="176"/>
        <v>87.181991890000006</v>
      </c>
      <c r="AE221" s="42">
        <f t="shared" si="176"/>
        <v>92.776822350000003</v>
      </c>
      <c r="AF221" s="42">
        <f t="shared" si="176"/>
        <v>3.0219999999999998</v>
      </c>
      <c r="AG221" s="42">
        <f t="shared" si="176"/>
        <v>65.388712560000002</v>
      </c>
      <c r="AH221" s="42">
        <f t="shared" si="176"/>
        <v>16.132414520000001</v>
      </c>
      <c r="AI221" s="42">
        <f t="shared" si="176"/>
        <v>8.2336952700000001</v>
      </c>
      <c r="AJ221" s="42">
        <f t="shared" si="176"/>
        <v>13.454280720000002</v>
      </c>
      <c r="AK221" s="42">
        <f t="shared" si="176"/>
        <v>0</v>
      </c>
      <c r="AL221" s="42">
        <f t="shared" si="176"/>
        <v>7.2532820000000005</v>
      </c>
      <c r="AM221" s="42">
        <f t="shared" si="176"/>
        <v>5.3868804600000004</v>
      </c>
      <c r="AN221" s="42">
        <f t="shared" si="176"/>
        <v>0.81411825999999998</v>
      </c>
      <c r="AO221" s="42">
        <f t="shared" si="176"/>
        <v>14.3906116</v>
      </c>
      <c r="AP221" s="42">
        <f t="shared" si="176"/>
        <v>0</v>
      </c>
      <c r="AQ221" s="42">
        <f t="shared" si="176"/>
        <v>10.457354</v>
      </c>
      <c r="AR221" s="42">
        <f t="shared" si="176"/>
        <v>2.0367447099999989</v>
      </c>
      <c r="AS221" s="42">
        <f t="shared" si="176"/>
        <v>1.8965128900000003</v>
      </c>
      <c r="AT221" s="42">
        <f t="shared" si="176"/>
        <v>38.991181780000005</v>
      </c>
      <c r="AU221" s="42">
        <f t="shared" si="176"/>
        <v>0</v>
      </c>
      <c r="AV221" s="42">
        <f t="shared" si="176"/>
        <v>30.454796999999999</v>
      </c>
      <c r="AW221" s="42">
        <f t="shared" si="176"/>
        <v>8.4114857600000015</v>
      </c>
      <c r="AX221" s="42">
        <f t="shared" si="176"/>
        <v>0.12489901999999997</v>
      </c>
      <c r="AY221" s="42">
        <f t="shared" si="176"/>
        <v>25.940748249999999</v>
      </c>
      <c r="AZ221" s="42">
        <f t="shared" si="176"/>
        <v>3.0219999999999998</v>
      </c>
      <c r="BA221" s="42">
        <f t="shared" si="176"/>
        <v>17.223279560000002</v>
      </c>
      <c r="BB221" s="42">
        <f t="shared" si="176"/>
        <v>0.29730359000000028</v>
      </c>
      <c r="BC221" s="42">
        <f t="shared" si="176"/>
        <v>5.3981650999999991</v>
      </c>
    </row>
    <row r="222" spans="1:55" ht="78.75" x14ac:dyDescent="0.25">
      <c r="A222" s="46" t="s">
        <v>457</v>
      </c>
      <c r="B222" s="50" t="s">
        <v>458</v>
      </c>
      <c r="C222" s="51" t="s">
        <v>459</v>
      </c>
      <c r="D222" s="53">
        <v>-0.33843074000000001</v>
      </c>
      <c r="E222" s="49">
        <f t="shared" ref="E222:E225" si="177">SUBTOTAL(9,F222:I222)</f>
        <v>-0.33843074000000001</v>
      </c>
      <c r="F222" s="49">
        <f t="shared" ref="F222:I225" si="178">K222+P222+U222+Z222</f>
        <v>0</v>
      </c>
      <c r="G222" s="49">
        <f t="shared" si="178"/>
        <v>0</v>
      </c>
      <c r="H222" s="49">
        <f t="shared" si="178"/>
        <v>-0.33843074000000001</v>
      </c>
      <c r="I222" s="49">
        <f t="shared" si="178"/>
        <v>0</v>
      </c>
      <c r="J222" s="49">
        <f t="shared" ref="J222:J225" si="179">SUBTOTAL(9,K222:N222)</f>
        <v>-0.33843074000000001</v>
      </c>
      <c r="K222" s="53">
        <v>0</v>
      </c>
      <c r="L222" s="53">
        <v>0</v>
      </c>
      <c r="M222" s="53">
        <v>-0.33843074000000001</v>
      </c>
      <c r="N222" s="53">
        <v>0</v>
      </c>
      <c r="O222" s="49">
        <f t="shared" ref="O222:O225" si="180">SUBTOTAL(9,P222:S222)</f>
        <v>0</v>
      </c>
      <c r="P222" s="53">
        <v>0</v>
      </c>
      <c r="Q222" s="53">
        <v>0</v>
      </c>
      <c r="R222" s="53">
        <v>0</v>
      </c>
      <c r="S222" s="53">
        <v>0</v>
      </c>
      <c r="T222" s="49">
        <f t="shared" ref="T222:T225" si="181">SUBTOTAL(9,U222:X222)</f>
        <v>0</v>
      </c>
      <c r="U222" s="53">
        <v>0</v>
      </c>
      <c r="V222" s="53">
        <v>0</v>
      </c>
      <c r="W222" s="53">
        <v>0</v>
      </c>
      <c r="X222" s="53">
        <v>0</v>
      </c>
      <c r="Y222" s="49">
        <f t="shared" ref="Y222:Y225" si="182">SUBTOTAL(9,Z222:AC222)</f>
        <v>0</v>
      </c>
      <c r="Z222" s="53">
        <v>0</v>
      </c>
      <c r="AA222" s="53">
        <v>0</v>
      </c>
      <c r="AB222" s="53">
        <v>0</v>
      </c>
      <c r="AC222" s="53">
        <v>0</v>
      </c>
      <c r="AD222" s="53">
        <v>0</v>
      </c>
      <c r="AE222" s="49">
        <f t="shared" ref="AE222:AE225" si="183">SUBTOTAL(9,AF222:AI222)</f>
        <v>0</v>
      </c>
      <c r="AF222" s="49">
        <f t="shared" ref="AF222:AI225" si="184">AK222+AP222+AU222+AZ222</f>
        <v>0</v>
      </c>
      <c r="AG222" s="49">
        <f t="shared" si="184"/>
        <v>0</v>
      </c>
      <c r="AH222" s="49">
        <f t="shared" si="184"/>
        <v>0</v>
      </c>
      <c r="AI222" s="49">
        <f t="shared" si="184"/>
        <v>0</v>
      </c>
      <c r="AJ222" s="49">
        <f t="shared" ref="AJ222:AJ225" si="185">SUBTOTAL(9,AK222:AN222)</f>
        <v>0</v>
      </c>
      <c r="AK222" s="53">
        <v>0</v>
      </c>
      <c r="AL222" s="53">
        <v>0</v>
      </c>
      <c r="AM222" s="53">
        <v>0</v>
      </c>
      <c r="AN222" s="53">
        <v>0</v>
      </c>
      <c r="AO222" s="49">
        <f t="shared" ref="AO222:AO225" si="186">SUBTOTAL(9,AP222:AS222)</f>
        <v>0</v>
      </c>
      <c r="AP222" s="53">
        <v>0</v>
      </c>
      <c r="AQ222" s="53">
        <v>0</v>
      </c>
      <c r="AR222" s="53">
        <v>0</v>
      </c>
      <c r="AS222" s="53">
        <v>0</v>
      </c>
      <c r="AT222" s="49">
        <f t="shared" ref="AT222:AT225" si="187">SUBTOTAL(9,AU222:AX222)</f>
        <v>0</v>
      </c>
      <c r="AU222" s="53">
        <v>0</v>
      </c>
      <c r="AV222" s="53">
        <v>0</v>
      </c>
      <c r="AW222" s="53">
        <v>0</v>
      </c>
      <c r="AX222" s="53">
        <v>0</v>
      </c>
      <c r="AY222" s="49">
        <f t="shared" ref="AY222:AY225" si="188">SUBTOTAL(9,AZ222:BC222)</f>
        <v>0</v>
      </c>
      <c r="AZ222" s="53">
        <v>0</v>
      </c>
      <c r="BA222" s="53">
        <v>0</v>
      </c>
      <c r="BB222" s="53">
        <v>0</v>
      </c>
      <c r="BC222" s="53">
        <v>0</v>
      </c>
    </row>
    <row r="223" spans="1:55" ht="63" x14ac:dyDescent="0.25">
      <c r="A223" s="46" t="s">
        <v>457</v>
      </c>
      <c r="B223" s="50" t="s">
        <v>460</v>
      </c>
      <c r="C223" s="51" t="s">
        <v>461</v>
      </c>
      <c r="D223" s="53">
        <v>14.750263885932201</v>
      </c>
      <c r="E223" s="49">
        <f t="shared" si="177"/>
        <v>12.589254049999999</v>
      </c>
      <c r="F223" s="49">
        <f t="shared" si="178"/>
        <v>0</v>
      </c>
      <c r="G223" s="49">
        <f t="shared" si="178"/>
        <v>3.7206000000000001</v>
      </c>
      <c r="H223" s="49">
        <f t="shared" si="178"/>
        <v>8.7386540499999992</v>
      </c>
      <c r="I223" s="49">
        <f t="shared" si="178"/>
        <v>0.13</v>
      </c>
      <c r="J223" s="49">
        <f t="shared" si="179"/>
        <v>0.34553751999999999</v>
      </c>
      <c r="K223" s="53">
        <v>0</v>
      </c>
      <c r="L223" s="53">
        <v>0</v>
      </c>
      <c r="M223" s="53">
        <v>0.34553751999999999</v>
      </c>
      <c r="N223" s="53">
        <v>0</v>
      </c>
      <c r="O223" s="49">
        <f t="shared" si="180"/>
        <v>3.0651910500000001</v>
      </c>
      <c r="P223" s="53">
        <v>0</v>
      </c>
      <c r="Q223" s="53">
        <v>0</v>
      </c>
      <c r="R223" s="53">
        <v>3.0651910500000001</v>
      </c>
      <c r="S223" s="53">
        <v>0</v>
      </c>
      <c r="T223" s="49">
        <f t="shared" si="181"/>
        <v>7.1720670799999997</v>
      </c>
      <c r="U223" s="53">
        <v>0</v>
      </c>
      <c r="V223" s="53">
        <v>1.8469630800000001</v>
      </c>
      <c r="W223" s="53">
        <v>5.3251039999999996</v>
      </c>
      <c r="X223" s="53">
        <v>0</v>
      </c>
      <c r="Y223" s="49">
        <f t="shared" si="182"/>
        <v>2.0064584000000001</v>
      </c>
      <c r="Z223" s="53">
        <v>0</v>
      </c>
      <c r="AA223" s="53">
        <v>1.87363692</v>
      </c>
      <c r="AB223" s="53">
        <v>2.8214800000000003E-3</v>
      </c>
      <c r="AC223" s="53">
        <v>0.13</v>
      </c>
      <c r="AD223" s="53">
        <v>13</v>
      </c>
      <c r="AE223" s="49">
        <f t="shared" si="183"/>
        <v>10.323918920000001</v>
      </c>
      <c r="AF223" s="49">
        <f t="shared" si="184"/>
        <v>0</v>
      </c>
      <c r="AG223" s="49">
        <f t="shared" si="184"/>
        <v>3.4449999999999998</v>
      </c>
      <c r="AH223" s="49">
        <f t="shared" si="184"/>
        <v>6.7705855900000005</v>
      </c>
      <c r="AI223" s="49">
        <f t="shared" si="184"/>
        <v>0.10833333000000001</v>
      </c>
      <c r="AJ223" s="49">
        <f t="shared" si="185"/>
        <v>0</v>
      </c>
      <c r="AK223" s="53">
        <v>0</v>
      </c>
      <c r="AL223" s="53">
        <v>0</v>
      </c>
      <c r="AM223" s="53">
        <v>0</v>
      </c>
      <c r="AN223" s="53">
        <v>0</v>
      </c>
      <c r="AO223" s="49">
        <f t="shared" si="186"/>
        <v>0</v>
      </c>
      <c r="AP223" s="53">
        <v>0</v>
      </c>
      <c r="AQ223" s="53">
        <v>0</v>
      </c>
      <c r="AR223" s="53">
        <v>0</v>
      </c>
      <c r="AS223" s="53">
        <v>0</v>
      </c>
      <c r="AT223" s="49">
        <f t="shared" si="187"/>
        <v>10.21558559</v>
      </c>
      <c r="AU223" s="53">
        <v>0</v>
      </c>
      <c r="AV223" s="53">
        <v>3.4449999999999998</v>
      </c>
      <c r="AW223" s="53">
        <v>6.7705855900000005</v>
      </c>
      <c r="AX223" s="53">
        <v>0</v>
      </c>
      <c r="AY223" s="49">
        <f t="shared" si="188"/>
        <v>0.10833333000000001</v>
      </c>
      <c r="AZ223" s="53">
        <v>0</v>
      </c>
      <c r="BA223" s="53">
        <v>0</v>
      </c>
      <c r="BB223" s="53">
        <v>0</v>
      </c>
      <c r="BC223" s="53">
        <v>0.10833333000000001</v>
      </c>
    </row>
    <row r="224" spans="1:55" ht="63" x14ac:dyDescent="0.25">
      <c r="A224" s="46" t="s">
        <v>457</v>
      </c>
      <c r="B224" s="50" t="s">
        <v>462</v>
      </c>
      <c r="C224" s="51" t="s">
        <v>463</v>
      </c>
      <c r="D224" s="53">
        <v>3.456</v>
      </c>
      <c r="E224" s="49">
        <f t="shared" si="177"/>
        <v>1.97297627</v>
      </c>
      <c r="F224" s="49">
        <f t="shared" si="178"/>
        <v>1.97297627</v>
      </c>
      <c r="G224" s="49">
        <f t="shared" si="178"/>
        <v>0</v>
      </c>
      <c r="H224" s="49">
        <f t="shared" si="178"/>
        <v>0</v>
      </c>
      <c r="I224" s="49">
        <f t="shared" si="178"/>
        <v>0</v>
      </c>
      <c r="J224" s="49">
        <f t="shared" si="179"/>
        <v>0</v>
      </c>
      <c r="K224" s="53">
        <v>0</v>
      </c>
      <c r="L224" s="53">
        <v>0</v>
      </c>
      <c r="M224" s="53">
        <v>0</v>
      </c>
      <c r="N224" s="53">
        <v>0</v>
      </c>
      <c r="O224" s="49">
        <f t="shared" si="180"/>
        <v>0</v>
      </c>
      <c r="P224" s="53">
        <v>0</v>
      </c>
      <c r="Q224" s="53">
        <v>0</v>
      </c>
      <c r="R224" s="53">
        <v>0</v>
      </c>
      <c r="S224" s="53">
        <v>0</v>
      </c>
      <c r="T224" s="49">
        <f t="shared" si="181"/>
        <v>0</v>
      </c>
      <c r="U224" s="53">
        <v>0</v>
      </c>
      <c r="V224" s="53">
        <v>0</v>
      </c>
      <c r="W224" s="53">
        <v>0</v>
      </c>
      <c r="X224" s="53">
        <v>0</v>
      </c>
      <c r="Y224" s="49">
        <f t="shared" si="182"/>
        <v>1.97297627</v>
      </c>
      <c r="Z224" s="53">
        <v>1.97297627</v>
      </c>
      <c r="AA224" s="53">
        <v>0</v>
      </c>
      <c r="AB224" s="53">
        <v>0</v>
      </c>
      <c r="AC224" s="53">
        <v>0</v>
      </c>
      <c r="AD224" s="53">
        <v>3.2</v>
      </c>
      <c r="AE224" s="49">
        <f t="shared" si="183"/>
        <v>3.0219999999999998</v>
      </c>
      <c r="AF224" s="49">
        <f t="shared" si="184"/>
        <v>3.0219999999999998</v>
      </c>
      <c r="AG224" s="49">
        <f t="shared" si="184"/>
        <v>0</v>
      </c>
      <c r="AH224" s="49">
        <f t="shared" si="184"/>
        <v>0</v>
      </c>
      <c r="AI224" s="49">
        <f t="shared" si="184"/>
        <v>0</v>
      </c>
      <c r="AJ224" s="49">
        <f t="shared" si="185"/>
        <v>0</v>
      </c>
      <c r="AK224" s="53">
        <v>0</v>
      </c>
      <c r="AL224" s="53">
        <v>0</v>
      </c>
      <c r="AM224" s="53">
        <v>0</v>
      </c>
      <c r="AN224" s="53">
        <v>0</v>
      </c>
      <c r="AO224" s="49">
        <f t="shared" si="186"/>
        <v>0</v>
      </c>
      <c r="AP224" s="53">
        <v>0</v>
      </c>
      <c r="AQ224" s="53">
        <v>0</v>
      </c>
      <c r="AR224" s="53">
        <v>0</v>
      </c>
      <c r="AS224" s="53">
        <v>0</v>
      </c>
      <c r="AT224" s="49">
        <f t="shared" si="187"/>
        <v>0</v>
      </c>
      <c r="AU224" s="53">
        <v>0</v>
      </c>
      <c r="AV224" s="53">
        <v>0</v>
      </c>
      <c r="AW224" s="53">
        <v>0</v>
      </c>
      <c r="AX224" s="53">
        <v>0</v>
      </c>
      <c r="AY224" s="49">
        <f t="shared" si="188"/>
        <v>3.0219999999999998</v>
      </c>
      <c r="AZ224" s="53">
        <v>3.0219999999999998</v>
      </c>
      <c r="BA224" s="53">
        <v>0</v>
      </c>
      <c r="BB224" s="53">
        <v>0</v>
      </c>
      <c r="BC224" s="53">
        <v>0</v>
      </c>
    </row>
    <row r="225" spans="1:55" ht="94.5" x14ac:dyDescent="0.25">
      <c r="A225" s="46" t="s">
        <v>457</v>
      </c>
      <c r="B225" s="47" t="s">
        <v>464</v>
      </c>
      <c r="C225" s="54" t="s">
        <v>465</v>
      </c>
      <c r="D225" s="49">
        <v>42.622330537999993</v>
      </c>
      <c r="E225" s="49">
        <f t="shared" si="177"/>
        <v>59.525272020000003</v>
      </c>
      <c r="F225" s="49">
        <f t="shared" si="178"/>
        <v>0</v>
      </c>
      <c r="G225" s="49">
        <f t="shared" si="178"/>
        <v>55.266691790000003</v>
      </c>
      <c r="H225" s="49">
        <f t="shared" si="178"/>
        <v>-2.8214800000000003E-3</v>
      </c>
      <c r="I225" s="49">
        <f t="shared" si="178"/>
        <v>4.2614017100000003</v>
      </c>
      <c r="J225" s="49">
        <f t="shared" si="179"/>
        <v>4.7817712399999994</v>
      </c>
      <c r="K225" s="49">
        <v>0</v>
      </c>
      <c r="L225" s="49">
        <v>4.0790223599999997</v>
      </c>
      <c r="M225" s="49">
        <v>0</v>
      </c>
      <c r="N225" s="49">
        <v>0.70274888000000002</v>
      </c>
      <c r="O225" s="49">
        <f t="shared" si="180"/>
        <v>10.188235200000001</v>
      </c>
      <c r="P225" s="49">
        <v>0</v>
      </c>
      <c r="Q225" s="49">
        <v>8.5508774400000007</v>
      </c>
      <c r="R225" s="49">
        <v>0</v>
      </c>
      <c r="S225" s="49">
        <v>1.63735776</v>
      </c>
      <c r="T225" s="49">
        <f t="shared" si="181"/>
        <v>18.12903146</v>
      </c>
      <c r="U225" s="49">
        <v>0</v>
      </c>
      <c r="V225" s="49">
        <v>17.590209000000002</v>
      </c>
      <c r="W225" s="49">
        <v>0</v>
      </c>
      <c r="X225" s="49">
        <v>0.53882246</v>
      </c>
      <c r="Y225" s="49">
        <f t="shared" si="182"/>
        <v>26.42623412</v>
      </c>
      <c r="Z225" s="49">
        <v>0</v>
      </c>
      <c r="AA225" s="49">
        <v>25.046582990000001</v>
      </c>
      <c r="AB225" s="49">
        <v>-2.8214800000000003E-3</v>
      </c>
      <c r="AC225" s="49">
        <v>1.38247261</v>
      </c>
      <c r="AD225" s="49">
        <v>70.981991890000003</v>
      </c>
      <c r="AE225" s="49">
        <f t="shared" si="183"/>
        <v>79.430903430000001</v>
      </c>
      <c r="AF225" s="49">
        <f t="shared" si="184"/>
        <v>0</v>
      </c>
      <c r="AG225" s="49">
        <f t="shared" si="184"/>
        <v>61.943712560000002</v>
      </c>
      <c r="AH225" s="49">
        <f t="shared" si="184"/>
        <v>9.3618289299999997</v>
      </c>
      <c r="AI225" s="49">
        <f t="shared" si="184"/>
        <v>8.1253619399999994</v>
      </c>
      <c r="AJ225" s="49">
        <f t="shared" si="185"/>
        <v>13.454280720000002</v>
      </c>
      <c r="AK225" s="49">
        <v>0</v>
      </c>
      <c r="AL225" s="49">
        <v>7.2532820000000005</v>
      </c>
      <c r="AM225" s="49">
        <v>5.3868804600000004</v>
      </c>
      <c r="AN225" s="49">
        <v>0.81411825999999998</v>
      </c>
      <c r="AO225" s="49">
        <f t="shared" si="186"/>
        <v>14.3906116</v>
      </c>
      <c r="AP225" s="49">
        <v>0</v>
      </c>
      <c r="AQ225" s="49">
        <v>10.457354</v>
      </c>
      <c r="AR225" s="49">
        <v>2.0367447099999989</v>
      </c>
      <c r="AS225" s="49">
        <v>1.8965128900000003</v>
      </c>
      <c r="AT225" s="49">
        <f t="shared" si="187"/>
        <v>28.775596190000002</v>
      </c>
      <c r="AU225" s="49">
        <v>0</v>
      </c>
      <c r="AV225" s="49">
        <v>27.009796999999999</v>
      </c>
      <c r="AW225" s="49">
        <v>1.6409001700000001</v>
      </c>
      <c r="AX225" s="49">
        <v>0.12489901999999997</v>
      </c>
      <c r="AY225" s="49">
        <f t="shared" si="188"/>
        <v>22.810414919999999</v>
      </c>
      <c r="AZ225" s="49">
        <v>0</v>
      </c>
      <c r="BA225" s="49">
        <v>17.223279560000002</v>
      </c>
      <c r="BB225" s="49">
        <v>0.29730359000000028</v>
      </c>
      <c r="BC225" s="49">
        <v>5.2898317699999993</v>
      </c>
    </row>
    <row r="226" spans="1:55" s="16" customFormat="1" ht="31.5" x14ac:dyDescent="0.25">
      <c r="A226" s="38" t="s">
        <v>466</v>
      </c>
      <c r="B226" s="43" t="s">
        <v>138</v>
      </c>
      <c r="C226" s="40" t="s">
        <v>75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</row>
    <row r="227" spans="1:55" s="16" customFormat="1" ht="47.25" x14ac:dyDescent="0.25">
      <c r="A227" s="38" t="s">
        <v>467</v>
      </c>
      <c r="B227" s="43" t="s">
        <v>140</v>
      </c>
      <c r="C227" s="40" t="s">
        <v>75</v>
      </c>
      <c r="D227" s="42">
        <f t="shared" ref="D227:BC227" si="189">D228+D230+D231+D233</f>
        <v>61.148164020000003</v>
      </c>
      <c r="E227" s="42">
        <f t="shared" si="189"/>
        <v>46.75321267999999</v>
      </c>
      <c r="F227" s="42">
        <f t="shared" si="189"/>
        <v>3.8346960999999999</v>
      </c>
      <c r="G227" s="42">
        <f t="shared" si="189"/>
        <v>24.971981029999998</v>
      </c>
      <c r="H227" s="42">
        <f t="shared" si="189"/>
        <v>15.733284529999999</v>
      </c>
      <c r="I227" s="42">
        <f t="shared" si="189"/>
        <v>2.2132510200000004</v>
      </c>
      <c r="J227" s="42">
        <f t="shared" si="189"/>
        <v>1.8474755699999998</v>
      </c>
      <c r="K227" s="42">
        <f t="shared" si="189"/>
        <v>9.0388099999999999E-2</v>
      </c>
      <c r="L227" s="42">
        <f t="shared" si="189"/>
        <v>1.74525179</v>
      </c>
      <c r="M227" s="42">
        <f t="shared" si="189"/>
        <v>0</v>
      </c>
      <c r="N227" s="42">
        <f t="shared" si="189"/>
        <v>1.1835679999999999E-2</v>
      </c>
      <c r="O227" s="42">
        <f t="shared" si="189"/>
        <v>2.0183333299999999</v>
      </c>
      <c r="P227" s="42">
        <f t="shared" si="189"/>
        <v>0</v>
      </c>
      <c r="Q227" s="42">
        <f t="shared" si="189"/>
        <v>0.35699999999999998</v>
      </c>
      <c r="R227" s="42">
        <f t="shared" si="189"/>
        <v>1.5749287399999998</v>
      </c>
      <c r="S227" s="42">
        <f t="shared" si="189"/>
        <v>8.6404590000000003E-2</v>
      </c>
      <c r="T227" s="42">
        <f t="shared" si="189"/>
        <v>20.28025706</v>
      </c>
      <c r="U227" s="42">
        <f t="shared" si="189"/>
        <v>0</v>
      </c>
      <c r="V227" s="42">
        <f t="shared" si="189"/>
        <v>5.0817756199999993</v>
      </c>
      <c r="W227" s="42">
        <f t="shared" si="189"/>
        <v>14.15835579</v>
      </c>
      <c r="X227" s="42">
        <f t="shared" si="189"/>
        <v>1.04012565</v>
      </c>
      <c r="Y227" s="42">
        <f t="shared" si="189"/>
        <v>22.607146720000003</v>
      </c>
      <c r="Z227" s="42">
        <f t="shared" si="189"/>
        <v>3.7443080000000002</v>
      </c>
      <c r="AA227" s="42">
        <f t="shared" si="189"/>
        <v>17.787953620000003</v>
      </c>
      <c r="AB227" s="42">
        <f t="shared" si="189"/>
        <v>0</v>
      </c>
      <c r="AC227" s="42">
        <f t="shared" si="189"/>
        <v>1.0748851000000001</v>
      </c>
      <c r="AD227" s="42">
        <f t="shared" si="189"/>
        <v>69.729658000000001</v>
      </c>
      <c r="AE227" s="42">
        <f t="shared" si="189"/>
        <v>48.59097792</v>
      </c>
      <c r="AF227" s="42">
        <f t="shared" si="189"/>
        <v>3.3540900000000002</v>
      </c>
      <c r="AG227" s="42">
        <f t="shared" si="189"/>
        <v>21.628453</v>
      </c>
      <c r="AH227" s="42">
        <f t="shared" si="189"/>
        <v>21.344957190000002</v>
      </c>
      <c r="AI227" s="42">
        <f t="shared" si="189"/>
        <v>2.26347773</v>
      </c>
      <c r="AJ227" s="42">
        <f t="shared" si="189"/>
        <v>0</v>
      </c>
      <c r="AK227" s="42">
        <f t="shared" si="189"/>
        <v>0</v>
      </c>
      <c r="AL227" s="42">
        <f t="shared" si="189"/>
        <v>0</v>
      </c>
      <c r="AM227" s="42">
        <f t="shared" si="189"/>
        <v>0</v>
      </c>
      <c r="AN227" s="42">
        <f t="shared" si="189"/>
        <v>0</v>
      </c>
      <c r="AO227" s="42">
        <f t="shared" si="189"/>
        <v>5.9962902700000003</v>
      </c>
      <c r="AP227" s="42">
        <f t="shared" si="189"/>
        <v>0</v>
      </c>
      <c r="AQ227" s="42">
        <f t="shared" si="189"/>
        <v>0</v>
      </c>
      <c r="AR227" s="42">
        <f t="shared" si="189"/>
        <v>5.8980500000000005</v>
      </c>
      <c r="AS227" s="42">
        <f t="shared" si="189"/>
        <v>9.8240270000000005E-2</v>
      </c>
      <c r="AT227" s="42">
        <f t="shared" si="189"/>
        <v>15.1364038</v>
      </c>
      <c r="AU227" s="42">
        <f t="shared" si="189"/>
        <v>0</v>
      </c>
      <c r="AV227" s="42">
        <f t="shared" si="189"/>
        <v>0</v>
      </c>
      <c r="AW227" s="42">
        <f t="shared" si="189"/>
        <v>13.86021723</v>
      </c>
      <c r="AX227" s="42">
        <f t="shared" si="189"/>
        <v>1.2761865700000001</v>
      </c>
      <c r="AY227" s="42">
        <f t="shared" si="189"/>
        <v>27.458283849999997</v>
      </c>
      <c r="AZ227" s="42">
        <f t="shared" si="189"/>
        <v>3.3540900000000002</v>
      </c>
      <c r="BA227" s="42">
        <f t="shared" si="189"/>
        <v>21.628453</v>
      </c>
      <c r="BB227" s="42">
        <f t="shared" si="189"/>
        <v>1.5866899600000002</v>
      </c>
      <c r="BC227" s="42">
        <f t="shared" si="189"/>
        <v>0.88905088999999993</v>
      </c>
    </row>
    <row r="228" spans="1:55" s="16" customFormat="1" ht="31.5" x14ac:dyDescent="0.25">
      <c r="A228" s="38" t="s">
        <v>468</v>
      </c>
      <c r="B228" s="43" t="s">
        <v>142</v>
      </c>
      <c r="C228" s="40" t="s">
        <v>75</v>
      </c>
      <c r="D228" s="42">
        <f t="shared" ref="D228:BC228" si="190">SUM(D229)</f>
        <v>1.5495999999999999</v>
      </c>
      <c r="E228" s="42">
        <f t="shared" si="190"/>
        <v>1.38</v>
      </c>
      <c r="F228" s="42">
        <f t="shared" si="190"/>
        <v>1.38</v>
      </c>
      <c r="G228" s="42">
        <f t="shared" si="190"/>
        <v>0</v>
      </c>
      <c r="H228" s="42">
        <f t="shared" si="190"/>
        <v>0</v>
      </c>
      <c r="I228" s="42">
        <f t="shared" si="190"/>
        <v>0</v>
      </c>
      <c r="J228" s="42">
        <f t="shared" si="190"/>
        <v>0</v>
      </c>
      <c r="K228" s="42">
        <f t="shared" si="190"/>
        <v>0</v>
      </c>
      <c r="L228" s="42">
        <f t="shared" si="190"/>
        <v>0</v>
      </c>
      <c r="M228" s="42">
        <f t="shared" si="190"/>
        <v>0</v>
      </c>
      <c r="N228" s="42">
        <f t="shared" si="190"/>
        <v>0</v>
      </c>
      <c r="O228" s="42">
        <f t="shared" si="190"/>
        <v>0</v>
      </c>
      <c r="P228" s="42">
        <f t="shared" si="190"/>
        <v>0</v>
      </c>
      <c r="Q228" s="42">
        <f t="shared" si="190"/>
        <v>0</v>
      </c>
      <c r="R228" s="42">
        <f t="shared" si="190"/>
        <v>0</v>
      </c>
      <c r="S228" s="42">
        <f t="shared" si="190"/>
        <v>0</v>
      </c>
      <c r="T228" s="42">
        <f t="shared" si="190"/>
        <v>0</v>
      </c>
      <c r="U228" s="42">
        <f t="shared" si="190"/>
        <v>0</v>
      </c>
      <c r="V228" s="42">
        <f t="shared" si="190"/>
        <v>0</v>
      </c>
      <c r="W228" s="42">
        <f t="shared" si="190"/>
        <v>0</v>
      </c>
      <c r="X228" s="42">
        <f t="shared" si="190"/>
        <v>0</v>
      </c>
      <c r="Y228" s="42">
        <f t="shared" si="190"/>
        <v>1.38</v>
      </c>
      <c r="Z228" s="42">
        <f t="shared" si="190"/>
        <v>1.38</v>
      </c>
      <c r="AA228" s="42">
        <f t="shared" si="190"/>
        <v>0</v>
      </c>
      <c r="AB228" s="42">
        <f t="shared" si="190"/>
        <v>0</v>
      </c>
      <c r="AC228" s="42">
        <f t="shared" si="190"/>
        <v>0</v>
      </c>
      <c r="AD228" s="42">
        <f t="shared" si="190"/>
        <v>1.448</v>
      </c>
      <c r="AE228" s="42">
        <f t="shared" si="190"/>
        <v>1.1499999999999999</v>
      </c>
      <c r="AF228" s="42">
        <f t="shared" si="190"/>
        <v>1.1499999999999999</v>
      </c>
      <c r="AG228" s="42">
        <f t="shared" si="190"/>
        <v>0</v>
      </c>
      <c r="AH228" s="42">
        <f t="shared" si="190"/>
        <v>0</v>
      </c>
      <c r="AI228" s="42">
        <f t="shared" si="190"/>
        <v>0</v>
      </c>
      <c r="AJ228" s="42">
        <f t="shared" si="190"/>
        <v>0</v>
      </c>
      <c r="AK228" s="42">
        <f t="shared" si="190"/>
        <v>0</v>
      </c>
      <c r="AL228" s="42">
        <f t="shared" si="190"/>
        <v>0</v>
      </c>
      <c r="AM228" s="42">
        <f t="shared" si="190"/>
        <v>0</v>
      </c>
      <c r="AN228" s="42">
        <f t="shared" si="190"/>
        <v>0</v>
      </c>
      <c r="AO228" s="42">
        <f t="shared" si="190"/>
        <v>0</v>
      </c>
      <c r="AP228" s="42">
        <f t="shared" si="190"/>
        <v>0</v>
      </c>
      <c r="AQ228" s="42">
        <f t="shared" si="190"/>
        <v>0</v>
      </c>
      <c r="AR228" s="42">
        <f t="shared" si="190"/>
        <v>0</v>
      </c>
      <c r="AS228" s="42">
        <f t="shared" si="190"/>
        <v>0</v>
      </c>
      <c r="AT228" s="42">
        <f t="shared" si="190"/>
        <v>0</v>
      </c>
      <c r="AU228" s="42">
        <f t="shared" si="190"/>
        <v>0</v>
      </c>
      <c r="AV228" s="42">
        <f t="shared" si="190"/>
        <v>0</v>
      </c>
      <c r="AW228" s="42">
        <f t="shared" si="190"/>
        <v>0</v>
      </c>
      <c r="AX228" s="42">
        <f t="shared" si="190"/>
        <v>0</v>
      </c>
      <c r="AY228" s="42">
        <f t="shared" si="190"/>
        <v>1.1499999999999999</v>
      </c>
      <c r="AZ228" s="42">
        <f t="shared" si="190"/>
        <v>1.1499999999999999</v>
      </c>
      <c r="BA228" s="42">
        <f t="shared" si="190"/>
        <v>0</v>
      </c>
      <c r="BB228" s="42">
        <f t="shared" si="190"/>
        <v>0</v>
      </c>
      <c r="BC228" s="42">
        <f t="shared" si="190"/>
        <v>0</v>
      </c>
    </row>
    <row r="229" spans="1:55" ht="31.5" x14ac:dyDescent="0.25">
      <c r="A229" s="46" t="s">
        <v>468</v>
      </c>
      <c r="B229" s="50" t="s">
        <v>469</v>
      </c>
      <c r="C229" s="51" t="s">
        <v>470</v>
      </c>
      <c r="D229" s="53">
        <v>1.5495999999999999</v>
      </c>
      <c r="E229" s="49">
        <f>SUBTOTAL(9,F229:I229)</f>
        <v>1.38</v>
      </c>
      <c r="F229" s="49">
        <f>K229+P229+U229+Z229</f>
        <v>1.38</v>
      </c>
      <c r="G229" s="49">
        <f>L229+Q229+V229+AA229</f>
        <v>0</v>
      </c>
      <c r="H229" s="49">
        <f>M229+R229+W229+AB229</f>
        <v>0</v>
      </c>
      <c r="I229" s="49">
        <f>N229+S229+X229+AC229</f>
        <v>0</v>
      </c>
      <c r="J229" s="49">
        <f>SUBTOTAL(9,K229:N229)</f>
        <v>0</v>
      </c>
      <c r="K229" s="53">
        <v>0</v>
      </c>
      <c r="L229" s="53">
        <v>0</v>
      </c>
      <c r="M229" s="53">
        <v>0</v>
      </c>
      <c r="N229" s="53">
        <v>0</v>
      </c>
      <c r="O229" s="49">
        <f>SUBTOTAL(9,P229:S229)</f>
        <v>0</v>
      </c>
      <c r="P229" s="53">
        <v>0</v>
      </c>
      <c r="Q229" s="53">
        <v>0</v>
      </c>
      <c r="R229" s="53">
        <v>0</v>
      </c>
      <c r="S229" s="53">
        <v>0</v>
      </c>
      <c r="T229" s="49">
        <f>SUBTOTAL(9,U229:X229)</f>
        <v>0</v>
      </c>
      <c r="U229" s="53">
        <v>0</v>
      </c>
      <c r="V229" s="53">
        <v>0</v>
      </c>
      <c r="W229" s="53">
        <v>0</v>
      </c>
      <c r="X229" s="53">
        <v>0</v>
      </c>
      <c r="Y229" s="49">
        <f>SUBTOTAL(9,Z229:AC229)</f>
        <v>1.38</v>
      </c>
      <c r="Z229" s="53">
        <v>1.38</v>
      </c>
      <c r="AA229" s="53">
        <v>0</v>
      </c>
      <c r="AB229" s="53">
        <v>0</v>
      </c>
      <c r="AC229" s="53">
        <v>0</v>
      </c>
      <c r="AD229" s="53">
        <v>1.448</v>
      </c>
      <c r="AE229" s="49">
        <f>SUBTOTAL(9,AF229:AI229)</f>
        <v>1.1499999999999999</v>
      </c>
      <c r="AF229" s="49">
        <f>AK229+AP229+AU229+AZ229</f>
        <v>1.1499999999999999</v>
      </c>
      <c r="AG229" s="49">
        <f>AL229+AQ229+AV229+BA229</f>
        <v>0</v>
      </c>
      <c r="AH229" s="49">
        <f>AM229+AR229+AW229+BB229</f>
        <v>0</v>
      </c>
      <c r="AI229" s="49">
        <f>AN229+AS229+AX229+BC229</f>
        <v>0</v>
      </c>
      <c r="AJ229" s="49">
        <f>SUBTOTAL(9,AK229:AN229)</f>
        <v>0</v>
      </c>
      <c r="AK229" s="53">
        <v>0</v>
      </c>
      <c r="AL229" s="53">
        <v>0</v>
      </c>
      <c r="AM229" s="53">
        <v>0</v>
      </c>
      <c r="AN229" s="53">
        <v>0</v>
      </c>
      <c r="AO229" s="49">
        <f>SUBTOTAL(9,AP229:AS229)</f>
        <v>0</v>
      </c>
      <c r="AP229" s="53">
        <v>0</v>
      </c>
      <c r="AQ229" s="53">
        <v>0</v>
      </c>
      <c r="AR229" s="53">
        <v>0</v>
      </c>
      <c r="AS229" s="53">
        <v>0</v>
      </c>
      <c r="AT229" s="49">
        <f>SUBTOTAL(9,AU229:AX229)</f>
        <v>0</v>
      </c>
      <c r="AU229" s="53">
        <v>0</v>
      </c>
      <c r="AV229" s="53">
        <v>0</v>
      </c>
      <c r="AW229" s="53">
        <v>0</v>
      </c>
      <c r="AX229" s="53">
        <v>0</v>
      </c>
      <c r="AY229" s="49">
        <f>SUBTOTAL(9,AZ229:BC229)</f>
        <v>1.1499999999999999</v>
      </c>
      <c r="AZ229" s="53">
        <v>1.1499999999999999</v>
      </c>
      <c r="BA229" s="53">
        <v>0</v>
      </c>
      <c r="BB229" s="53">
        <v>0</v>
      </c>
      <c r="BC229" s="53">
        <v>0</v>
      </c>
    </row>
    <row r="230" spans="1:55" s="16" customFormat="1" x14ac:dyDescent="0.25">
      <c r="A230" s="38" t="s">
        <v>471</v>
      </c>
      <c r="B230" s="43" t="s">
        <v>150</v>
      </c>
      <c r="C230" s="40" t="s">
        <v>75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</row>
    <row r="231" spans="1:55" s="16" customFormat="1" x14ac:dyDescent="0.25">
      <c r="A231" s="38" t="s">
        <v>472</v>
      </c>
      <c r="B231" s="43" t="s">
        <v>158</v>
      </c>
      <c r="C231" s="40" t="s">
        <v>75</v>
      </c>
      <c r="D231" s="42">
        <f t="shared" ref="D231:BC231" si="191">SUM(D232)</f>
        <v>1.7363999999999999</v>
      </c>
      <c r="E231" s="42">
        <f t="shared" si="191"/>
        <v>1.403</v>
      </c>
      <c r="F231" s="42">
        <f t="shared" si="191"/>
        <v>1.403</v>
      </c>
      <c r="G231" s="42">
        <f t="shared" si="191"/>
        <v>0</v>
      </c>
      <c r="H231" s="42">
        <f t="shared" si="191"/>
        <v>0</v>
      </c>
      <c r="I231" s="42">
        <f t="shared" si="191"/>
        <v>0</v>
      </c>
      <c r="J231" s="42">
        <f t="shared" si="191"/>
        <v>0</v>
      </c>
      <c r="K231" s="42">
        <f t="shared" si="191"/>
        <v>0</v>
      </c>
      <c r="L231" s="42">
        <f t="shared" si="191"/>
        <v>0</v>
      </c>
      <c r="M231" s="42">
        <f t="shared" si="191"/>
        <v>0</v>
      </c>
      <c r="N231" s="42">
        <f t="shared" si="191"/>
        <v>0</v>
      </c>
      <c r="O231" s="42">
        <f t="shared" si="191"/>
        <v>0</v>
      </c>
      <c r="P231" s="42">
        <f t="shared" si="191"/>
        <v>0</v>
      </c>
      <c r="Q231" s="42">
        <f t="shared" si="191"/>
        <v>0</v>
      </c>
      <c r="R231" s="42">
        <f t="shared" si="191"/>
        <v>0</v>
      </c>
      <c r="S231" s="42">
        <f t="shared" si="191"/>
        <v>0</v>
      </c>
      <c r="T231" s="42">
        <f t="shared" si="191"/>
        <v>0</v>
      </c>
      <c r="U231" s="42">
        <f t="shared" si="191"/>
        <v>0</v>
      </c>
      <c r="V231" s="42">
        <f t="shared" si="191"/>
        <v>0</v>
      </c>
      <c r="W231" s="42">
        <f t="shared" si="191"/>
        <v>0</v>
      </c>
      <c r="X231" s="42">
        <f t="shared" si="191"/>
        <v>0</v>
      </c>
      <c r="Y231" s="42">
        <f t="shared" si="191"/>
        <v>1.403</v>
      </c>
      <c r="Z231" s="42">
        <f t="shared" si="191"/>
        <v>1.403</v>
      </c>
      <c r="AA231" s="42">
        <f t="shared" si="191"/>
        <v>0</v>
      </c>
      <c r="AB231" s="42">
        <f t="shared" si="191"/>
        <v>0</v>
      </c>
      <c r="AC231" s="42">
        <f t="shared" si="191"/>
        <v>0</v>
      </c>
      <c r="AD231" s="42">
        <f t="shared" si="191"/>
        <v>1.4470000000000001</v>
      </c>
      <c r="AE231" s="42">
        <f t="shared" si="191"/>
        <v>1.403</v>
      </c>
      <c r="AF231" s="42">
        <f t="shared" si="191"/>
        <v>1.403</v>
      </c>
      <c r="AG231" s="42">
        <f t="shared" si="191"/>
        <v>0</v>
      </c>
      <c r="AH231" s="42">
        <f t="shared" si="191"/>
        <v>0</v>
      </c>
      <c r="AI231" s="42">
        <f t="shared" si="191"/>
        <v>0</v>
      </c>
      <c r="AJ231" s="42">
        <f t="shared" si="191"/>
        <v>0</v>
      </c>
      <c r="AK231" s="42">
        <f t="shared" si="191"/>
        <v>0</v>
      </c>
      <c r="AL231" s="42">
        <f t="shared" si="191"/>
        <v>0</v>
      </c>
      <c r="AM231" s="42">
        <f t="shared" si="191"/>
        <v>0</v>
      </c>
      <c r="AN231" s="42">
        <f t="shared" si="191"/>
        <v>0</v>
      </c>
      <c r="AO231" s="42">
        <f t="shared" si="191"/>
        <v>0</v>
      </c>
      <c r="AP231" s="42">
        <f t="shared" si="191"/>
        <v>0</v>
      </c>
      <c r="AQ231" s="42">
        <f t="shared" si="191"/>
        <v>0</v>
      </c>
      <c r="AR231" s="42">
        <f t="shared" si="191"/>
        <v>0</v>
      </c>
      <c r="AS231" s="42">
        <f t="shared" si="191"/>
        <v>0</v>
      </c>
      <c r="AT231" s="42">
        <f t="shared" si="191"/>
        <v>0</v>
      </c>
      <c r="AU231" s="42">
        <f t="shared" si="191"/>
        <v>0</v>
      </c>
      <c r="AV231" s="42">
        <f t="shared" si="191"/>
        <v>0</v>
      </c>
      <c r="AW231" s="42">
        <f t="shared" si="191"/>
        <v>0</v>
      </c>
      <c r="AX231" s="42">
        <f t="shared" si="191"/>
        <v>0</v>
      </c>
      <c r="AY231" s="42">
        <f t="shared" si="191"/>
        <v>1.403</v>
      </c>
      <c r="AZ231" s="42">
        <f t="shared" si="191"/>
        <v>1.403</v>
      </c>
      <c r="BA231" s="42">
        <f t="shared" si="191"/>
        <v>0</v>
      </c>
      <c r="BB231" s="42">
        <f t="shared" si="191"/>
        <v>0</v>
      </c>
      <c r="BC231" s="42">
        <f t="shared" si="191"/>
        <v>0</v>
      </c>
    </row>
    <row r="232" spans="1:55" ht="31.5" x14ac:dyDescent="0.25">
      <c r="A232" s="46" t="s">
        <v>472</v>
      </c>
      <c r="B232" s="50" t="s">
        <v>473</v>
      </c>
      <c r="C232" s="51" t="s">
        <v>474</v>
      </c>
      <c r="D232" s="53">
        <v>1.7363999999999999</v>
      </c>
      <c r="E232" s="49">
        <f>SUBTOTAL(9,F232:I232)</f>
        <v>1.403</v>
      </c>
      <c r="F232" s="49">
        <f>K232+P232+U232+Z232</f>
        <v>1.403</v>
      </c>
      <c r="G232" s="49">
        <f>L232+Q232+V232+AA232</f>
        <v>0</v>
      </c>
      <c r="H232" s="49">
        <f>M232+R232+W232+AB232</f>
        <v>0</v>
      </c>
      <c r="I232" s="49">
        <f>N232+S232+X232+AC232</f>
        <v>0</v>
      </c>
      <c r="J232" s="49">
        <f>SUBTOTAL(9,K232:N232)</f>
        <v>0</v>
      </c>
      <c r="K232" s="53">
        <v>0</v>
      </c>
      <c r="L232" s="53">
        <v>0</v>
      </c>
      <c r="M232" s="53">
        <v>0</v>
      </c>
      <c r="N232" s="53">
        <v>0</v>
      </c>
      <c r="O232" s="49">
        <f>SUBTOTAL(9,P232:S232)</f>
        <v>0</v>
      </c>
      <c r="P232" s="53">
        <v>0</v>
      </c>
      <c r="Q232" s="53">
        <v>0</v>
      </c>
      <c r="R232" s="53">
        <v>0</v>
      </c>
      <c r="S232" s="53">
        <v>0</v>
      </c>
      <c r="T232" s="49">
        <f>SUBTOTAL(9,U232:X232)</f>
        <v>0</v>
      </c>
      <c r="U232" s="53">
        <v>0</v>
      </c>
      <c r="V232" s="53">
        <v>0</v>
      </c>
      <c r="W232" s="53">
        <v>0</v>
      </c>
      <c r="X232" s="53">
        <v>0</v>
      </c>
      <c r="Y232" s="49">
        <f>SUBTOTAL(9,Z232:AC232)</f>
        <v>1.403</v>
      </c>
      <c r="Z232" s="53">
        <v>1.403</v>
      </c>
      <c r="AA232" s="53">
        <v>0</v>
      </c>
      <c r="AB232" s="53">
        <v>0</v>
      </c>
      <c r="AC232" s="53">
        <v>0</v>
      </c>
      <c r="AD232" s="53">
        <v>1.4470000000000001</v>
      </c>
      <c r="AE232" s="49">
        <f>SUBTOTAL(9,AF232:AI232)</f>
        <v>1.403</v>
      </c>
      <c r="AF232" s="49">
        <f>AK232+AP232+AU232+AZ232</f>
        <v>1.403</v>
      </c>
      <c r="AG232" s="49">
        <f>AL232+AQ232+AV232+BA232</f>
        <v>0</v>
      </c>
      <c r="AH232" s="49">
        <f>AM232+AR232+AW232+BB232</f>
        <v>0</v>
      </c>
      <c r="AI232" s="49">
        <f>AN232+AS232+AX232+BC232</f>
        <v>0</v>
      </c>
      <c r="AJ232" s="49">
        <f>SUBTOTAL(9,AK232:AN232)</f>
        <v>0</v>
      </c>
      <c r="AK232" s="53">
        <v>0</v>
      </c>
      <c r="AL232" s="53">
        <v>0</v>
      </c>
      <c r="AM232" s="53">
        <v>0</v>
      </c>
      <c r="AN232" s="53">
        <v>0</v>
      </c>
      <c r="AO232" s="49">
        <f>SUBTOTAL(9,AP232:AS232)</f>
        <v>0</v>
      </c>
      <c r="AP232" s="53">
        <v>0</v>
      </c>
      <c r="AQ232" s="53">
        <v>0</v>
      </c>
      <c r="AR232" s="53">
        <v>0</v>
      </c>
      <c r="AS232" s="53">
        <v>0</v>
      </c>
      <c r="AT232" s="49">
        <f>SUBTOTAL(9,AU232:AX232)</f>
        <v>0</v>
      </c>
      <c r="AU232" s="53">
        <v>0</v>
      </c>
      <c r="AV232" s="53">
        <v>0</v>
      </c>
      <c r="AW232" s="53">
        <v>0</v>
      </c>
      <c r="AX232" s="53">
        <v>0</v>
      </c>
      <c r="AY232" s="49">
        <f>SUBTOTAL(9,AZ232:BC232)</f>
        <v>1.403</v>
      </c>
      <c r="AZ232" s="53">
        <v>1.403</v>
      </c>
      <c r="BA232" s="53">
        <v>0</v>
      </c>
      <c r="BB232" s="53">
        <v>0</v>
      </c>
      <c r="BC232" s="53">
        <v>0</v>
      </c>
    </row>
    <row r="233" spans="1:55" s="16" customFormat="1" ht="31.5" x14ac:dyDescent="0.25">
      <c r="A233" s="38" t="s">
        <v>475</v>
      </c>
      <c r="B233" s="43" t="s">
        <v>162</v>
      </c>
      <c r="C233" s="40" t="s">
        <v>75</v>
      </c>
      <c r="D233" s="42">
        <f t="shared" ref="D233:E233" si="192">SUM(D234:D241)</f>
        <v>57.862164020000002</v>
      </c>
      <c r="E233" s="42">
        <f t="shared" si="192"/>
        <v>43.970212679999989</v>
      </c>
      <c r="F233" s="42">
        <f t="shared" ref="F233:I233" si="193">SUM(F234:F241)</f>
        <v>1.0516961</v>
      </c>
      <c r="G233" s="42">
        <f t="shared" si="193"/>
        <v>24.971981029999998</v>
      </c>
      <c r="H233" s="42">
        <f t="shared" si="193"/>
        <v>15.733284529999999</v>
      </c>
      <c r="I233" s="42">
        <f t="shared" si="193"/>
        <v>2.2132510200000004</v>
      </c>
      <c r="J233" s="42">
        <f>SUM(J234:J241)</f>
        <v>1.8474755699999998</v>
      </c>
      <c r="K233" s="42">
        <f t="shared" ref="K233:BC233" si="194">SUM(K234:K241)</f>
        <v>9.0388099999999999E-2</v>
      </c>
      <c r="L233" s="42">
        <f t="shared" si="194"/>
        <v>1.74525179</v>
      </c>
      <c r="M233" s="42">
        <f t="shared" si="194"/>
        <v>0</v>
      </c>
      <c r="N233" s="42">
        <f t="shared" si="194"/>
        <v>1.1835679999999999E-2</v>
      </c>
      <c r="O233" s="42">
        <f t="shared" si="194"/>
        <v>2.0183333299999999</v>
      </c>
      <c r="P233" s="42">
        <f t="shared" si="194"/>
        <v>0</v>
      </c>
      <c r="Q233" s="42">
        <f t="shared" si="194"/>
        <v>0.35699999999999998</v>
      </c>
      <c r="R233" s="42">
        <f t="shared" si="194"/>
        <v>1.5749287399999998</v>
      </c>
      <c r="S233" s="42">
        <f t="shared" si="194"/>
        <v>8.6404590000000003E-2</v>
      </c>
      <c r="T233" s="42">
        <f t="shared" si="194"/>
        <v>20.28025706</v>
      </c>
      <c r="U233" s="42">
        <f t="shared" si="194"/>
        <v>0</v>
      </c>
      <c r="V233" s="42">
        <f t="shared" si="194"/>
        <v>5.0817756199999993</v>
      </c>
      <c r="W233" s="42">
        <f t="shared" si="194"/>
        <v>14.15835579</v>
      </c>
      <c r="X233" s="42">
        <f t="shared" si="194"/>
        <v>1.04012565</v>
      </c>
      <c r="Y233" s="42">
        <f t="shared" si="194"/>
        <v>19.824146720000002</v>
      </c>
      <c r="Z233" s="42">
        <f t="shared" si="194"/>
        <v>0.96130800000000005</v>
      </c>
      <c r="AA233" s="42">
        <f t="shared" si="194"/>
        <v>17.787953620000003</v>
      </c>
      <c r="AB233" s="42">
        <f t="shared" si="194"/>
        <v>0</v>
      </c>
      <c r="AC233" s="42">
        <f t="shared" si="194"/>
        <v>1.0748851000000001</v>
      </c>
      <c r="AD233" s="42">
        <f t="shared" si="194"/>
        <v>66.834658000000005</v>
      </c>
      <c r="AE233" s="42">
        <f t="shared" si="194"/>
        <v>46.037977920000003</v>
      </c>
      <c r="AF233" s="42">
        <f t="shared" si="194"/>
        <v>0.80109000000000008</v>
      </c>
      <c r="AG233" s="42">
        <f t="shared" si="194"/>
        <v>21.628453</v>
      </c>
      <c r="AH233" s="42">
        <f t="shared" si="194"/>
        <v>21.344957190000002</v>
      </c>
      <c r="AI233" s="42">
        <f t="shared" si="194"/>
        <v>2.26347773</v>
      </c>
      <c r="AJ233" s="42">
        <f t="shared" si="194"/>
        <v>0</v>
      </c>
      <c r="AK233" s="42">
        <f t="shared" si="194"/>
        <v>0</v>
      </c>
      <c r="AL233" s="42">
        <f t="shared" si="194"/>
        <v>0</v>
      </c>
      <c r="AM233" s="42">
        <f t="shared" si="194"/>
        <v>0</v>
      </c>
      <c r="AN233" s="42">
        <f t="shared" si="194"/>
        <v>0</v>
      </c>
      <c r="AO233" s="42">
        <f t="shared" si="194"/>
        <v>5.9962902700000003</v>
      </c>
      <c r="AP233" s="42">
        <f t="shared" si="194"/>
        <v>0</v>
      </c>
      <c r="AQ233" s="42">
        <f t="shared" si="194"/>
        <v>0</v>
      </c>
      <c r="AR233" s="42">
        <f t="shared" si="194"/>
        <v>5.8980500000000005</v>
      </c>
      <c r="AS233" s="42">
        <f t="shared" si="194"/>
        <v>9.8240270000000005E-2</v>
      </c>
      <c r="AT233" s="42">
        <f t="shared" si="194"/>
        <v>15.1364038</v>
      </c>
      <c r="AU233" s="42">
        <f t="shared" si="194"/>
        <v>0</v>
      </c>
      <c r="AV233" s="42">
        <f t="shared" si="194"/>
        <v>0</v>
      </c>
      <c r="AW233" s="42">
        <f t="shared" si="194"/>
        <v>13.86021723</v>
      </c>
      <c r="AX233" s="42">
        <f t="shared" si="194"/>
        <v>1.2761865700000001</v>
      </c>
      <c r="AY233" s="42">
        <f t="shared" si="194"/>
        <v>24.905283849999996</v>
      </c>
      <c r="AZ233" s="42">
        <f t="shared" si="194"/>
        <v>0.80109000000000008</v>
      </c>
      <c r="BA233" s="42">
        <f t="shared" si="194"/>
        <v>21.628453</v>
      </c>
      <c r="BB233" s="42">
        <f t="shared" si="194"/>
        <v>1.5866899600000002</v>
      </c>
      <c r="BC233" s="42">
        <f t="shared" si="194"/>
        <v>0.88905088999999993</v>
      </c>
    </row>
    <row r="234" spans="1:55" ht="31.5" x14ac:dyDescent="0.25">
      <c r="A234" s="46" t="s">
        <v>475</v>
      </c>
      <c r="B234" s="50" t="s">
        <v>476</v>
      </c>
      <c r="C234" s="51" t="s">
        <v>477</v>
      </c>
      <c r="D234" s="53">
        <v>2.6429999999999998</v>
      </c>
      <c r="E234" s="49">
        <f t="shared" ref="E234:E241" si="195">SUBTOTAL(9,F234:I234)</f>
        <v>4.7338412999999999</v>
      </c>
      <c r="F234" s="49">
        <f t="shared" ref="F234:I241" si="196">K234+P234+U234+Z234</f>
        <v>0</v>
      </c>
      <c r="G234" s="49">
        <f t="shared" si="196"/>
        <v>0.94499999999999995</v>
      </c>
      <c r="H234" s="49">
        <f t="shared" si="196"/>
        <v>3.7888412999999996</v>
      </c>
      <c r="I234" s="49">
        <f t="shared" si="196"/>
        <v>0</v>
      </c>
      <c r="J234" s="49">
        <f t="shared" ref="J234:J241" si="197">SUBTOTAL(9,K234:N234)</f>
        <v>1.1835679999999999E-2</v>
      </c>
      <c r="K234" s="53">
        <v>0</v>
      </c>
      <c r="L234" s="53">
        <v>0</v>
      </c>
      <c r="M234" s="53">
        <v>0</v>
      </c>
      <c r="N234" s="53">
        <v>1.1835679999999999E-2</v>
      </c>
      <c r="O234" s="49">
        <f t="shared" ref="O234:O241" si="198">SUBTOTAL(9,P234:S234)</f>
        <v>1.5630930599999999</v>
      </c>
      <c r="P234" s="53">
        <v>0</v>
      </c>
      <c r="Q234" s="53">
        <v>0</v>
      </c>
      <c r="R234" s="53">
        <v>1.5749287399999998</v>
      </c>
      <c r="S234" s="53">
        <v>-1.1835679999999999E-2</v>
      </c>
      <c r="T234" s="49">
        <f t="shared" ref="T234:T241" si="199">SUBTOTAL(9,U234:X234)</f>
        <v>2.4501625599999999</v>
      </c>
      <c r="U234" s="53">
        <v>0</v>
      </c>
      <c r="V234" s="53">
        <v>0.23624999999999999</v>
      </c>
      <c r="W234" s="53">
        <v>2.2139125599999998</v>
      </c>
      <c r="X234" s="53">
        <v>0</v>
      </c>
      <c r="Y234" s="49">
        <f t="shared" ref="Y234:Y241" si="200">SUBTOTAL(9,Z234:AC234)</f>
        <v>0.70874999999999999</v>
      </c>
      <c r="Z234" s="53">
        <v>0</v>
      </c>
      <c r="AA234" s="53">
        <v>0.70874999999999999</v>
      </c>
      <c r="AB234" s="53">
        <v>0</v>
      </c>
      <c r="AC234" s="53">
        <v>0</v>
      </c>
      <c r="AD234" s="53">
        <v>2.5</v>
      </c>
      <c r="AE234" s="49">
        <f t="shared" ref="AE234:AE241" si="201">SUBTOTAL(9,AF234:AI234)</f>
        <v>4.2287651899999998</v>
      </c>
      <c r="AF234" s="49">
        <f t="shared" ref="AF234:AI241" si="202">AK234+AP234+AU234+AZ234</f>
        <v>0</v>
      </c>
      <c r="AG234" s="49">
        <f t="shared" si="202"/>
        <v>1.05</v>
      </c>
      <c r="AH234" s="49">
        <f t="shared" si="202"/>
        <v>3.17876519</v>
      </c>
      <c r="AI234" s="49">
        <f t="shared" si="202"/>
        <v>0</v>
      </c>
      <c r="AJ234" s="49">
        <f t="shared" ref="AJ234:AJ241" si="203">SUBTOTAL(9,AK234:AN234)</f>
        <v>0</v>
      </c>
      <c r="AK234" s="53">
        <v>0</v>
      </c>
      <c r="AL234" s="53">
        <v>0</v>
      </c>
      <c r="AM234" s="53">
        <v>0</v>
      </c>
      <c r="AN234" s="53">
        <v>0</v>
      </c>
      <c r="AO234" s="49">
        <f t="shared" ref="AO234:AO241" si="204">SUBTOTAL(9,AP234:AS234)</f>
        <v>0</v>
      </c>
      <c r="AP234" s="53">
        <v>0</v>
      </c>
      <c r="AQ234" s="53">
        <v>0</v>
      </c>
      <c r="AR234" s="53">
        <v>0</v>
      </c>
      <c r="AS234" s="53">
        <v>0</v>
      </c>
      <c r="AT234" s="49">
        <f t="shared" ref="AT234:AT241" si="205">SUBTOTAL(9,AU234:AX234)</f>
        <v>1.5920752299999998</v>
      </c>
      <c r="AU234" s="53">
        <v>0</v>
      </c>
      <c r="AV234" s="53">
        <v>0</v>
      </c>
      <c r="AW234" s="53">
        <v>1.5920752299999998</v>
      </c>
      <c r="AX234" s="53">
        <v>0</v>
      </c>
      <c r="AY234" s="49">
        <f t="shared" ref="AY234:AY241" si="206">SUBTOTAL(9,AZ234:BC234)</f>
        <v>2.63668996</v>
      </c>
      <c r="AZ234" s="53">
        <v>0</v>
      </c>
      <c r="BA234" s="53">
        <v>1.05</v>
      </c>
      <c r="BB234" s="53">
        <v>1.5866899600000002</v>
      </c>
      <c r="BC234" s="53">
        <v>0</v>
      </c>
    </row>
    <row r="235" spans="1:55" ht="31.5" x14ac:dyDescent="0.25">
      <c r="A235" s="46" t="s">
        <v>475</v>
      </c>
      <c r="B235" s="47" t="s">
        <v>478</v>
      </c>
      <c r="C235" s="54" t="s">
        <v>479</v>
      </c>
      <c r="D235" s="49">
        <v>3.5027999999999992</v>
      </c>
      <c r="E235" s="49">
        <f t="shared" si="195"/>
        <v>3.1372451199999998</v>
      </c>
      <c r="F235" s="49">
        <f t="shared" si="196"/>
        <v>0</v>
      </c>
      <c r="G235" s="49">
        <f t="shared" si="196"/>
        <v>2.6999999999999997</v>
      </c>
      <c r="H235" s="49">
        <f t="shared" si="196"/>
        <v>0</v>
      </c>
      <c r="I235" s="49">
        <f t="shared" si="196"/>
        <v>0.43724511999999999</v>
      </c>
      <c r="J235" s="49">
        <f t="shared" si="197"/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f t="shared" si="198"/>
        <v>0.3</v>
      </c>
      <c r="P235" s="49">
        <v>0</v>
      </c>
      <c r="Q235" s="49">
        <v>0.3</v>
      </c>
      <c r="R235" s="49">
        <v>0</v>
      </c>
      <c r="S235" s="49">
        <v>0</v>
      </c>
      <c r="T235" s="49">
        <f t="shared" si="199"/>
        <v>0.1730312</v>
      </c>
      <c r="U235" s="49">
        <v>0</v>
      </c>
      <c r="V235" s="49">
        <v>0</v>
      </c>
      <c r="W235" s="49">
        <v>0</v>
      </c>
      <c r="X235" s="49">
        <v>0.1730312</v>
      </c>
      <c r="Y235" s="49">
        <f t="shared" si="200"/>
        <v>2.6642139199999999</v>
      </c>
      <c r="Z235" s="49">
        <v>0</v>
      </c>
      <c r="AA235" s="49">
        <v>2.4</v>
      </c>
      <c r="AB235" s="49">
        <v>0</v>
      </c>
      <c r="AC235" s="49">
        <v>0.26421391999999999</v>
      </c>
      <c r="AD235" s="49">
        <v>14.796100000000001</v>
      </c>
      <c r="AE235" s="49">
        <f t="shared" si="201"/>
        <v>8.8352951200000014</v>
      </c>
      <c r="AF235" s="49">
        <f t="shared" si="202"/>
        <v>0</v>
      </c>
      <c r="AG235" s="49">
        <f t="shared" si="202"/>
        <v>2.5</v>
      </c>
      <c r="AH235" s="49">
        <f t="shared" si="202"/>
        <v>5.8980500000000005</v>
      </c>
      <c r="AI235" s="49">
        <f t="shared" si="202"/>
        <v>0.43724511999999999</v>
      </c>
      <c r="AJ235" s="49">
        <f t="shared" si="203"/>
        <v>0</v>
      </c>
      <c r="AK235" s="49">
        <v>0</v>
      </c>
      <c r="AL235" s="49">
        <v>0</v>
      </c>
      <c r="AM235" s="49">
        <v>0</v>
      </c>
      <c r="AN235" s="49">
        <v>0</v>
      </c>
      <c r="AO235" s="49">
        <f t="shared" si="204"/>
        <v>5.8980500000000005</v>
      </c>
      <c r="AP235" s="49">
        <v>0</v>
      </c>
      <c r="AQ235" s="49">
        <v>0</v>
      </c>
      <c r="AR235" s="49">
        <v>5.8980500000000005</v>
      </c>
      <c r="AS235" s="49">
        <v>0</v>
      </c>
      <c r="AT235" s="49">
        <f t="shared" si="205"/>
        <v>0.18656362999999998</v>
      </c>
      <c r="AU235" s="49">
        <v>0</v>
      </c>
      <c r="AV235" s="49">
        <v>0</v>
      </c>
      <c r="AW235" s="49">
        <v>0</v>
      </c>
      <c r="AX235" s="49">
        <v>0.18656362999999998</v>
      </c>
      <c r="AY235" s="49">
        <f t="shared" si="206"/>
        <v>2.7506814899999998</v>
      </c>
      <c r="AZ235" s="49">
        <v>0</v>
      </c>
      <c r="BA235" s="49">
        <v>2.5</v>
      </c>
      <c r="BB235" s="49">
        <v>0</v>
      </c>
      <c r="BC235" s="49">
        <v>0.25068149000000001</v>
      </c>
    </row>
    <row r="236" spans="1:55" ht="31.5" x14ac:dyDescent="0.25">
      <c r="A236" s="46" t="s">
        <v>475</v>
      </c>
      <c r="B236" s="47" t="s">
        <v>480</v>
      </c>
      <c r="C236" s="54" t="s">
        <v>481</v>
      </c>
      <c r="D236" s="49">
        <v>18.692539889999999</v>
      </c>
      <c r="E236" s="49">
        <f t="shared" si="195"/>
        <v>17.504225599999998</v>
      </c>
      <c r="F236" s="49">
        <f t="shared" si="196"/>
        <v>9.0388099999999999E-2</v>
      </c>
      <c r="G236" s="49">
        <f t="shared" si="196"/>
        <v>16.542895789999999</v>
      </c>
      <c r="H236" s="49">
        <f t="shared" si="196"/>
        <v>0</v>
      </c>
      <c r="I236" s="49">
        <f t="shared" si="196"/>
        <v>0.87094171000000009</v>
      </c>
      <c r="J236" s="49">
        <f t="shared" si="197"/>
        <v>0.75263988999999998</v>
      </c>
      <c r="K236" s="49">
        <v>9.0388099999999999E-2</v>
      </c>
      <c r="L236" s="49">
        <v>0.66225179000000001</v>
      </c>
      <c r="M236" s="49">
        <v>0</v>
      </c>
      <c r="N236" s="49">
        <v>0</v>
      </c>
      <c r="O236" s="49">
        <f t="shared" si="198"/>
        <v>9.8240270000000005E-2</v>
      </c>
      <c r="P236" s="49">
        <v>0</v>
      </c>
      <c r="Q236" s="49">
        <v>0</v>
      </c>
      <c r="R236" s="49">
        <v>0</v>
      </c>
      <c r="S236" s="49">
        <v>9.8240270000000005E-2</v>
      </c>
      <c r="T236" s="49">
        <f t="shared" si="199"/>
        <v>4.5337116499999999</v>
      </c>
      <c r="U236" s="49">
        <v>0</v>
      </c>
      <c r="V236" s="49">
        <v>4.2197721799999997</v>
      </c>
      <c r="W236" s="49">
        <v>0</v>
      </c>
      <c r="X236" s="49">
        <v>0.31393947</v>
      </c>
      <c r="Y236" s="49">
        <f t="shared" si="200"/>
        <v>12.11963379</v>
      </c>
      <c r="Z236" s="49">
        <v>0</v>
      </c>
      <c r="AA236" s="49">
        <v>11.660871820000001</v>
      </c>
      <c r="AB236" s="49">
        <v>0</v>
      </c>
      <c r="AC236" s="49">
        <v>0.45876197000000002</v>
      </c>
      <c r="AD236" s="49">
        <v>15.5</v>
      </c>
      <c r="AE236" s="49">
        <f t="shared" si="201"/>
        <v>15.598252540000001</v>
      </c>
      <c r="AF236" s="49">
        <f t="shared" si="202"/>
        <v>0</v>
      </c>
      <c r="AG236" s="49">
        <f t="shared" si="202"/>
        <v>14.7043</v>
      </c>
      <c r="AH236" s="49">
        <f t="shared" si="202"/>
        <v>0</v>
      </c>
      <c r="AI236" s="49">
        <f t="shared" si="202"/>
        <v>0.89395254000000002</v>
      </c>
      <c r="AJ236" s="49">
        <f t="shared" si="203"/>
        <v>0</v>
      </c>
      <c r="AK236" s="49">
        <v>0</v>
      </c>
      <c r="AL236" s="49">
        <v>0</v>
      </c>
      <c r="AM236" s="49">
        <v>0</v>
      </c>
      <c r="AN236" s="49">
        <v>0</v>
      </c>
      <c r="AO236" s="49">
        <f t="shared" si="204"/>
        <v>9.8240270000000005E-2</v>
      </c>
      <c r="AP236" s="49">
        <v>0</v>
      </c>
      <c r="AQ236" s="49">
        <v>0</v>
      </c>
      <c r="AR236" s="49">
        <v>0</v>
      </c>
      <c r="AS236" s="49">
        <v>9.8240270000000005E-2</v>
      </c>
      <c r="AT236" s="49">
        <f t="shared" si="205"/>
        <v>0.40961691</v>
      </c>
      <c r="AU236" s="49">
        <v>0</v>
      </c>
      <c r="AV236" s="49">
        <v>0</v>
      </c>
      <c r="AW236" s="49">
        <v>0</v>
      </c>
      <c r="AX236" s="49">
        <v>0.40961691</v>
      </c>
      <c r="AY236" s="49">
        <f t="shared" si="206"/>
        <v>15.09039536</v>
      </c>
      <c r="AZ236" s="49">
        <v>0</v>
      </c>
      <c r="BA236" s="49">
        <v>14.7043</v>
      </c>
      <c r="BB236" s="49">
        <v>0</v>
      </c>
      <c r="BC236" s="49">
        <v>0.38609536</v>
      </c>
    </row>
    <row r="237" spans="1:55" ht="47.25" x14ac:dyDescent="0.25">
      <c r="A237" s="46" t="s">
        <v>475</v>
      </c>
      <c r="B237" s="47" t="s">
        <v>482</v>
      </c>
      <c r="C237" s="54" t="s">
        <v>483</v>
      </c>
      <c r="D237" s="49">
        <v>11.363155999999998</v>
      </c>
      <c r="E237" s="49">
        <f t="shared" si="195"/>
        <v>8.622692439999998</v>
      </c>
      <c r="F237" s="49">
        <f t="shared" si="196"/>
        <v>0.96130800000000005</v>
      </c>
      <c r="G237" s="49">
        <f t="shared" si="196"/>
        <v>2.0401372799999997</v>
      </c>
      <c r="H237" s="49">
        <f t="shared" si="196"/>
        <v>5.4935107199999997</v>
      </c>
      <c r="I237" s="49">
        <f t="shared" si="196"/>
        <v>0.12773644000000001</v>
      </c>
      <c r="J237" s="49">
        <f t="shared" si="197"/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f t="shared" si="198"/>
        <v>0</v>
      </c>
      <c r="P237" s="49">
        <v>0</v>
      </c>
      <c r="Q237" s="49">
        <v>0</v>
      </c>
      <c r="R237" s="49">
        <v>0</v>
      </c>
      <c r="S237" s="49">
        <v>0</v>
      </c>
      <c r="T237" s="49">
        <f t="shared" si="199"/>
        <v>5.7135902399999994</v>
      </c>
      <c r="U237" s="49">
        <v>0</v>
      </c>
      <c r="V237" s="49">
        <v>0.22007952</v>
      </c>
      <c r="W237" s="49">
        <v>5.4935107199999997</v>
      </c>
      <c r="X237" s="49">
        <v>0</v>
      </c>
      <c r="Y237" s="49">
        <f t="shared" si="200"/>
        <v>2.9091022</v>
      </c>
      <c r="Z237" s="49">
        <v>0.96130800000000005</v>
      </c>
      <c r="AA237" s="49">
        <v>1.8200577599999999</v>
      </c>
      <c r="AB237" s="49">
        <v>0</v>
      </c>
      <c r="AC237" s="49">
        <v>0.12773644000000001</v>
      </c>
      <c r="AD237" s="49">
        <v>10.773999999999999</v>
      </c>
      <c r="AE237" s="49">
        <f t="shared" si="201"/>
        <v>7.9316423199999999</v>
      </c>
      <c r="AF237" s="49">
        <f t="shared" si="202"/>
        <v>0.80109000000000008</v>
      </c>
      <c r="AG237" s="49">
        <f t="shared" si="202"/>
        <v>1.889016</v>
      </c>
      <c r="AH237" s="49">
        <f t="shared" si="202"/>
        <v>5.0865840000000002</v>
      </c>
      <c r="AI237" s="49">
        <f t="shared" si="202"/>
        <v>0.15495231999999998</v>
      </c>
      <c r="AJ237" s="49">
        <f t="shared" si="203"/>
        <v>0</v>
      </c>
      <c r="AK237" s="49">
        <v>0</v>
      </c>
      <c r="AL237" s="49">
        <v>0</v>
      </c>
      <c r="AM237" s="49">
        <v>0</v>
      </c>
      <c r="AN237" s="49">
        <v>0</v>
      </c>
      <c r="AO237" s="49">
        <f t="shared" si="204"/>
        <v>0</v>
      </c>
      <c r="AP237" s="49">
        <v>0</v>
      </c>
      <c r="AQ237" s="49">
        <v>0</v>
      </c>
      <c r="AR237" s="49">
        <v>0</v>
      </c>
      <c r="AS237" s="49">
        <v>0</v>
      </c>
      <c r="AT237" s="49">
        <f t="shared" si="205"/>
        <v>5.0865840000000002</v>
      </c>
      <c r="AU237" s="49">
        <v>0</v>
      </c>
      <c r="AV237" s="49">
        <v>0</v>
      </c>
      <c r="AW237" s="49">
        <v>5.0865840000000002</v>
      </c>
      <c r="AX237" s="49">
        <v>0</v>
      </c>
      <c r="AY237" s="49">
        <f t="shared" si="206"/>
        <v>2.8450583200000001</v>
      </c>
      <c r="AZ237" s="49">
        <v>0.80109000000000008</v>
      </c>
      <c r="BA237" s="49">
        <v>1.889016</v>
      </c>
      <c r="BB237" s="49">
        <v>0</v>
      </c>
      <c r="BC237" s="49">
        <v>0.15495231999999998</v>
      </c>
    </row>
    <row r="238" spans="1:55" ht="31.5" x14ac:dyDescent="0.25">
      <c r="A238" s="46" t="s">
        <v>475</v>
      </c>
      <c r="B238" s="47" t="s">
        <v>484</v>
      </c>
      <c r="C238" s="54" t="s">
        <v>485</v>
      </c>
      <c r="D238" s="49">
        <v>1.12424853</v>
      </c>
      <c r="E238" s="49">
        <f t="shared" si="195"/>
        <v>1.1399999999999999</v>
      </c>
      <c r="F238" s="49">
        <f t="shared" si="196"/>
        <v>0</v>
      </c>
      <c r="G238" s="49">
        <f t="shared" si="196"/>
        <v>1.1399999999999999</v>
      </c>
      <c r="H238" s="49">
        <f t="shared" si="196"/>
        <v>0</v>
      </c>
      <c r="I238" s="49">
        <f t="shared" si="196"/>
        <v>0</v>
      </c>
      <c r="J238" s="49">
        <f t="shared" si="197"/>
        <v>1.083</v>
      </c>
      <c r="K238" s="49">
        <v>0</v>
      </c>
      <c r="L238" s="49">
        <v>1.083</v>
      </c>
      <c r="M238" s="49">
        <v>0</v>
      </c>
      <c r="N238" s="49">
        <v>0</v>
      </c>
      <c r="O238" s="49">
        <f t="shared" si="198"/>
        <v>5.7000000000000002E-2</v>
      </c>
      <c r="P238" s="49">
        <v>0</v>
      </c>
      <c r="Q238" s="49">
        <v>5.7000000000000002E-2</v>
      </c>
      <c r="R238" s="49">
        <v>0</v>
      </c>
      <c r="S238" s="49">
        <v>0</v>
      </c>
      <c r="T238" s="49">
        <f t="shared" si="199"/>
        <v>0</v>
      </c>
      <c r="U238" s="49">
        <v>0</v>
      </c>
      <c r="V238" s="49">
        <v>0</v>
      </c>
      <c r="W238" s="49">
        <v>0</v>
      </c>
      <c r="X238" s="49">
        <v>0</v>
      </c>
      <c r="Y238" s="49">
        <f t="shared" si="200"/>
        <v>0</v>
      </c>
      <c r="Z238" s="49">
        <v>0</v>
      </c>
      <c r="AA238" s="49">
        <v>0</v>
      </c>
      <c r="AB238" s="49">
        <v>0</v>
      </c>
      <c r="AC238" s="49">
        <v>0</v>
      </c>
      <c r="AD238" s="49">
        <v>0</v>
      </c>
      <c r="AE238" s="49">
        <f t="shared" si="201"/>
        <v>0</v>
      </c>
      <c r="AF238" s="49">
        <f t="shared" si="202"/>
        <v>0</v>
      </c>
      <c r="AG238" s="49">
        <f t="shared" si="202"/>
        <v>0</v>
      </c>
      <c r="AH238" s="49">
        <f t="shared" si="202"/>
        <v>0</v>
      </c>
      <c r="AI238" s="49">
        <f t="shared" si="202"/>
        <v>0</v>
      </c>
      <c r="AJ238" s="49">
        <f t="shared" si="203"/>
        <v>0</v>
      </c>
      <c r="AK238" s="49">
        <v>0</v>
      </c>
      <c r="AL238" s="49">
        <v>0</v>
      </c>
      <c r="AM238" s="49">
        <v>0</v>
      </c>
      <c r="AN238" s="49">
        <v>0</v>
      </c>
      <c r="AO238" s="49">
        <f t="shared" si="204"/>
        <v>0</v>
      </c>
      <c r="AP238" s="49">
        <v>0</v>
      </c>
      <c r="AQ238" s="49">
        <v>0</v>
      </c>
      <c r="AR238" s="49">
        <v>0</v>
      </c>
      <c r="AS238" s="49">
        <v>0</v>
      </c>
      <c r="AT238" s="49">
        <f t="shared" si="205"/>
        <v>0</v>
      </c>
      <c r="AU238" s="49">
        <v>0</v>
      </c>
      <c r="AV238" s="49">
        <v>0</v>
      </c>
      <c r="AW238" s="49">
        <v>0</v>
      </c>
      <c r="AX238" s="49">
        <v>0</v>
      </c>
      <c r="AY238" s="49">
        <f t="shared" si="206"/>
        <v>0</v>
      </c>
      <c r="AZ238" s="49">
        <v>0</v>
      </c>
      <c r="BA238" s="49">
        <v>0</v>
      </c>
      <c r="BB238" s="49">
        <v>0</v>
      </c>
      <c r="BC238" s="49">
        <v>0</v>
      </c>
    </row>
    <row r="239" spans="1:55" ht="31.5" x14ac:dyDescent="0.25">
      <c r="A239" s="46" t="s">
        <v>475</v>
      </c>
      <c r="B239" s="47" t="s">
        <v>486</v>
      </c>
      <c r="C239" s="54" t="s">
        <v>487</v>
      </c>
      <c r="D239" s="49">
        <v>13.116819600000001</v>
      </c>
      <c r="E239" s="49">
        <f t="shared" si="195"/>
        <v>2.3812757100000002</v>
      </c>
      <c r="F239" s="49">
        <f t="shared" si="196"/>
        <v>0</v>
      </c>
      <c r="G239" s="49">
        <f t="shared" si="196"/>
        <v>1.6039479600000002</v>
      </c>
      <c r="H239" s="49">
        <f t="shared" si="196"/>
        <v>0</v>
      </c>
      <c r="I239" s="49">
        <f t="shared" si="196"/>
        <v>0.77732774999999998</v>
      </c>
      <c r="J239" s="49">
        <f t="shared" si="197"/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f t="shared" si="198"/>
        <v>0</v>
      </c>
      <c r="P239" s="49">
        <v>0</v>
      </c>
      <c r="Q239" s="49">
        <v>0</v>
      </c>
      <c r="R239" s="49">
        <v>0</v>
      </c>
      <c r="S239" s="49">
        <v>0</v>
      </c>
      <c r="T239" s="49">
        <f t="shared" si="199"/>
        <v>0.95882889999999998</v>
      </c>
      <c r="U239" s="49">
        <v>0</v>
      </c>
      <c r="V239" s="49">
        <v>0.40567392000000002</v>
      </c>
      <c r="W239" s="49">
        <v>0</v>
      </c>
      <c r="X239" s="49">
        <v>0.55315497999999996</v>
      </c>
      <c r="Y239" s="49">
        <f t="shared" si="200"/>
        <v>1.4224468100000001</v>
      </c>
      <c r="Z239" s="49">
        <v>0</v>
      </c>
      <c r="AA239" s="49">
        <v>1.19827404</v>
      </c>
      <c r="AB239" s="49">
        <v>0</v>
      </c>
      <c r="AC239" s="49">
        <v>0.22417277000000002</v>
      </c>
      <c r="AD239" s="49">
        <v>20.264558000000001</v>
      </c>
      <c r="AE239" s="49">
        <f t="shared" si="201"/>
        <v>9.4440227500000002</v>
      </c>
      <c r="AF239" s="49">
        <f t="shared" si="202"/>
        <v>0</v>
      </c>
      <c r="AG239" s="49">
        <f t="shared" si="202"/>
        <v>1.4851369999999999</v>
      </c>
      <c r="AH239" s="49">
        <f t="shared" si="202"/>
        <v>7.1815579999999999</v>
      </c>
      <c r="AI239" s="49">
        <f t="shared" si="202"/>
        <v>0.77732774999999998</v>
      </c>
      <c r="AJ239" s="49">
        <f t="shared" si="203"/>
        <v>0</v>
      </c>
      <c r="AK239" s="49">
        <v>0</v>
      </c>
      <c r="AL239" s="49">
        <v>0</v>
      </c>
      <c r="AM239" s="49">
        <v>0</v>
      </c>
      <c r="AN239" s="49">
        <v>0</v>
      </c>
      <c r="AO239" s="49">
        <f t="shared" si="204"/>
        <v>0</v>
      </c>
      <c r="AP239" s="49">
        <v>0</v>
      </c>
      <c r="AQ239" s="49">
        <v>0</v>
      </c>
      <c r="AR239" s="49">
        <v>0</v>
      </c>
      <c r="AS239" s="49">
        <v>0</v>
      </c>
      <c r="AT239" s="49">
        <f t="shared" si="205"/>
        <v>7.8615640300000003</v>
      </c>
      <c r="AU239" s="49">
        <v>0</v>
      </c>
      <c r="AV239" s="49">
        <v>0</v>
      </c>
      <c r="AW239" s="49">
        <v>7.1815579999999999</v>
      </c>
      <c r="AX239" s="49">
        <v>0.68000603000000004</v>
      </c>
      <c r="AY239" s="49">
        <f t="shared" si="206"/>
        <v>1.58245872</v>
      </c>
      <c r="AZ239" s="49">
        <v>0</v>
      </c>
      <c r="BA239" s="49">
        <v>1.4851369999999999</v>
      </c>
      <c r="BB239" s="49">
        <v>0</v>
      </c>
      <c r="BC239" s="49">
        <v>9.7321719999999945E-2</v>
      </c>
    </row>
    <row r="240" spans="1:55" x14ac:dyDescent="0.25">
      <c r="A240" s="46" t="s">
        <v>475</v>
      </c>
      <c r="B240" s="47" t="s">
        <v>488</v>
      </c>
      <c r="C240" s="54" t="s">
        <v>489</v>
      </c>
      <c r="D240" s="49">
        <v>3.8195999999999999</v>
      </c>
      <c r="E240" s="49">
        <f t="shared" si="195"/>
        <v>6.4509325100000003</v>
      </c>
      <c r="F240" s="49">
        <f t="shared" si="196"/>
        <v>0</v>
      </c>
      <c r="G240" s="49">
        <f t="shared" si="196"/>
        <v>0</v>
      </c>
      <c r="H240" s="49">
        <f t="shared" si="196"/>
        <v>6.4509325100000003</v>
      </c>
      <c r="I240" s="49">
        <f t="shared" si="196"/>
        <v>0</v>
      </c>
      <c r="J240" s="49">
        <f t="shared" si="197"/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f t="shared" si="198"/>
        <v>0</v>
      </c>
      <c r="P240" s="49">
        <v>0</v>
      </c>
      <c r="Q240" s="49">
        <v>0</v>
      </c>
      <c r="R240" s="49">
        <v>0</v>
      </c>
      <c r="S240" s="49">
        <v>0</v>
      </c>
      <c r="T240" s="49">
        <f t="shared" si="199"/>
        <v>6.4509325100000003</v>
      </c>
      <c r="U240" s="49">
        <v>0</v>
      </c>
      <c r="V240" s="49">
        <v>0</v>
      </c>
      <c r="W240" s="49">
        <v>6.4509325100000003</v>
      </c>
      <c r="X240" s="49">
        <v>0</v>
      </c>
      <c r="Y240" s="49">
        <f t="shared" si="200"/>
        <v>0</v>
      </c>
      <c r="Z240" s="49">
        <v>0</v>
      </c>
      <c r="AA240" s="49">
        <v>0</v>
      </c>
      <c r="AB240" s="49">
        <v>0</v>
      </c>
      <c r="AC240" s="49">
        <v>0</v>
      </c>
      <c r="AD240" s="49">
        <v>0</v>
      </c>
      <c r="AE240" s="49">
        <f t="shared" si="201"/>
        <v>0</v>
      </c>
      <c r="AF240" s="49">
        <f t="shared" si="202"/>
        <v>0</v>
      </c>
      <c r="AG240" s="49">
        <f t="shared" si="202"/>
        <v>0</v>
      </c>
      <c r="AH240" s="49">
        <f t="shared" si="202"/>
        <v>0</v>
      </c>
      <c r="AI240" s="49">
        <f t="shared" si="202"/>
        <v>0</v>
      </c>
      <c r="AJ240" s="49">
        <f t="shared" si="203"/>
        <v>0</v>
      </c>
      <c r="AK240" s="49">
        <v>0</v>
      </c>
      <c r="AL240" s="49">
        <v>0</v>
      </c>
      <c r="AM240" s="49">
        <v>0</v>
      </c>
      <c r="AN240" s="49">
        <v>0</v>
      </c>
      <c r="AO240" s="49">
        <f t="shared" si="204"/>
        <v>0</v>
      </c>
      <c r="AP240" s="49">
        <v>0</v>
      </c>
      <c r="AQ240" s="49">
        <v>0</v>
      </c>
      <c r="AR240" s="49">
        <v>0</v>
      </c>
      <c r="AS240" s="49">
        <v>0</v>
      </c>
      <c r="AT240" s="49">
        <f t="shared" si="205"/>
        <v>0</v>
      </c>
      <c r="AU240" s="49">
        <v>0</v>
      </c>
      <c r="AV240" s="49">
        <v>0</v>
      </c>
      <c r="AW240" s="49">
        <v>0</v>
      </c>
      <c r="AX240" s="49">
        <v>0</v>
      </c>
      <c r="AY240" s="49">
        <f t="shared" si="206"/>
        <v>0</v>
      </c>
      <c r="AZ240" s="49">
        <v>0</v>
      </c>
      <c r="BA240" s="49">
        <v>0</v>
      </c>
      <c r="BB240" s="49">
        <v>0</v>
      </c>
      <c r="BC240" s="49">
        <v>0</v>
      </c>
    </row>
    <row r="241" spans="1:55" x14ac:dyDescent="0.25">
      <c r="A241" s="46" t="s">
        <v>475</v>
      </c>
      <c r="B241" s="47" t="s">
        <v>490</v>
      </c>
      <c r="C241" s="54" t="s">
        <v>491</v>
      </c>
      <c r="D241" s="49">
        <v>3.6</v>
      </c>
      <c r="E241" s="49">
        <f t="shared" si="195"/>
        <v>0</v>
      </c>
      <c r="F241" s="49">
        <f t="shared" si="196"/>
        <v>0</v>
      </c>
      <c r="G241" s="49">
        <f t="shared" si="196"/>
        <v>0</v>
      </c>
      <c r="H241" s="49">
        <f t="shared" si="196"/>
        <v>0</v>
      </c>
      <c r="I241" s="49">
        <f t="shared" si="196"/>
        <v>0</v>
      </c>
      <c r="J241" s="49">
        <f t="shared" si="197"/>
        <v>0</v>
      </c>
      <c r="K241" s="49">
        <v>0</v>
      </c>
      <c r="L241" s="49">
        <v>0</v>
      </c>
      <c r="M241" s="49">
        <v>0</v>
      </c>
      <c r="N241" s="49">
        <v>0</v>
      </c>
      <c r="O241" s="49">
        <f t="shared" si="198"/>
        <v>0</v>
      </c>
      <c r="P241" s="49">
        <v>0</v>
      </c>
      <c r="Q241" s="49">
        <v>0</v>
      </c>
      <c r="R241" s="49">
        <v>0</v>
      </c>
      <c r="S241" s="49">
        <v>0</v>
      </c>
      <c r="T241" s="49">
        <f t="shared" si="199"/>
        <v>0</v>
      </c>
      <c r="U241" s="49">
        <v>0</v>
      </c>
      <c r="V241" s="49">
        <v>0</v>
      </c>
      <c r="W241" s="49">
        <v>0</v>
      </c>
      <c r="X241" s="49">
        <v>0</v>
      </c>
      <c r="Y241" s="49">
        <f t="shared" si="200"/>
        <v>0</v>
      </c>
      <c r="Z241" s="49">
        <v>0</v>
      </c>
      <c r="AA241" s="49">
        <v>0</v>
      </c>
      <c r="AB241" s="49">
        <v>0</v>
      </c>
      <c r="AC241" s="49">
        <v>0</v>
      </c>
      <c r="AD241" s="49">
        <v>3</v>
      </c>
      <c r="AE241" s="49">
        <f t="shared" si="201"/>
        <v>0</v>
      </c>
      <c r="AF241" s="49">
        <f t="shared" si="202"/>
        <v>0</v>
      </c>
      <c r="AG241" s="49">
        <f t="shared" si="202"/>
        <v>0</v>
      </c>
      <c r="AH241" s="49">
        <f t="shared" si="202"/>
        <v>0</v>
      </c>
      <c r="AI241" s="49">
        <f t="shared" si="202"/>
        <v>0</v>
      </c>
      <c r="AJ241" s="49">
        <f t="shared" si="203"/>
        <v>0</v>
      </c>
      <c r="AK241" s="49">
        <v>0</v>
      </c>
      <c r="AL241" s="49">
        <v>0</v>
      </c>
      <c r="AM241" s="49">
        <v>0</v>
      </c>
      <c r="AN241" s="49">
        <v>0</v>
      </c>
      <c r="AO241" s="49">
        <f t="shared" si="204"/>
        <v>0</v>
      </c>
      <c r="AP241" s="49">
        <v>0</v>
      </c>
      <c r="AQ241" s="49">
        <v>0</v>
      </c>
      <c r="AR241" s="49">
        <v>0</v>
      </c>
      <c r="AS241" s="49">
        <v>0</v>
      </c>
      <c r="AT241" s="49">
        <f t="shared" si="205"/>
        <v>0</v>
      </c>
      <c r="AU241" s="49">
        <v>0</v>
      </c>
      <c r="AV241" s="49">
        <v>0</v>
      </c>
      <c r="AW241" s="49">
        <v>0</v>
      </c>
      <c r="AX241" s="49">
        <v>0</v>
      </c>
      <c r="AY241" s="49">
        <f t="shared" si="206"/>
        <v>0</v>
      </c>
      <c r="AZ241" s="49">
        <v>0</v>
      </c>
      <c r="BA241" s="49">
        <v>0</v>
      </c>
      <c r="BB241" s="49">
        <v>0</v>
      </c>
      <c r="BC241" s="49">
        <v>0</v>
      </c>
    </row>
    <row r="242" spans="1:55" s="16" customFormat="1" ht="31.5" x14ac:dyDescent="0.25">
      <c r="A242" s="38" t="s">
        <v>492</v>
      </c>
      <c r="B242" s="43" t="s">
        <v>182</v>
      </c>
      <c r="C242" s="40" t="s">
        <v>75</v>
      </c>
      <c r="D242" s="42">
        <f t="shared" ref="D242:BC242" si="207">D243+D248+D249+D250</f>
        <v>194.96968251149997</v>
      </c>
      <c r="E242" s="42">
        <f t="shared" si="207"/>
        <v>164.32362644999998</v>
      </c>
      <c r="F242" s="42">
        <f t="shared" si="207"/>
        <v>12.33486577</v>
      </c>
      <c r="G242" s="42">
        <f t="shared" si="207"/>
        <v>32.572930150000005</v>
      </c>
      <c r="H242" s="42">
        <f t="shared" si="207"/>
        <v>113.46332714</v>
      </c>
      <c r="I242" s="42">
        <f t="shared" si="207"/>
        <v>5.9525033900000004</v>
      </c>
      <c r="J242" s="42">
        <f t="shared" si="207"/>
        <v>23.606251059999998</v>
      </c>
      <c r="K242" s="42">
        <f t="shared" si="207"/>
        <v>5.6642763199999999</v>
      </c>
      <c r="L242" s="42">
        <f t="shared" si="207"/>
        <v>13.883605729999999</v>
      </c>
      <c r="M242" s="42">
        <f t="shared" si="207"/>
        <v>0.85412772000000003</v>
      </c>
      <c r="N242" s="42">
        <f t="shared" si="207"/>
        <v>3.2042412900000001</v>
      </c>
      <c r="O242" s="42">
        <f t="shared" si="207"/>
        <v>4.8544407600000001</v>
      </c>
      <c r="P242" s="42">
        <f t="shared" si="207"/>
        <v>0</v>
      </c>
      <c r="Q242" s="42">
        <f t="shared" si="207"/>
        <v>4.3541078500000001</v>
      </c>
      <c r="R242" s="42">
        <f t="shared" si="207"/>
        <v>0</v>
      </c>
      <c r="S242" s="42">
        <f t="shared" si="207"/>
        <v>0.50033291000000002</v>
      </c>
      <c r="T242" s="42">
        <f t="shared" si="207"/>
        <v>8.4499353399999997</v>
      </c>
      <c r="U242" s="42">
        <f t="shared" si="207"/>
        <v>0.19268504</v>
      </c>
      <c r="V242" s="42">
        <f t="shared" si="207"/>
        <v>5.3198207899999996</v>
      </c>
      <c r="W242" s="42">
        <f t="shared" si="207"/>
        <v>2.01044182</v>
      </c>
      <c r="X242" s="42">
        <f t="shared" si="207"/>
        <v>0.92698769000000003</v>
      </c>
      <c r="Y242" s="42">
        <f t="shared" si="207"/>
        <v>127.41299929000002</v>
      </c>
      <c r="Z242" s="42">
        <f t="shared" si="207"/>
        <v>6.4779044100000007</v>
      </c>
      <c r="AA242" s="42">
        <f t="shared" si="207"/>
        <v>9.0153957800000004</v>
      </c>
      <c r="AB242" s="42">
        <f t="shared" si="207"/>
        <v>110.59875759999998</v>
      </c>
      <c r="AC242" s="42">
        <f t="shared" si="207"/>
        <v>1.3209415</v>
      </c>
      <c r="AD242" s="42">
        <f t="shared" si="207"/>
        <v>82.539907090500009</v>
      </c>
      <c r="AE242" s="42">
        <f t="shared" si="207"/>
        <v>67.415862510000011</v>
      </c>
      <c r="AF242" s="42">
        <f t="shared" si="207"/>
        <v>5.8996184400000002</v>
      </c>
      <c r="AG242" s="42">
        <f t="shared" si="207"/>
        <v>39.45899318</v>
      </c>
      <c r="AH242" s="42">
        <f t="shared" si="207"/>
        <v>16.926891819999998</v>
      </c>
      <c r="AI242" s="42">
        <f t="shared" si="207"/>
        <v>5.1303590700000008</v>
      </c>
      <c r="AJ242" s="42">
        <f t="shared" si="207"/>
        <v>13.651437640000001</v>
      </c>
      <c r="AK242" s="42">
        <f t="shared" si="207"/>
        <v>0</v>
      </c>
      <c r="AL242" s="42">
        <f t="shared" si="207"/>
        <v>11.334265030000001</v>
      </c>
      <c r="AM242" s="42">
        <f t="shared" si="207"/>
        <v>0</v>
      </c>
      <c r="AN242" s="42">
        <f t="shared" si="207"/>
        <v>2.3171726100000001</v>
      </c>
      <c r="AO242" s="42">
        <f t="shared" si="207"/>
        <v>22.44368291</v>
      </c>
      <c r="AP242" s="42">
        <f t="shared" si="207"/>
        <v>0</v>
      </c>
      <c r="AQ242" s="42">
        <f t="shared" si="207"/>
        <v>21.943349999999999</v>
      </c>
      <c r="AR242" s="42">
        <f t="shared" si="207"/>
        <v>0</v>
      </c>
      <c r="AS242" s="42">
        <f t="shared" si="207"/>
        <v>0.50033291000000002</v>
      </c>
      <c r="AT242" s="42">
        <f t="shared" si="207"/>
        <v>1.04132669</v>
      </c>
      <c r="AU242" s="42">
        <f t="shared" si="207"/>
        <v>0.167939</v>
      </c>
      <c r="AV242" s="42">
        <f t="shared" si="207"/>
        <v>0</v>
      </c>
      <c r="AW242" s="42">
        <f t="shared" si="207"/>
        <v>0</v>
      </c>
      <c r="AX242" s="42">
        <f t="shared" si="207"/>
        <v>0.87338769000000005</v>
      </c>
      <c r="AY242" s="42">
        <f t="shared" si="207"/>
        <v>30.279415269999994</v>
      </c>
      <c r="AZ242" s="42">
        <f t="shared" si="207"/>
        <v>5.7316794400000006</v>
      </c>
      <c r="BA242" s="42">
        <f t="shared" si="207"/>
        <v>6.1813781500000005</v>
      </c>
      <c r="BB242" s="42">
        <f t="shared" si="207"/>
        <v>16.926891819999998</v>
      </c>
      <c r="BC242" s="42">
        <f t="shared" si="207"/>
        <v>1.4394658600000001</v>
      </c>
    </row>
    <row r="243" spans="1:55" s="16" customFormat="1" ht="47.25" x14ac:dyDescent="0.25">
      <c r="A243" s="38" t="s">
        <v>493</v>
      </c>
      <c r="B243" s="43" t="s">
        <v>184</v>
      </c>
      <c r="C243" s="40" t="s">
        <v>75</v>
      </c>
      <c r="D243" s="42">
        <f t="shared" ref="D243:AI243" si="208">SUM(D244:D247)</f>
        <v>22.833858169999999</v>
      </c>
      <c r="E243" s="42">
        <f t="shared" si="208"/>
        <v>21.00608093</v>
      </c>
      <c r="F243" s="42">
        <f t="shared" si="208"/>
        <v>5.6625003200000004</v>
      </c>
      <c r="G243" s="42">
        <f t="shared" si="208"/>
        <v>11.181752450000001</v>
      </c>
      <c r="H243" s="42">
        <f t="shared" si="208"/>
        <v>2.2556836800000002</v>
      </c>
      <c r="I243" s="42">
        <f t="shared" si="208"/>
        <v>1.9061444800000003</v>
      </c>
      <c r="J243" s="42">
        <f t="shared" si="208"/>
        <v>15.43268174</v>
      </c>
      <c r="K243" s="42">
        <f t="shared" si="208"/>
        <v>5.5809322400000001</v>
      </c>
      <c r="L243" s="42">
        <f t="shared" si="208"/>
        <v>8.0470477799999998</v>
      </c>
      <c r="M243" s="42">
        <f t="shared" si="208"/>
        <v>0</v>
      </c>
      <c r="N243" s="42">
        <f t="shared" si="208"/>
        <v>1.8047017200000002</v>
      </c>
      <c r="O243" s="42">
        <f t="shared" si="208"/>
        <v>1.9311764300000003</v>
      </c>
      <c r="P243" s="42">
        <f t="shared" si="208"/>
        <v>0</v>
      </c>
      <c r="Q243" s="42">
        <f t="shared" si="208"/>
        <v>1.9311764300000003</v>
      </c>
      <c r="R243" s="42">
        <f t="shared" si="208"/>
        <v>0</v>
      </c>
      <c r="S243" s="42">
        <f t="shared" si="208"/>
        <v>0</v>
      </c>
      <c r="T243" s="42">
        <f t="shared" si="208"/>
        <v>0.31141439999999998</v>
      </c>
      <c r="U243" s="42">
        <f t="shared" si="208"/>
        <v>8.1568080000000001E-2</v>
      </c>
      <c r="V243" s="42">
        <f t="shared" si="208"/>
        <v>0</v>
      </c>
      <c r="W243" s="42">
        <f t="shared" si="208"/>
        <v>0.22984631999999999</v>
      </c>
      <c r="X243" s="42">
        <f t="shared" si="208"/>
        <v>0</v>
      </c>
      <c r="Y243" s="42">
        <f t="shared" si="208"/>
        <v>3.3308083600000002</v>
      </c>
      <c r="Z243" s="42">
        <f t="shared" si="208"/>
        <v>0</v>
      </c>
      <c r="AA243" s="42">
        <f t="shared" si="208"/>
        <v>1.20352824</v>
      </c>
      <c r="AB243" s="42">
        <f t="shared" si="208"/>
        <v>2.0258373600000001</v>
      </c>
      <c r="AC243" s="42">
        <f t="shared" si="208"/>
        <v>0.10144276000000001</v>
      </c>
      <c r="AD243" s="42">
        <f t="shared" si="208"/>
        <v>17.955152300000002</v>
      </c>
      <c r="AE243" s="42">
        <f t="shared" si="208"/>
        <v>16.359569120000003</v>
      </c>
      <c r="AF243" s="42">
        <f t="shared" si="208"/>
        <v>7.5525999999999996E-2</v>
      </c>
      <c r="AG243" s="42">
        <f t="shared" si="208"/>
        <v>12.448643030000001</v>
      </c>
      <c r="AH243" s="42">
        <f t="shared" si="208"/>
        <v>2.0885959999999999</v>
      </c>
      <c r="AI243" s="42">
        <f t="shared" si="208"/>
        <v>1.7468040900000001</v>
      </c>
      <c r="AJ243" s="42">
        <f t="shared" ref="AJ243:BC243" si="209">SUM(AJ244:AJ247)</f>
        <v>12.955152300000002</v>
      </c>
      <c r="AK243" s="42">
        <f t="shared" si="209"/>
        <v>0</v>
      </c>
      <c r="AL243" s="42">
        <f t="shared" si="209"/>
        <v>11.334265030000001</v>
      </c>
      <c r="AM243" s="42">
        <f t="shared" si="209"/>
        <v>0</v>
      </c>
      <c r="AN243" s="42">
        <f t="shared" si="209"/>
        <v>1.6208872700000001</v>
      </c>
      <c r="AO243" s="42">
        <f t="shared" si="209"/>
        <v>0</v>
      </c>
      <c r="AP243" s="42">
        <f t="shared" si="209"/>
        <v>0</v>
      </c>
      <c r="AQ243" s="42">
        <f t="shared" si="209"/>
        <v>0</v>
      </c>
      <c r="AR243" s="42">
        <f t="shared" si="209"/>
        <v>0</v>
      </c>
      <c r="AS243" s="42">
        <f t="shared" si="209"/>
        <v>0</v>
      </c>
      <c r="AT243" s="42">
        <f t="shared" si="209"/>
        <v>7.5525999999999996E-2</v>
      </c>
      <c r="AU243" s="42">
        <f t="shared" si="209"/>
        <v>7.5525999999999996E-2</v>
      </c>
      <c r="AV243" s="42">
        <f t="shared" si="209"/>
        <v>0</v>
      </c>
      <c r="AW243" s="42">
        <f t="shared" si="209"/>
        <v>0</v>
      </c>
      <c r="AX243" s="42">
        <f t="shared" si="209"/>
        <v>0</v>
      </c>
      <c r="AY243" s="42">
        <f t="shared" si="209"/>
        <v>3.3288908199999998</v>
      </c>
      <c r="AZ243" s="42">
        <f t="shared" si="209"/>
        <v>0</v>
      </c>
      <c r="BA243" s="42">
        <f t="shared" si="209"/>
        <v>1.1143779999999999</v>
      </c>
      <c r="BB243" s="42">
        <f t="shared" si="209"/>
        <v>2.0885959999999999</v>
      </c>
      <c r="BC243" s="42">
        <f t="shared" si="209"/>
        <v>0.12591682000000001</v>
      </c>
    </row>
    <row r="244" spans="1:55" x14ac:dyDescent="0.25">
      <c r="A244" s="46" t="s">
        <v>493</v>
      </c>
      <c r="B244" s="47" t="s">
        <v>494</v>
      </c>
      <c r="C244" s="54" t="s">
        <v>495</v>
      </c>
      <c r="D244" s="49">
        <v>6.3506176700000001</v>
      </c>
      <c r="E244" s="49">
        <f t="shared" ref="E244:E247" si="210">SUBTOTAL(9,F244:I244)</f>
        <v>6.3506176700000001</v>
      </c>
      <c r="F244" s="49">
        <f t="shared" ref="F244:I247" si="211">K244+P244+U244+Z244</f>
        <v>0</v>
      </c>
      <c r="G244" s="49">
        <f t="shared" si="211"/>
        <v>5.6741676200000004</v>
      </c>
      <c r="H244" s="49">
        <f t="shared" si="211"/>
        <v>0</v>
      </c>
      <c r="I244" s="49">
        <f t="shared" si="211"/>
        <v>0.67645005000000002</v>
      </c>
      <c r="J244" s="49">
        <f t="shared" ref="J244:J247" si="212">SUBTOTAL(9,K244:N244)</f>
        <v>6.3506176700000001</v>
      </c>
      <c r="K244" s="49">
        <v>0</v>
      </c>
      <c r="L244" s="49">
        <v>5.6741676200000004</v>
      </c>
      <c r="M244" s="49">
        <v>0</v>
      </c>
      <c r="N244" s="49">
        <v>0.67645005000000002</v>
      </c>
      <c r="O244" s="49">
        <f t="shared" ref="O244:O247" si="213">SUBTOTAL(9,P244:S244)</f>
        <v>0</v>
      </c>
      <c r="P244" s="49">
        <v>0</v>
      </c>
      <c r="Q244" s="49">
        <v>0</v>
      </c>
      <c r="R244" s="49">
        <v>0</v>
      </c>
      <c r="S244" s="49">
        <v>0</v>
      </c>
      <c r="T244" s="49">
        <f t="shared" ref="T244:T247" si="214">SUBTOTAL(9,U244:X244)</f>
        <v>0</v>
      </c>
      <c r="U244" s="49">
        <v>0</v>
      </c>
      <c r="V244" s="49">
        <v>0</v>
      </c>
      <c r="W244" s="49">
        <v>0</v>
      </c>
      <c r="X244" s="49">
        <v>0</v>
      </c>
      <c r="Y244" s="49">
        <f t="shared" ref="Y244:Y247" si="215">SUBTOTAL(9,Z244:AC244)</f>
        <v>0</v>
      </c>
      <c r="Z244" s="49">
        <v>0</v>
      </c>
      <c r="AA244" s="49">
        <v>0</v>
      </c>
      <c r="AB244" s="49">
        <v>0</v>
      </c>
      <c r="AC244" s="49">
        <v>0</v>
      </c>
      <c r="AD244" s="49">
        <v>0.49263560000000001</v>
      </c>
      <c r="AE244" s="49">
        <f t="shared" ref="AE244:AE247" si="216">SUBTOTAL(9,AF244:AI244)</f>
        <v>0.49263560000000001</v>
      </c>
      <c r="AF244" s="49">
        <f t="shared" ref="AF244:AI247" si="217">AK244+AP244+AU244+AZ244</f>
        <v>0</v>
      </c>
      <c r="AG244" s="49">
        <f t="shared" si="217"/>
        <v>0</v>
      </c>
      <c r="AH244" s="49">
        <f t="shared" si="217"/>
        <v>0</v>
      </c>
      <c r="AI244" s="49">
        <f t="shared" si="217"/>
        <v>0.49263560000000001</v>
      </c>
      <c r="AJ244" s="49">
        <f t="shared" ref="AJ244:AJ247" si="218">SUBTOTAL(9,AK244:AN244)</f>
        <v>0.49263560000000001</v>
      </c>
      <c r="AK244" s="49">
        <v>0</v>
      </c>
      <c r="AL244" s="49">
        <v>0</v>
      </c>
      <c r="AM244" s="49">
        <v>0</v>
      </c>
      <c r="AN244" s="49">
        <v>0.49263560000000001</v>
      </c>
      <c r="AO244" s="49">
        <f t="shared" ref="AO244:AO247" si="219">SUBTOTAL(9,AP244:AS244)</f>
        <v>0</v>
      </c>
      <c r="AP244" s="49">
        <v>0</v>
      </c>
      <c r="AQ244" s="49">
        <v>0</v>
      </c>
      <c r="AR244" s="49">
        <v>0</v>
      </c>
      <c r="AS244" s="49">
        <v>0</v>
      </c>
      <c r="AT244" s="49">
        <f t="shared" ref="AT244:AT247" si="220">SUBTOTAL(9,AU244:AX244)</f>
        <v>0</v>
      </c>
      <c r="AU244" s="49">
        <v>0</v>
      </c>
      <c r="AV244" s="49">
        <v>0</v>
      </c>
      <c r="AW244" s="49">
        <v>0</v>
      </c>
      <c r="AX244" s="49">
        <v>0</v>
      </c>
      <c r="AY244" s="49">
        <f t="shared" ref="AY244:AY247" si="221">SUBTOTAL(9,AZ244:BC244)</f>
        <v>0</v>
      </c>
      <c r="AZ244" s="49">
        <v>0</v>
      </c>
      <c r="BA244" s="49">
        <v>0</v>
      </c>
      <c r="BB244" s="49">
        <v>0</v>
      </c>
      <c r="BC244" s="49">
        <v>0</v>
      </c>
    </row>
    <row r="245" spans="1:55" ht="47.25" x14ac:dyDescent="0.25">
      <c r="A245" s="46" t="s">
        <v>493</v>
      </c>
      <c r="B245" s="47" t="s">
        <v>496</v>
      </c>
      <c r="C245" s="54" t="s">
        <v>497</v>
      </c>
      <c r="D245" s="49">
        <v>5.4323082600000001</v>
      </c>
      <c r="E245" s="49">
        <f t="shared" si="210"/>
        <v>5.4323082600000001</v>
      </c>
      <c r="F245" s="49">
        <f t="shared" si="211"/>
        <v>0</v>
      </c>
      <c r="G245" s="49">
        <f t="shared" si="211"/>
        <v>4.3040565900000001</v>
      </c>
      <c r="H245" s="49">
        <f t="shared" si="211"/>
        <v>0</v>
      </c>
      <c r="I245" s="49">
        <f t="shared" si="211"/>
        <v>1.12825167</v>
      </c>
      <c r="J245" s="49">
        <f t="shared" si="212"/>
        <v>3.5011318299999998</v>
      </c>
      <c r="K245" s="49">
        <v>0</v>
      </c>
      <c r="L245" s="49">
        <v>2.3728801599999998</v>
      </c>
      <c r="M245" s="49">
        <v>0</v>
      </c>
      <c r="N245" s="49">
        <v>1.12825167</v>
      </c>
      <c r="O245" s="49">
        <f t="shared" si="213"/>
        <v>1.9311764300000003</v>
      </c>
      <c r="P245" s="49">
        <v>0</v>
      </c>
      <c r="Q245" s="49">
        <v>1.9311764300000003</v>
      </c>
      <c r="R245" s="49">
        <v>0</v>
      </c>
      <c r="S245" s="49">
        <v>0</v>
      </c>
      <c r="T245" s="49">
        <f t="shared" si="214"/>
        <v>0</v>
      </c>
      <c r="U245" s="49">
        <v>0</v>
      </c>
      <c r="V245" s="49">
        <v>0</v>
      </c>
      <c r="W245" s="49">
        <v>0</v>
      </c>
      <c r="X245" s="49">
        <v>0</v>
      </c>
      <c r="Y245" s="49">
        <f t="shared" si="215"/>
        <v>0</v>
      </c>
      <c r="Z245" s="49">
        <v>0</v>
      </c>
      <c r="AA245" s="49">
        <v>0</v>
      </c>
      <c r="AB245" s="49">
        <v>0</v>
      </c>
      <c r="AC245" s="49">
        <v>0</v>
      </c>
      <c r="AD245" s="49">
        <v>12.4625167</v>
      </c>
      <c r="AE245" s="49">
        <f t="shared" si="216"/>
        <v>12.462516700000002</v>
      </c>
      <c r="AF245" s="49">
        <f t="shared" si="217"/>
        <v>0</v>
      </c>
      <c r="AG245" s="49">
        <f t="shared" si="217"/>
        <v>11.334265030000001</v>
      </c>
      <c r="AH245" s="49">
        <f t="shared" si="217"/>
        <v>0</v>
      </c>
      <c r="AI245" s="49">
        <f t="shared" si="217"/>
        <v>1.12825167</v>
      </c>
      <c r="AJ245" s="49">
        <f t="shared" si="218"/>
        <v>12.462516700000002</v>
      </c>
      <c r="AK245" s="49">
        <v>0</v>
      </c>
      <c r="AL245" s="49">
        <v>11.334265030000001</v>
      </c>
      <c r="AM245" s="49">
        <v>0</v>
      </c>
      <c r="AN245" s="49">
        <v>1.12825167</v>
      </c>
      <c r="AO245" s="49">
        <f t="shared" si="219"/>
        <v>0</v>
      </c>
      <c r="AP245" s="49">
        <v>0</v>
      </c>
      <c r="AQ245" s="49">
        <v>0</v>
      </c>
      <c r="AR245" s="49">
        <v>0</v>
      </c>
      <c r="AS245" s="49">
        <v>0</v>
      </c>
      <c r="AT245" s="49">
        <f t="shared" si="220"/>
        <v>0</v>
      </c>
      <c r="AU245" s="49">
        <v>0</v>
      </c>
      <c r="AV245" s="49">
        <v>0</v>
      </c>
      <c r="AW245" s="49">
        <v>0</v>
      </c>
      <c r="AX245" s="49">
        <v>0</v>
      </c>
      <c r="AY245" s="49">
        <f t="shared" si="221"/>
        <v>0</v>
      </c>
      <c r="AZ245" s="49">
        <v>0</v>
      </c>
      <c r="BA245" s="49">
        <v>0</v>
      </c>
      <c r="BB245" s="49">
        <v>0</v>
      </c>
      <c r="BC245" s="49">
        <v>0</v>
      </c>
    </row>
    <row r="246" spans="1:55" ht="31.5" x14ac:dyDescent="0.25">
      <c r="A246" s="46" t="s">
        <v>493</v>
      </c>
      <c r="B246" s="47" t="s">
        <v>498</v>
      </c>
      <c r="C246" s="54" t="s">
        <v>499</v>
      </c>
      <c r="D246" s="49">
        <v>5.47</v>
      </c>
      <c r="E246" s="49">
        <f t="shared" si="210"/>
        <v>3.6422227600000001</v>
      </c>
      <c r="F246" s="49">
        <f t="shared" si="211"/>
        <v>8.1568080000000001E-2</v>
      </c>
      <c r="G246" s="49">
        <f t="shared" si="211"/>
        <v>1.20352824</v>
      </c>
      <c r="H246" s="49">
        <f t="shared" si="211"/>
        <v>2.2556836800000002</v>
      </c>
      <c r="I246" s="49">
        <f t="shared" si="211"/>
        <v>0.10144276000000001</v>
      </c>
      <c r="J246" s="49">
        <f t="shared" si="212"/>
        <v>0</v>
      </c>
      <c r="K246" s="49">
        <v>0</v>
      </c>
      <c r="L246" s="49">
        <v>0</v>
      </c>
      <c r="M246" s="49">
        <v>0</v>
      </c>
      <c r="N246" s="49">
        <v>0</v>
      </c>
      <c r="O246" s="49">
        <f t="shared" si="213"/>
        <v>0</v>
      </c>
      <c r="P246" s="49">
        <v>0</v>
      </c>
      <c r="Q246" s="49">
        <v>0</v>
      </c>
      <c r="R246" s="49">
        <v>0</v>
      </c>
      <c r="S246" s="49">
        <v>0</v>
      </c>
      <c r="T246" s="49">
        <f t="shared" si="214"/>
        <v>0.31141439999999998</v>
      </c>
      <c r="U246" s="49">
        <v>8.1568080000000001E-2</v>
      </c>
      <c r="V246" s="49">
        <v>0</v>
      </c>
      <c r="W246" s="49">
        <v>0.22984631999999999</v>
      </c>
      <c r="X246" s="49">
        <v>0</v>
      </c>
      <c r="Y246" s="49">
        <f t="shared" si="215"/>
        <v>3.3308083600000002</v>
      </c>
      <c r="Z246" s="49">
        <v>0</v>
      </c>
      <c r="AA246" s="49">
        <v>1.20352824</v>
      </c>
      <c r="AB246" s="49">
        <v>2.0258373600000001</v>
      </c>
      <c r="AC246" s="49">
        <v>0.10144276000000001</v>
      </c>
      <c r="AD246" s="49">
        <v>5</v>
      </c>
      <c r="AE246" s="49">
        <f t="shared" si="216"/>
        <v>3.4044168199999998</v>
      </c>
      <c r="AF246" s="49">
        <f t="shared" si="217"/>
        <v>7.5525999999999996E-2</v>
      </c>
      <c r="AG246" s="49">
        <f t="shared" si="217"/>
        <v>1.1143779999999999</v>
      </c>
      <c r="AH246" s="49">
        <f t="shared" si="217"/>
        <v>2.0885959999999999</v>
      </c>
      <c r="AI246" s="49">
        <f t="shared" si="217"/>
        <v>0.12591682000000001</v>
      </c>
      <c r="AJ246" s="49">
        <f t="shared" si="218"/>
        <v>0</v>
      </c>
      <c r="AK246" s="49">
        <v>0</v>
      </c>
      <c r="AL246" s="49">
        <v>0</v>
      </c>
      <c r="AM246" s="49">
        <v>0</v>
      </c>
      <c r="AN246" s="49">
        <v>0</v>
      </c>
      <c r="AO246" s="49">
        <f t="shared" si="219"/>
        <v>0</v>
      </c>
      <c r="AP246" s="49">
        <v>0</v>
      </c>
      <c r="AQ246" s="49">
        <v>0</v>
      </c>
      <c r="AR246" s="49">
        <v>0</v>
      </c>
      <c r="AS246" s="49">
        <v>0</v>
      </c>
      <c r="AT246" s="49">
        <f t="shared" si="220"/>
        <v>7.5525999999999996E-2</v>
      </c>
      <c r="AU246" s="49">
        <v>7.5525999999999996E-2</v>
      </c>
      <c r="AV246" s="49">
        <v>0</v>
      </c>
      <c r="AW246" s="49">
        <v>0</v>
      </c>
      <c r="AX246" s="49">
        <v>0</v>
      </c>
      <c r="AY246" s="49">
        <f t="shared" si="221"/>
        <v>3.3288908199999998</v>
      </c>
      <c r="AZ246" s="49">
        <v>0</v>
      </c>
      <c r="BA246" s="49">
        <v>1.1143779999999999</v>
      </c>
      <c r="BB246" s="49">
        <v>2.0885959999999999</v>
      </c>
      <c r="BC246" s="49">
        <v>0.12591682000000001</v>
      </c>
    </row>
    <row r="247" spans="1:55" x14ac:dyDescent="0.25">
      <c r="A247" s="46" t="s">
        <v>493</v>
      </c>
      <c r="B247" s="47" t="s">
        <v>500</v>
      </c>
      <c r="C247" s="54" t="s">
        <v>501</v>
      </c>
      <c r="D247" s="49">
        <v>5.5809322400000001</v>
      </c>
      <c r="E247" s="49">
        <f t="shared" si="210"/>
        <v>5.5809322400000001</v>
      </c>
      <c r="F247" s="49">
        <f t="shared" si="211"/>
        <v>5.5809322400000001</v>
      </c>
      <c r="G247" s="49">
        <f t="shared" si="211"/>
        <v>0</v>
      </c>
      <c r="H247" s="49">
        <f t="shared" si="211"/>
        <v>0</v>
      </c>
      <c r="I247" s="49">
        <f t="shared" si="211"/>
        <v>0</v>
      </c>
      <c r="J247" s="49">
        <f t="shared" si="212"/>
        <v>5.5809322400000001</v>
      </c>
      <c r="K247" s="49">
        <v>5.5809322400000001</v>
      </c>
      <c r="L247" s="49">
        <v>0</v>
      </c>
      <c r="M247" s="49">
        <v>0</v>
      </c>
      <c r="N247" s="49">
        <v>0</v>
      </c>
      <c r="O247" s="49">
        <f t="shared" si="213"/>
        <v>0</v>
      </c>
      <c r="P247" s="49">
        <v>0</v>
      </c>
      <c r="Q247" s="49">
        <v>0</v>
      </c>
      <c r="R247" s="49">
        <v>0</v>
      </c>
      <c r="S247" s="49">
        <v>0</v>
      </c>
      <c r="T247" s="49">
        <f t="shared" si="214"/>
        <v>0</v>
      </c>
      <c r="U247" s="49">
        <v>0</v>
      </c>
      <c r="V247" s="49">
        <v>0</v>
      </c>
      <c r="W247" s="49">
        <v>0</v>
      </c>
      <c r="X247" s="49">
        <v>0</v>
      </c>
      <c r="Y247" s="49">
        <f t="shared" si="215"/>
        <v>0</v>
      </c>
      <c r="Z247" s="49">
        <v>0</v>
      </c>
      <c r="AA247" s="49">
        <v>0</v>
      </c>
      <c r="AB247" s="49">
        <v>0</v>
      </c>
      <c r="AC247" s="49">
        <v>0</v>
      </c>
      <c r="AD247" s="49">
        <v>0</v>
      </c>
      <c r="AE247" s="49">
        <f t="shared" si="216"/>
        <v>0</v>
      </c>
      <c r="AF247" s="49">
        <f t="shared" si="217"/>
        <v>0</v>
      </c>
      <c r="AG247" s="49">
        <f t="shared" si="217"/>
        <v>0</v>
      </c>
      <c r="AH247" s="49">
        <f t="shared" si="217"/>
        <v>0</v>
      </c>
      <c r="AI247" s="49">
        <f t="shared" si="217"/>
        <v>0</v>
      </c>
      <c r="AJ247" s="49">
        <f t="shared" si="218"/>
        <v>0</v>
      </c>
      <c r="AK247" s="49">
        <v>0</v>
      </c>
      <c r="AL247" s="49">
        <v>0</v>
      </c>
      <c r="AM247" s="49">
        <v>0</v>
      </c>
      <c r="AN247" s="49">
        <v>0</v>
      </c>
      <c r="AO247" s="49">
        <f t="shared" si="219"/>
        <v>0</v>
      </c>
      <c r="AP247" s="49">
        <v>0</v>
      </c>
      <c r="AQ247" s="49">
        <v>0</v>
      </c>
      <c r="AR247" s="49">
        <v>0</v>
      </c>
      <c r="AS247" s="49">
        <v>0</v>
      </c>
      <c r="AT247" s="49">
        <f t="shared" si="220"/>
        <v>0</v>
      </c>
      <c r="AU247" s="49">
        <v>0</v>
      </c>
      <c r="AV247" s="49">
        <v>0</v>
      </c>
      <c r="AW247" s="49">
        <v>0</v>
      </c>
      <c r="AX247" s="49">
        <v>0</v>
      </c>
      <c r="AY247" s="49">
        <f t="shared" si="221"/>
        <v>0</v>
      </c>
      <c r="AZ247" s="49">
        <v>0</v>
      </c>
      <c r="BA247" s="49">
        <v>0</v>
      </c>
      <c r="BB247" s="49">
        <v>0</v>
      </c>
      <c r="BC247" s="49">
        <v>0</v>
      </c>
    </row>
    <row r="248" spans="1:55" s="16" customFormat="1" ht="31.5" x14ac:dyDescent="0.25">
      <c r="A248" s="38" t="s">
        <v>502</v>
      </c>
      <c r="B248" s="43" t="s">
        <v>212</v>
      </c>
      <c r="C248" s="40" t="s">
        <v>75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</row>
    <row r="249" spans="1:55" s="16" customFormat="1" ht="31.5" x14ac:dyDescent="0.25">
      <c r="A249" s="38" t="s">
        <v>503</v>
      </c>
      <c r="B249" s="43" t="s">
        <v>214</v>
      </c>
      <c r="C249" s="40" t="s">
        <v>75</v>
      </c>
      <c r="D249" s="42">
        <v>0</v>
      </c>
      <c r="E249" s="42">
        <v>0</v>
      </c>
      <c r="F249" s="42">
        <v>0</v>
      </c>
      <c r="G249" s="42">
        <v>0</v>
      </c>
      <c r="H249" s="42">
        <v>0</v>
      </c>
      <c r="I249" s="42">
        <v>0</v>
      </c>
      <c r="J249" s="42">
        <v>0</v>
      </c>
      <c r="K249" s="42">
        <v>0</v>
      </c>
      <c r="L249" s="42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  <c r="R249" s="42">
        <v>0</v>
      </c>
      <c r="S249" s="42">
        <v>0</v>
      </c>
      <c r="T249" s="42">
        <v>0</v>
      </c>
      <c r="U249" s="42">
        <v>0</v>
      </c>
      <c r="V249" s="42">
        <v>0</v>
      </c>
      <c r="W249" s="42">
        <v>0</v>
      </c>
      <c r="X249" s="42">
        <v>0</v>
      </c>
      <c r="Y249" s="42">
        <v>0</v>
      </c>
      <c r="Z249" s="42">
        <v>0</v>
      </c>
      <c r="AA249" s="42">
        <v>0</v>
      </c>
      <c r="AB249" s="42">
        <v>0</v>
      </c>
      <c r="AC249" s="42">
        <v>0</v>
      </c>
      <c r="AD249" s="42">
        <v>0</v>
      </c>
      <c r="AE249" s="42">
        <v>0</v>
      </c>
      <c r="AF249" s="42">
        <v>0</v>
      </c>
      <c r="AG249" s="42">
        <v>0</v>
      </c>
      <c r="AH249" s="42">
        <v>0</v>
      </c>
      <c r="AI249" s="42">
        <v>0</v>
      </c>
      <c r="AJ249" s="42">
        <v>0</v>
      </c>
      <c r="AK249" s="42">
        <v>0</v>
      </c>
      <c r="AL249" s="42">
        <v>0</v>
      </c>
      <c r="AM249" s="42">
        <v>0</v>
      </c>
      <c r="AN249" s="42">
        <v>0</v>
      </c>
      <c r="AO249" s="42">
        <v>0</v>
      </c>
      <c r="AP249" s="42">
        <v>0</v>
      </c>
      <c r="AQ249" s="42">
        <v>0</v>
      </c>
      <c r="AR249" s="42">
        <v>0</v>
      </c>
      <c r="AS249" s="42">
        <v>0</v>
      </c>
      <c r="AT249" s="42">
        <v>0</v>
      </c>
      <c r="AU249" s="42">
        <v>0</v>
      </c>
      <c r="AV249" s="42">
        <v>0</v>
      </c>
      <c r="AW249" s="42">
        <v>0</v>
      </c>
      <c r="AX249" s="42">
        <v>0</v>
      </c>
      <c r="AY249" s="42">
        <v>0</v>
      </c>
      <c r="AZ249" s="42">
        <v>0</v>
      </c>
      <c r="BA249" s="42">
        <v>0</v>
      </c>
      <c r="BB249" s="42">
        <v>0</v>
      </c>
      <c r="BC249" s="42">
        <v>0</v>
      </c>
    </row>
    <row r="250" spans="1:55" s="16" customFormat="1" ht="31.5" x14ac:dyDescent="0.25">
      <c r="A250" s="38" t="s">
        <v>504</v>
      </c>
      <c r="B250" s="43" t="s">
        <v>250</v>
      </c>
      <c r="C250" s="40" t="s">
        <v>75</v>
      </c>
      <c r="D250" s="42">
        <f t="shared" ref="D250:AI250" si="222">SUM(D251:D261)</f>
        <v>172.13582434149998</v>
      </c>
      <c r="E250" s="42">
        <f t="shared" si="222"/>
        <v>143.31754551999998</v>
      </c>
      <c r="F250" s="42">
        <f t="shared" si="222"/>
        <v>6.67236545</v>
      </c>
      <c r="G250" s="42">
        <f t="shared" si="222"/>
        <v>21.3911777</v>
      </c>
      <c r="H250" s="42">
        <f t="shared" si="222"/>
        <v>111.20764346</v>
      </c>
      <c r="I250" s="42">
        <f t="shared" si="222"/>
        <v>4.0463589100000004</v>
      </c>
      <c r="J250" s="42">
        <f t="shared" si="222"/>
        <v>8.1735693200000004</v>
      </c>
      <c r="K250" s="42">
        <f t="shared" si="222"/>
        <v>8.3344080000000001E-2</v>
      </c>
      <c r="L250" s="42">
        <f t="shared" si="222"/>
        <v>5.8365579500000004</v>
      </c>
      <c r="M250" s="42">
        <f t="shared" si="222"/>
        <v>0.85412772000000003</v>
      </c>
      <c r="N250" s="42">
        <f t="shared" si="222"/>
        <v>1.39953957</v>
      </c>
      <c r="O250" s="42">
        <f t="shared" si="222"/>
        <v>2.9232643299999999</v>
      </c>
      <c r="P250" s="42">
        <f t="shared" si="222"/>
        <v>0</v>
      </c>
      <c r="Q250" s="42">
        <f t="shared" si="222"/>
        <v>2.4229314199999998</v>
      </c>
      <c r="R250" s="42">
        <f t="shared" si="222"/>
        <v>0</v>
      </c>
      <c r="S250" s="42">
        <f t="shared" si="222"/>
        <v>0.50033291000000002</v>
      </c>
      <c r="T250" s="42">
        <f t="shared" si="222"/>
        <v>8.1385209399999994</v>
      </c>
      <c r="U250" s="42">
        <f t="shared" si="222"/>
        <v>0.11111696</v>
      </c>
      <c r="V250" s="42">
        <f t="shared" si="222"/>
        <v>5.3198207899999996</v>
      </c>
      <c r="W250" s="42">
        <f t="shared" si="222"/>
        <v>1.7805955</v>
      </c>
      <c r="X250" s="42">
        <f t="shared" si="222"/>
        <v>0.92698769000000003</v>
      </c>
      <c r="Y250" s="42">
        <f t="shared" si="222"/>
        <v>124.08219093000001</v>
      </c>
      <c r="Z250" s="42">
        <f t="shared" si="222"/>
        <v>6.4779044100000007</v>
      </c>
      <c r="AA250" s="42">
        <f t="shared" si="222"/>
        <v>7.8118675399999997</v>
      </c>
      <c r="AB250" s="42">
        <f t="shared" si="222"/>
        <v>108.57292023999999</v>
      </c>
      <c r="AC250" s="42">
        <f t="shared" si="222"/>
        <v>1.2194987399999999</v>
      </c>
      <c r="AD250" s="42">
        <f t="shared" si="222"/>
        <v>64.5847547905</v>
      </c>
      <c r="AE250" s="42">
        <f t="shared" si="222"/>
        <v>51.05629339</v>
      </c>
      <c r="AF250" s="42">
        <f t="shared" si="222"/>
        <v>5.8240924400000003</v>
      </c>
      <c r="AG250" s="42">
        <f t="shared" si="222"/>
        <v>27.010350150000001</v>
      </c>
      <c r="AH250" s="42">
        <f t="shared" si="222"/>
        <v>14.838295819999999</v>
      </c>
      <c r="AI250" s="42">
        <f t="shared" si="222"/>
        <v>3.3835549800000004</v>
      </c>
      <c r="AJ250" s="42">
        <f t="shared" ref="AJ250:BC250" si="223">SUM(AJ251:AJ261)</f>
        <v>0.69628533999999997</v>
      </c>
      <c r="AK250" s="42">
        <f t="shared" si="223"/>
        <v>0</v>
      </c>
      <c r="AL250" s="42">
        <f t="shared" si="223"/>
        <v>0</v>
      </c>
      <c r="AM250" s="42">
        <f t="shared" si="223"/>
        <v>0</v>
      </c>
      <c r="AN250" s="42">
        <f t="shared" si="223"/>
        <v>0.69628533999999997</v>
      </c>
      <c r="AO250" s="42">
        <f t="shared" si="223"/>
        <v>22.44368291</v>
      </c>
      <c r="AP250" s="42">
        <f t="shared" si="223"/>
        <v>0</v>
      </c>
      <c r="AQ250" s="42">
        <f t="shared" si="223"/>
        <v>21.943349999999999</v>
      </c>
      <c r="AR250" s="42">
        <f t="shared" si="223"/>
        <v>0</v>
      </c>
      <c r="AS250" s="42">
        <f t="shared" si="223"/>
        <v>0.50033291000000002</v>
      </c>
      <c r="AT250" s="42">
        <f t="shared" si="223"/>
        <v>0.96580069000000002</v>
      </c>
      <c r="AU250" s="42">
        <f t="shared" si="223"/>
        <v>9.2412999999999995E-2</v>
      </c>
      <c r="AV250" s="42">
        <f t="shared" si="223"/>
        <v>0</v>
      </c>
      <c r="AW250" s="42">
        <f t="shared" si="223"/>
        <v>0</v>
      </c>
      <c r="AX250" s="42">
        <f t="shared" si="223"/>
        <v>0.87338769000000005</v>
      </c>
      <c r="AY250" s="42">
        <f t="shared" si="223"/>
        <v>26.950524449999996</v>
      </c>
      <c r="AZ250" s="42">
        <f t="shared" si="223"/>
        <v>5.7316794400000006</v>
      </c>
      <c r="BA250" s="42">
        <f t="shared" si="223"/>
        <v>5.0670001500000001</v>
      </c>
      <c r="BB250" s="42">
        <f t="shared" si="223"/>
        <v>14.838295819999999</v>
      </c>
      <c r="BC250" s="42">
        <f t="shared" si="223"/>
        <v>1.3135490400000001</v>
      </c>
    </row>
    <row r="251" spans="1:55" ht="31.5" x14ac:dyDescent="0.25">
      <c r="A251" s="46" t="s">
        <v>504</v>
      </c>
      <c r="B251" s="47" t="s">
        <v>505</v>
      </c>
      <c r="C251" s="54" t="s">
        <v>506</v>
      </c>
      <c r="D251" s="49">
        <v>12.465026700000003</v>
      </c>
      <c r="E251" s="49">
        <f t="shared" ref="E251:E261" si="224">SUBTOTAL(9,F251:I251)</f>
        <v>9.0280878699999985</v>
      </c>
      <c r="F251" s="49">
        <f t="shared" ref="F251:I261" si="225">K251+P251+U251+Z251</f>
        <v>2.0388000000000002</v>
      </c>
      <c r="G251" s="49">
        <f t="shared" si="225"/>
        <v>6.8015755699999989</v>
      </c>
      <c r="H251" s="49">
        <f t="shared" si="225"/>
        <v>0</v>
      </c>
      <c r="I251" s="49">
        <f t="shared" si="225"/>
        <v>0.1877123</v>
      </c>
      <c r="J251" s="49">
        <f t="shared" ref="J251:J261" si="226">SUBTOTAL(9,K251:N251)</f>
        <v>0.52502669999999996</v>
      </c>
      <c r="K251" s="49">
        <v>0</v>
      </c>
      <c r="L251" s="49">
        <v>0.52502669999999996</v>
      </c>
      <c r="M251" s="49">
        <v>0</v>
      </c>
      <c r="N251" s="49">
        <v>0</v>
      </c>
      <c r="O251" s="49">
        <f t="shared" ref="O251:O261" si="227">SUBTOTAL(9,P251:S251)</f>
        <v>0</v>
      </c>
      <c r="P251" s="49">
        <v>0</v>
      </c>
      <c r="Q251" s="49">
        <v>0</v>
      </c>
      <c r="R251" s="49">
        <v>0</v>
      </c>
      <c r="S251" s="49">
        <v>0</v>
      </c>
      <c r="T251" s="49">
        <f t="shared" ref="T251:T261" si="228">SUBTOTAL(9,U251:X251)</f>
        <v>1.9984221499999999</v>
      </c>
      <c r="U251" s="49">
        <v>0</v>
      </c>
      <c r="V251" s="49">
        <v>1.9984221499999999</v>
      </c>
      <c r="W251" s="49">
        <v>0</v>
      </c>
      <c r="X251" s="49">
        <v>0</v>
      </c>
      <c r="Y251" s="49">
        <f t="shared" ref="Y251:Y261" si="229">SUBTOTAL(9,Z251:AC251)</f>
        <v>6.5046390199999999</v>
      </c>
      <c r="Z251" s="49">
        <v>2.0388000000000002</v>
      </c>
      <c r="AA251" s="49">
        <v>4.2781267199999995</v>
      </c>
      <c r="AB251" s="49">
        <v>0</v>
      </c>
      <c r="AC251" s="49">
        <v>0.1877123</v>
      </c>
      <c r="AD251" s="49">
        <v>10</v>
      </c>
      <c r="AE251" s="49">
        <f t="shared" ref="AE251:AE261" si="230">SUBTOTAL(9,AF251:AI251)</f>
        <v>1.9622667900000001</v>
      </c>
      <c r="AF251" s="49">
        <f t="shared" ref="AF251:AI261" si="231">AK251+AP251+AU251+AZ251</f>
        <v>1.6990000000000001</v>
      </c>
      <c r="AG251" s="49">
        <f t="shared" si="231"/>
        <v>0</v>
      </c>
      <c r="AH251" s="49">
        <f t="shared" si="231"/>
        <v>0</v>
      </c>
      <c r="AI251" s="49">
        <f t="shared" si="231"/>
        <v>0.26326679000000003</v>
      </c>
      <c r="AJ251" s="49">
        <f t="shared" ref="AJ251:AJ261" si="232">SUBTOTAL(9,AK251:AN251)</f>
        <v>0</v>
      </c>
      <c r="AK251" s="49">
        <v>0</v>
      </c>
      <c r="AL251" s="49">
        <v>0</v>
      </c>
      <c r="AM251" s="49">
        <v>0</v>
      </c>
      <c r="AN251" s="49">
        <v>0</v>
      </c>
      <c r="AO251" s="49">
        <f t="shared" ref="AO251:AO261" si="233">SUBTOTAL(9,AP251:AS251)</f>
        <v>0</v>
      </c>
      <c r="AP251" s="49">
        <v>0</v>
      </c>
      <c r="AQ251" s="49">
        <v>0</v>
      </c>
      <c r="AR251" s="49">
        <v>0</v>
      </c>
      <c r="AS251" s="49">
        <v>0</v>
      </c>
      <c r="AT251" s="49">
        <f t="shared" ref="AT251:AT261" si="234">SUBTOTAL(9,AU251:AX251)</f>
        <v>0</v>
      </c>
      <c r="AU251" s="49">
        <v>0</v>
      </c>
      <c r="AV251" s="49">
        <v>0</v>
      </c>
      <c r="AW251" s="49">
        <v>0</v>
      </c>
      <c r="AX251" s="49">
        <v>0</v>
      </c>
      <c r="AY251" s="49">
        <f t="shared" ref="AY251:AY261" si="235">SUBTOTAL(9,AZ251:BC251)</f>
        <v>1.9622667900000001</v>
      </c>
      <c r="AZ251" s="49">
        <v>1.6990000000000001</v>
      </c>
      <c r="BA251" s="49">
        <v>0</v>
      </c>
      <c r="BB251" s="49">
        <v>0</v>
      </c>
      <c r="BC251" s="49">
        <v>0.26326679000000003</v>
      </c>
    </row>
    <row r="252" spans="1:55" ht="31.5" x14ac:dyDescent="0.25">
      <c r="A252" s="46" t="s">
        <v>504</v>
      </c>
      <c r="B252" s="47" t="s">
        <v>507</v>
      </c>
      <c r="C252" s="54" t="s">
        <v>508</v>
      </c>
      <c r="D252" s="49">
        <v>3.4798878499999999</v>
      </c>
      <c r="E252" s="49">
        <f t="shared" si="224"/>
        <v>1.6779939399999999</v>
      </c>
      <c r="F252" s="49">
        <f t="shared" si="225"/>
        <v>0.83810609000000003</v>
      </c>
      <c r="G252" s="49">
        <f t="shared" si="225"/>
        <v>0.83988784999999999</v>
      </c>
      <c r="H252" s="49">
        <f t="shared" si="225"/>
        <v>0</v>
      </c>
      <c r="I252" s="49">
        <f t="shared" si="225"/>
        <v>0</v>
      </c>
      <c r="J252" s="49">
        <f t="shared" si="226"/>
        <v>0.83988784999999999</v>
      </c>
      <c r="K252" s="49">
        <v>0</v>
      </c>
      <c r="L252" s="49">
        <v>0.83988784999999999</v>
      </c>
      <c r="M252" s="49">
        <v>0</v>
      </c>
      <c r="N252" s="49">
        <v>0</v>
      </c>
      <c r="O252" s="49">
        <f t="shared" si="227"/>
        <v>0</v>
      </c>
      <c r="P252" s="49">
        <v>0</v>
      </c>
      <c r="Q252" s="49">
        <v>0</v>
      </c>
      <c r="R252" s="49">
        <v>0</v>
      </c>
      <c r="S252" s="49">
        <v>0</v>
      </c>
      <c r="T252" s="49">
        <f t="shared" si="228"/>
        <v>0</v>
      </c>
      <c r="U252" s="49">
        <v>0</v>
      </c>
      <c r="V252" s="49">
        <v>0</v>
      </c>
      <c r="W252" s="49">
        <v>0</v>
      </c>
      <c r="X252" s="49">
        <v>0</v>
      </c>
      <c r="Y252" s="49">
        <f t="shared" si="229"/>
        <v>0.83810609000000003</v>
      </c>
      <c r="Z252" s="49">
        <v>0.83810609000000003</v>
      </c>
      <c r="AA252" s="49">
        <v>0</v>
      </c>
      <c r="AB252" s="49">
        <v>0</v>
      </c>
      <c r="AC252" s="49">
        <v>0</v>
      </c>
      <c r="AD252" s="49">
        <v>2.2000000000000002</v>
      </c>
      <c r="AE252" s="49">
        <f t="shared" si="230"/>
        <v>0.69842174000000001</v>
      </c>
      <c r="AF252" s="49">
        <f t="shared" si="231"/>
        <v>0.69842174000000001</v>
      </c>
      <c r="AG252" s="49">
        <f t="shared" si="231"/>
        <v>0</v>
      </c>
      <c r="AH252" s="49">
        <f t="shared" si="231"/>
        <v>0</v>
      </c>
      <c r="AI252" s="49">
        <f t="shared" si="231"/>
        <v>0</v>
      </c>
      <c r="AJ252" s="49">
        <f t="shared" si="232"/>
        <v>0</v>
      </c>
      <c r="AK252" s="49">
        <v>0</v>
      </c>
      <c r="AL252" s="49">
        <v>0</v>
      </c>
      <c r="AM252" s="49">
        <v>0</v>
      </c>
      <c r="AN252" s="49">
        <v>0</v>
      </c>
      <c r="AO252" s="49">
        <f t="shared" si="233"/>
        <v>0</v>
      </c>
      <c r="AP252" s="49">
        <v>0</v>
      </c>
      <c r="AQ252" s="49">
        <v>0</v>
      </c>
      <c r="AR252" s="49">
        <v>0</v>
      </c>
      <c r="AS252" s="49">
        <v>0</v>
      </c>
      <c r="AT252" s="49">
        <f t="shared" si="234"/>
        <v>0</v>
      </c>
      <c r="AU252" s="49">
        <v>0</v>
      </c>
      <c r="AV252" s="49">
        <v>0</v>
      </c>
      <c r="AW252" s="49">
        <v>0</v>
      </c>
      <c r="AX252" s="49">
        <v>0</v>
      </c>
      <c r="AY252" s="49">
        <f t="shared" si="235"/>
        <v>0.69842174000000001</v>
      </c>
      <c r="AZ252" s="49">
        <v>0.69842174000000001</v>
      </c>
      <c r="BA252" s="49">
        <v>0</v>
      </c>
      <c r="BB252" s="49">
        <v>0</v>
      </c>
      <c r="BC252" s="49">
        <v>0</v>
      </c>
    </row>
    <row r="253" spans="1:55" ht="31.5" x14ac:dyDescent="0.25">
      <c r="A253" s="46" t="s">
        <v>504</v>
      </c>
      <c r="B253" s="47" t="s">
        <v>509</v>
      </c>
      <c r="C253" s="54" t="s">
        <v>510</v>
      </c>
      <c r="D253" s="49">
        <v>9.2544976600000002</v>
      </c>
      <c r="E253" s="49">
        <f t="shared" si="224"/>
        <v>9.9380826800000008</v>
      </c>
      <c r="F253" s="49">
        <f t="shared" si="225"/>
        <v>0</v>
      </c>
      <c r="G253" s="49">
        <f t="shared" si="225"/>
        <v>8.1666102000000009</v>
      </c>
      <c r="H253" s="49">
        <f t="shared" si="225"/>
        <v>0</v>
      </c>
      <c r="I253" s="49">
        <f t="shared" si="225"/>
        <v>1.7714724799999999</v>
      </c>
      <c r="J253" s="49">
        <f t="shared" si="226"/>
        <v>2.5010237100000001</v>
      </c>
      <c r="K253" s="49">
        <v>0</v>
      </c>
      <c r="L253" s="49">
        <v>1.5514841399999999</v>
      </c>
      <c r="M253" s="49">
        <v>0</v>
      </c>
      <c r="N253" s="49">
        <v>0.94953957</v>
      </c>
      <c r="O253" s="49">
        <f t="shared" si="227"/>
        <v>2.7335393300000002</v>
      </c>
      <c r="P253" s="49">
        <v>0</v>
      </c>
      <c r="Q253" s="49">
        <v>2.2332064200000001</v>
      </c>
      <c r="R253" s="49">
        <v>0</v>
      </c>
      <c r="S253" s="49">
        <v>0.50033291000000002</v>
      </c>
      <c r="T253" s="49">
        <f t="shared" si="228"/>
        <v>3.3869186400000002</v>
      </c>
      <c r="U253" s="49">
        <v>0</v>
      </c>
      <c r="V253" s="49">
        <v>3.0653186400000001</v>
      </c>
      <c r="W253" s="49">
        <v>0</v>
      </c>
      <c r="X253" s="49">
        <v>0.3216</v>
      </c>
      <c r="Y253" s="49">
        <f t="shared" si="229"/>
        <v>1.3166009999999999</v>
      </c>
      <c r="Z253" s="49">
        <v>0</v>
      </c>
      <c r="AA253" s="49">
        <v>1.3166009999999999</v>
      </c>
      <c r="AB253" s="49">
        <v>0</v>
      </c>
      <c r="AC253" s="49">
        <v>0</v>
      </c>
      <c r="AD253" s="49">
        <v>22.477635339999996</v>
      </c>
      <c r="AE253" s="49">
        <f t="shared" si="230"/>
        <v>23.03296825</v>
      </c>
      <c r="AF253" s="49">
        <f t="shared" si="231"/>
        <v>0</v>
      </c>
      <c r="AG253" s="49">
        <f t="shared" si="231"/>
        <v>21.943349999999999</v>
      </c>
      <c r="AH253" s="49">
        <f t="shared" si="231"/>
        <v>0</v>
      </c>
      <c r="AI253" s="49">
        <f t="shared" si="231"/>
        <v>1.08961825</v>
      </c>
      <c r="AJ253" s="49">
        <f t="shared" si="232"/>
        <v>0.32128534000000003</v>
      </c>
      <c r="AK253" s="49">
        <v>0</v>
      </c>
      <c r="AL253" s="49">
        <v>0</v>
      </c>
      <c r="AM253" s="49">
        <v>0</v>
      </c>
      <c r="AN253" s="49">
        <v>0.32128534000000003</v>
      </c>
      <c r="AO253" s="49">
        <f t="shared" si="233"/>
        <v>22.44368291</v>
      </c>
      <c r="AP253" s="49">
        <v>0</v>
      </c>
      <c r="AQ253" s="49">
        <v>21.943349999999999</v>
      </c>
      <c r="AR253" s="49">
        <v>0</v>
      </c>
      <c r="AS253" s="49">
        <v>0.50033291000000002</v>
      </c>
      <c r="AT253" s="49">
        <f t="shared" si="234"/>
        <v>0.26800000000000002</v>
      </c>
      <c r="AU253" s="49">
        <v>0</v>
      </c>
      <c r="AV253" s="49">
        <v>0</v>
      </c>
      <c r="AW253" s="49">
        <v>0</v>
      </c>
      <c r="AX253" s="49">
        <v>0.26800000000000002</v>
      </c>
      <c r="AY253" s="49">
        <f t="shared" si="235"/>
        <v>0</v>
      </c>
      <c r="AZ253" s="49">
        <v>0</v>
      </c>
      <c r="BA253" s="49">
        <v>0</v>
      </c>
      <c r="BB253" s="49">
        <v>0</v>
      </c>
      <c r="BC253" s="49">
        <v>0</v>
      </c>
    </row>
    <row r="254" spans="1:55" x14ac:dyDescent="0.25">
      <c r="A254" s="46" t="s">
        <v>504</v>
      </c>
      <c r="B254" s="47" t="s">
        <v>511</v>
      </c>
      <c r="C254" s="54" t="s">
        <v>512</v>
      </c>
      <c r="D254" s="49">
        <v>2.9849999999999999</v>
      </c>
      <c r="E254" s="49">
        <f t="shared" si="224"/>
        <v>2.6700976099999996</v>
      </c>
      <c r="F254" s="49">
        <f t="shared" si="225"/>
        <v>0</v>
      </c>
      <c r="G254" s="49">
        <f t="shared" si="225"/>
        <v>2.3047199999999997</v>
      </c>
      <c r="H254" s="49">
        <f t="shared" si="225"/>
        <v>0</v>
      </c>
      <c r="I254" s="49">
        <f t="shared" si="225"/>
        <v>0.36537761000000002</v>
      </c>
      <c r="J254" s="49">
        <f t="shared" si="226"/>
        <v>0</v>
      </c>
      <c r="K254" s="49">
        <v>0</v>
      </c>
      <c r="L254" s="49">
        <v>0</v>
      </c>
      <c r="M254" s="49">
        <v>0</v>
      </c>
      <c r="N254" s="49">
        <v>0</v>
      </c>
      <c r="O254" s="49">
        <f t="shared" si="227"/>
        <v>0</v>
      </c>
      <c r="P254" s="49">
        <v>0</v>
      </c>
      <c r="Q254" s="49">
        <v>0</v>
      </c>
      <c r="R254" s="49">
        <v>0</v>
      </c>
      <c r="S254" s="49">
        <v>0</v>
      </c>
      <c r="T254" s="49">
        <f t="shared" si="228"/>
        <v>0.25607999999999997</v>
      </c>
      <c r="U254" s="49">
        <v>0</v>
      </c>
      <c r="V254" s="49">
        <v>0.25607999999999997</v>
      </c>
      <c r="W254" s="49">
        <v>0</v>
      </c>
      <c r="X254" s="49">
        <v>0</v>
      </c>
      <c r="Y254" s="49">
        <f t="shared" si="229"/>
        <v>2.4140176099999997</v>
      </c>
      <c r="Z254" s="49">
        <v>0</v>
      </c>
      <c r="AA254" s="49">
        <v>2.0486399999999998</v>
      </c>
      <c r="AB254" s="49">
        <v>0</v>
      </c>
      <c r="AC254" s="49">
        <v>0.36537761000000002</v>
      </c>
      <c r="AD254" s="49">
        <v>2.5</v>
      </c>
      <c r="AE254" s="49">
        <f t="shared" si="230"/>
        <v>2.4993776099999998</v>
      </c>
      <c r="AF254" s="49">
        <f t="shared" si="231"/>
        <v>0</v>
      </c>
      <c r="AG254" s="49">
        <f t="shared" si="231"/>
        <v>2.1339999999999999</v>
      </c>
      <c r="AH254" s="49">
        <f t="shared" si="231"/>
        <v>0</v>
      </c>
      <c r="AI254" s="49">
        <f t="shared" si="231"/>
        <v>0.36537761000000002</v>
      </c>
      <c r="AJ254" s="49">
        <f t="shared" si="232"/>
        <v>0</v>
      </c>
      <c r="AK254" s="49">
        <v>0</v>
      </c>
      <c r="AL254" s="49">
        <v>0</v>
      </c>
      <c r="AM254" s="49">
        <v>0</v>
      </c>
      <c r="AN254" s="49">
        <v>0</v>
      </c>
      <c r="AO254" s="49">
        <f t="shared" si="233"/>
        <v>0</v>
      </c>
      <c r="AP254" s="49">
        <v>0</v>
      </c>
      <c r="AQ254" s="49">
        <v>0</v>
      </c>
      <c r="AR254" s="49">
        <v>0</v>
      </c>
      <c r="AS254" s="49">
        <v>0</v>
      </c>
      <c r="AT254" s="49">
        <f t="shared" si="234"/>
        <v>0</v>
      </c>
      <c r="AU254" s="49">
        <v>0</v>
      </c>
      <c r="AV254" s="49">
        <v>0</v>
      </c>
      <c r="AW254" s="49">
        <v>0</v>
      </c>
      <c r="AX254" s="49">
        <v>0</v>
      </c>
      <c r="AY254" s="49">
        <f t="shared" si="235"/>
        <v>2.4993776099999998</v>
      </c>
      <c r="AZ254" s="49">
        <v>0</v>
      </c>
      <c r="BA254" s="49">
        <v>2.1339999999999999</v>
      </c>
      <c r="BB254" s="49">
        <v>0</v>
      </c>
      <c r="BC254" s="49">
        <v>0.36537761000000002</v>
      </c>
    </row>
    <row r="255" spans="1:55" ht="31.5" x14ac:dyDescent="0.25">
      <c r="A255" s="46" t="s">
        <v>504</v>
      </c>
      <c r="B255" s="47" t="s">
        <v>513</v>
      </c>
      <c r="C255" s="54" t="s">
        <v>514</v>
      </c>
      <c r="D255" s="49">
        <v>11.614199999999999</v>
      </c>
      <c r="E255" s="49">
        <f t="shared" si="224"/>
        <v>9.8309560499999993</v>
      </c>
      <c r="F255" s="49">
        <f t="shared" si="225"/>
        <v>0.11310924</v>
      </c>
      <c r="G255" s="49">
        <f t="shared" si="225"/>
        <v>0.16849981999999999</v>
      </c>
      <c r="H255" s="49">
        <f t="shared" si="225"/>
        <v>9.4411425799999993</v>
      </c>
      <c r="I255" s="49">
        <f t="shared" si="225"/>
        <v>0.10820441</v>
      </c>
      <c r="J255" s="49">
        <f t="shared" si="226"/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f t="shared" si="227"/>
        <v>0</v>
      </c>
      <c r="P255" s="49">
        <v>0</v>
      </c>
      <c r="Q255" s="49">
        <v>0</v>
      </c>
      <c r="R255" s="49">
        <v>0</v>
      </c>
      <c r="S255" s="49">
        <v>0</v>
      </c>
      <c r="T255" s="49">
        <f t="shared" si="228"/>
        <v>0.95542517999999999</v>
      </c>
      <c r="U255" s="49">
        <v>1.131092E-2</v>
      </c>
      <c r="V255" s="49">
        <v>0</v>
      </c>
      <c r="W255" s="49">
        <v>0.94411425999999998</v>
      </c>
      <c r="X255" s="49">
        <v>0</v>
      </c>
      <c r="Y255" s="49">
        <f t="shared" si="229"/>
        <v>8.8755308700000004</v>
      </c>
      <c r="Z255" s="49">
        <v>0.10179832</v>
      </c>
      <c r="AA255" s="49">
        <v>0.16849981999999999</v>
      </c>
      <c r="AB255" s="49">
        <v>8.4970283200000001</v>
      </c>
      <c r="AC255" s="49">
        <v>0.10820441</v>
      </c>
      <c r="AD255" s="49">
        <v>12.3</v>
      </c>
      <c r="AE255" s="49">
        <f t="shared" si="230"/>
        <v>9.5209939899999991</v>
      </c>
      <c r="AF255" s="49">
        <f t="shared" si="231"/>
        <v>9.42577E-2</v>
      </c>
      <c r="AG255" s="49">
        <f t="shared" si="231"/>
        <v>1.4041651500000001</v>
      </c>
      <c r="AH255" s="49">
        <f t="shared" si="231"/>
        <v>7.8676188199999997</v>
      </c>
      <c r="AI255" s="49">
        <f t="shared" si="231"/>
        <v>0.15495231999999998</v>
      </c>
      <c r="AJ255" s="49">
        <f t="shared" si="232"/>
        <v>0</v>
      </c>
      <c r="AK255" s="49">
        <v>0</v>
      </c>
      <c r="AL255" s="49">
        <v>0</v>
      </c>
      <c r="AM255" s="49">
        <v>0</v>
      </c>
      <c r="AN255" s="49">
        <v>0</v>
      </c>
      <c r="AO255" s="49">
        <f t="shared" si="233"/>
        <v>0</v>
      </c>
      <c r="AP255" s="49">
        <v>0</v>
      </c>
      <c r="AQ255" s="49">
        <v>0</v>
      </c>
      <c r="AR255" s="49">
        <v>0</v>
      </c>
      <c r="AS255" s="49">
        <v>0</v>
      </c>
      <c r="AT255" s="49">
        <f t="shared" si="234"/>
        <v>0</v>
      </c>
      <c r="AU255" s="49">
        <v>0</v>
      </c>
      <c r="AV255" s="49">
        <v>0</v>
      </c>
      <c r="AW255" s="49">
        <v>0</v>
      </c>
      <c r="AX255" s="49">
        <v>0</v>
      </c>
      <c r="AY255" s="49">
        <f t="shared" si="235"/>
        <v>9.5209939899999991</v>
      </c>
      <c r="AZ255" s="49">
        <v>9.42577E-2</v>
      </c>
      <c r="BA255" s="49">
        <v>1.4041651500000001</v>
      </c>
      <c r="BB255" s="49">
        <v>7.8676188199999997</v>
      </c>
      <c r="BC255" s="49">
        <v>0.15495231999999998</v>
      </c>
    </row>
    <row r="256" spans="1:55" ht="31.5" x14ac:dyDescent="0.25">
      <c r="A256" s="46" t="s">
        <v>504</v>
      </c>
      <c r="B256" s="47" t="s">
        <v>515</v>
      </c>
      <c r="C256" s="54" t="s">
        <v>516</v>
      </c>
      <c r="D256" s="49">
        <v>83.008856071499977</v>
      </c>
      <c r="E256" s="49">
        <f t="shared" si="224"/>
        <v>90.388229690000003</v>
      </c>
      <c r="F256" s="49">
        <f t="shared" si="225"/>
        <v>0</v>
      </c>
      <c r="G256" s="49">
        <f t="shared" si="225"/>
        <v>0</v>
      </c>
      <c r="H256" s="49">
        <f t="shared" si="225"/>
        <v>89.332841999999999</v>
      </c>
      <c r="I256" s="49">
        <f t="shared" si="225"/>
        <v>1.0553876900000001</v>
      </c>
      <c r="J256" s="49">
        <f t="shared" si="226"/>
        <v>0.45</v>
      </c>
      <c r="K256" s="49">
        <v>0</v>
      </c>
      <c r="L256" s="49">
        <v>0</v>
      </c>
      <c r="M256" s="49">
        <v>0</v>
      </c>
      <c r="N256" s="49">
        <v>0.45</v>
      </c>
      <c r="O256" s="49">
        <f t="shared" si="227"/>
        <v>0</v>
      </c>
      <c r="P256" s="49">
        <v>0</v>
      </c>
      <c r="Q256" s="49">
        <v>0</v>
      </c>
      <c r="R256" s="49">
        <v>0</v>
      </c>
      <c r="S256" s="49">
        <v>0</v>
      </c>
      <c r="T256" s="49">
        <f t="shared" si="228"/>
        <v>0.60538769000000003</v>
      </c>
      <c r="U256" s="49">
        <v>0</v>
      </c>
      <c r="V256" s="49">
        <v>0</v>
      </c>
      <c r="W256" s="49">
        <v>0</v>
      </c>
      <c r="X256" s="49">
        <v>0.60538769000000003</v>
      </c>
      <c r="Y256" s="49">
        <f t="shared" si="229"/>
        <v>89.332841999999999</v>
      </c>
      <c r="Z256" s="49">
        <v>0</v>
      </c>
      <c r="AA256" s="49">
        <v>0</v>
      </c>
      <c r="AB256" s="49">
        <v>89.332841999999999</v>
      </c>
      <c r="AC256" s="49">
        <v>0</v>
      </c>
      <c r="AD256" s="49">
        <v>2.2071194505000005</v>
      </c>
      <c r="AE256" s="49">
        <f t="shared" si="230"/>
        <v>0.98038769000000003</v>
      </c>
      <c r="AF256" s="49">
        <f t="shared" si="231"/>
        <v>0</v>
      </c>
      <c r="AG256" s="49">
        <f t="shared" si="231"/>
        <v>0</v>
      </c>
      <c r="AH256" s="49">
        <f t="shared" si="231"/>
        <v>0</v>
      </c>
      <c r="AI256" s="49">
        <f t="shared" si="231"/>
        <v>0.98038769000000003</v>
      </c>
      <c r="AJ256" s="49">
        <f t="shared" si="232"/>
        <v>0.375</v>
      </c>
      <c r="AK256" s="49">
        <v>0</v>
      </c>
      <c r="AL256" s="49">
        <v>0</v>
      </c>
      <c r="AM256" s="49">
        <v>0</v>
      </c>
      <c r="AN256" s="49">
        <v>0.375</v>
      </c>
      <c r="AO256" s="49">
        <f t="shared" si="233"/>
        <v>0</v>
      </c>
      <c r="AP256" s="49">
        <v>0</v>
      </c>
      <c r="AQ256" s="49">
        <v>0</v>
      </c>
      <c r="AR256" s="49">
        <v>0</v>
      </c>
      <c r="AS256" s="49">
        <v>0</v>
      </c>
      <c r="AT256" s="49">
        <f t="shared" si="234"/>
        <v>0.60538769000000003</v>
      </c>
      <c r="AU256" s="49">
        <v>0</v>
      </c>
      <c r="AV256" s="49">
        <v>0</v>
      </c>
      <c r="AW256" s="49">
        <v>0</v>
      </c>
      <c r="AX256" s="49">
        <v>0.60538769000000003</v>
      </c>
      <c r="AY256" s="49">
        <f t="shared" si="235"/>
        <v>0</v>
      </c>
      <c r="AZ256" s="49">
        <v>0</v>
      </c>
      <c r="BA256" s="49">
        <v>0</v>
      </c>
      <c r="BB256" s="49">
        <v>0</v>
      </c>
      <c r="BC256" s="49">
        <v>0</v>
      </c>
    </row>
    <row r="257" spans="1:55" ht="47.25" x14ac:dyDescent="0.25">
      <c r="A257" s="46" t="s">
        <v>504</v>
      </c>
      <c r="B257" s="47" t="s">
        <v>517</v>
      </c>
      <c r="C257" s="54" t="s">
        <v>518</v>
      </c>
      <c r="D257" s="49">
        <v>13.691000000000001</v>
      </c>
      <c r="E257" s="49">
        <f t="shared" si="224"/>
        <v>7.7363416200000001</v>
      </c>
      <c r="F257" s="49">
        <f t="shared" si="225"/>
        <v>9.9806039999999999E-2</v>
      </c>
      <c r="G257" s="49">
        <f t="shared" si="225"/>
        <v>0</v>
      </c>
      <c r="H257" s="49">
        <f t="shared" si="225"/>
        <v>7.5283311600000005</v>
      </c>
      <c r="I257" s="49">
        <f t="shared" si="225"/>
        <v>0.10820442</v>
      </c>
      <c r="J257" s="49">
        <f t="shared" si="226"/>
        <v>0</v>
      </c>
      <c r="K257" s="49">
        <v>0</v>
      </c>
      <c r="L257" s="49">
        <v>0</v>
      </c>
      <c r="M257" s="49">
        <v>0</v>
      </c>
      <c r="N257" s="49">
        <v>0</v>
      </c>
      <c r="O257" s="49">
        <f t="shared" si="227"/>
        <v>0</v>
      </c>
      <c r="P257" s="49">
        <v>0</v>
      </c>
      <c r="Q257" s="49">
        <v>0</v>
      </c>
      <c r="R257" s="49">
        <v>0</v>
      </c>
      <c r="S257" s="49">
        <v>0</v>
      </c>
      <c r="T257" s="49">
        <f t="shared" si="228"/>
        <v>0.93628728000000006</v>
      </c>
      <c r="U257" s="49">
        <v>9.9806039999999999E-2</v>
      </c>
      <c r="V257" s="49">
        <v>0</v>
      </c>
      <c r="W257" s="49">
        <v>0.83648124000000001</v>
      </c>
      <c r="X257" s="49">
        <v>0</v>
      </c>
      <c r="Y257" s="49">
        <f t="shared" si="229"/>
        <v>6.80005434</v>
      </c>
      <c r="Z257" s="49">
        <v>0</v>
      </c>
      <c r="AA257" s="49">
        <v>0</v>
      </c>
      <c r="AB257" s="49">
        <v>6.6918499200000001</v>
      </c>
      <c r="AC257" s="49">
        <v>0.10820442</v>
      </c>
      <c r="AD257" s="49">
        <v>12</v>
      </c>
      <c r="AE257" s="49">
        <f t="shared" si="230"/>
        <v>8.7468773199999994</v>
      </c>
      <c r="AF257" s="49">
        <f t="shared" si="231"/>
        <v>9.2412999999999995E-2</v>
      </c>
      <c r="AG257" s="49">
        <f t="shared" si="231"/>
        <v>1.5288349999999999</v>
      </c>
      <c r="AH257" s="49">
        <f t="shared" si="231"/>
        <v>6.9706769999999993</v>
      </c>
      <c r="AI257" s="49">
        <f t="shared" si="231"/>
        <v>0.15495231999999998</v>
      </c>
      <c r="AJ257" s="49">
        <f t="shared" si="232"/>
        <v>0</v>
      </c>
      <c r="AK257" s="49">
        <v>0</v>
      </c>
      <c r="AL257" s="49">
        <v>0</v>
      </c>
      <c r="AM257" s="49">
        <v>0</v>
      </c>
      <c r="AN257" s="49">
        <v>0</v>
      </c>
      <c r="AO257" s="49">
        <f t="shared" si="233"/>
        <v>0</v>
      </c>
      <c r="AP257" s="49">
        <v>0</v>
      </c>
      <c r="AQ257" s="49">
        <v>0</v>
      </c>
      <c r="AR257" s="49">
        <v>0</v>
      </c>
      <c r="AS257" s="49">
        <v>0</v>
      </c>
      <c r="AT257" s="49">
        <f t="shared" si="234"/>
        <v>9.2412999999999995E-2</v>
      </c>
      <c r="AU257" s="49">
        <v>9.2412999999999995E-2</v>
      </c>
      <c r="AV257" s="49">
        <v>0</v>
      </c>
      <c r="AW257" s="49">
        <v>0</v>
      </c>
      <c r="AX257" s="49">
        <v>0</v>
      </c>
      <c r="AY257" s="49">
        <f t="shared" si="235"/>
        <v>8.6544643199999989</v>
      </c>
      <c r="AZ257" s="49">
        <v>0</v>
      </c>
      <c r="BA257" s="49">
        <v>1.5288349999999999</v>
      </c>
      <c r="BB257" s="49">
        <v>6.9706769999999993</v>
      </c>
      <c r="BC257" s="49">
        <v>0.15495231999999998</v>
      </c>
    </row>
    <row r="258" spans="1:55" ht="31.5" x14ac:dyDescent="0.25">
      <c r="A258" s="46" t="s">
        <v>504</v>
      </c>
      <c r="B258" s="47" t="s">
        <v>519</v>
      </c>
      <c r="C258" s="54" t="s">
        <v>520</v>
      </c>
      <c r="D258" s="49">
        <v>31.59</v>
      </c>
      <c r="E258" s="49">
        <f t="shared" si="224"/>
        <v>8.0003999999999991</v>
      </c>
      <c r="F258" s="49">
        <f t="shared" si="225"/>
        <v>3.4992000000000001</v>
      </c>
      <c r="G258" s="49">
        <f t="shared" si="225"/>
        <v>0</v>
      </c>
      <c r="H258" s="49">
        <f t="shared" si="225"/>
        <v>4.0511999999999997</v>
      </c>
      <c r="I258" s="49">
        <f t="shared" si="225"/>
        <v>0.45</v>
      </c>
      <c r="J258" s="49">
        <f t="shared" si="226"/>
        <v>0</v>
      </c>
      <c r="K258" s="49">
        <v>0</v>
      </c>
      <c r="L258" s="49">
        <v>0</v>
      </c>
      <c r="M258" s="49">
        <v>0</v>
      </c>
      <c r="N258" s="49">
        <v>0</v>
      </c>
      <c r="O258" s="49">
        <f t="shared" si="227"/>
        <v>0</v>
      </c>
      <c r="P258" s="49">
        <v>0</v>
      </c>
      <c r="Q258" s="49">
        <v>0</v>
      </c>
      <c r="R258" s="49">
        <v>0</v>
      </c>
      <c r="S258" s="49">
        <v>0</v>
      </c>
      <c r="T258" s="49">
        <f t="shared" si="228"/>
        <v>0</v>
      </c>
      <c r="U258" s="49">
        <v>0</v>
      </c>
      <c r="V258" s="49">
        <v>0</v>
      </c>
      <c r="W258" s="49">
        <v>0</v>
      </c>
      <c r="X258" s="49">
        <v>0</v>
      </c>
      <c r="Y258" s="49">
        <f t="shared" si="229"/>
        <v>8.0003999999999991</v>
      </c>
      <c r="Z258" s="49">
        <v>3.4992000000000001</v>
      </c>
      <c r="AA258" s="49">
        <v>0</v>
      </c>
      <c r="AB258" s="49">
        <v>4.0511999999999997</v>
      </c>
      <c r="AC258" s="49">
        <v>0.45</v>
      </c>
      <c r="AD258" s="49">
        <v>0.9</v>
      </c>
      <c r="AE258" s="49">
        <f t="shared" si="230"/>
        <v>3.6150000000000002</v>
      </c>
      <c r="AF258" s="49">
        <f t="shared" si="231"/>
        <v>3.24</v>
      </c>
      <c r="AG258" s="49">
        <f t="shared" si="231"/>
        <v>0</v>
      </c>
      <c r="AH258" s="49">
        <f t="shared" si="231"/>
        <v>0</v>
      </c>
      <c r="AI258" s="49">
        <f t="shared" si="231"/>
        <v>0.375</v>
      </c>
      <c r="AJ258" s="49">
        <f t="shared" si="232"/>
        <v>0</v>
      </c>
      <c r="AK258" s="49">
        <v>0</v>
      </c>
      <c r="AL258" s="49">
        <v>0</v>
      </c>
      <c r="AM258" s="49">
        <v>0</v>
      </c>
      <c r="AN258" s="49">
        <v>0</v>
      </c>
      <c r="AO258" s="49">
        <f t="shared" si="233"/>
        <v>0</v>
      </c>
      <c r="AP258" s="49">
        <v>0</v>
      </c>
      <c r="AQ258" s="49">
        <v>0</v>
      </c>
      <c r="AR258" s="49">
        <v>0</v>
      </c>
      <c r="AS258" s="49">
        <v>0</v>
      </c>
      <c r="AT258" s="49">
        <f t="shared" si="234"/>
        <v>0</v>
      </c>
      <c r="AU258" s="49">
        <v>0</v>
      </c>
      <c r="AV258" s="49">
        <v>0</v>
      </c>
      <c r="AW258" s="49">
        <v>0</v>
      </c>
      <c r="AX258" s="49">
        <v>0</v>
      </c>
      <c r="AY258" s="49">
        <f t="shared" si="235"/>
        <v>3.6150000000000002</v>
      </c>
      <c r="AZ258" s="49">
        <v>3.24</v>
      </c>
      <c r="BA258" s="49">
        <v>0</v>
      </c>
      <c r="BB258" s="49">
        <v>0</v>
      </c>
      <c r="BC258" s="49">
        <v>0.375</v>
      </c>
    </row>
    <row r="259" spans="1:55" x14ac:dyDescent="0.25">
      <c r="A259" s="46" t="s">
        <v>504</v>
      </c>
      <c r="B259" s="47" t="s">
        <v>521</v>
      </c>
      <c r="C259" s="54" t="s">
        <v>522</v>
      </c>
      <c r="D259" s="49">
        <v>2.5619999999999998</v>
      </c>
      <c r="E259" s="49">
        <f t="shared" si="224"/>
        <v>2.5619999999999998</v>
      </c>
      <c r="F259" s="49">
        <f t="shared" si="225"/>
        <v>0</v>
      </c>
      <c r="G259" s="49">
        <f t="shared" si="225"/>
        <v>2.5619999999999998</v>
      </c>
      <c r="H259" s="49">
        <f t="shared" si="225"/>
        <v>0</v>
      </c>
      <c r="I259" s="49">
        <f t="shared" si="225"/>
        <v>0</v>
      </c>
      <c r="J259" s="49">
        <f t="shared" si="226"/>
        <v>2.4339</v>
      </c>
      <c r="K259" s="49">
        <v>0</v>
      </c>
      <c r="L259" s="49">
        <v>2.4339</v>
      </c>
      <c r="M259" s="49">
        <v>0</v>
      </c>
      <c r="N259" s="49">
        <v>0</v>
      </c>
      <c r="O259" s="49">
        <f t="shared" si="227"/>
        <v>0.12809999999999999</v>
      </c>
      <c r="P259" s="49">
        <v>0</v>
      </c>
      <c r="Q259" s="49">
        <v>0.12809999999999999</v>
      </c>
      <c r="R259" s="49">
        <v>0</v>
      </c>
      <c r="S259" s="49">
        <v>0</v>
      </c>
      <c r="T259" s="49">
        <f t="shared" si="228"/>
        <v>0</v>
      </c>
      <c r="U259" s="49">
        <v>0</v>
      </c>
      <c r="V259" s="49">
        <v>0</v>
      </c>
      <c r="W259" s="49">
        <v>0</v>
      </c>
      <c r="X259" s="49">
        <v>0</v>
      </c>
      <c r="Y259" s="49">
        <f t="shared" si="229"/>
        <v>0</v>
      </c>
      <c r="Z259" s="49">
        <v>0</v>
      </c>
      <c r="AA259" s="49">
        <v>0</v>
      </c>
      <c r="AB259" s="49">
        <v>0</v>
      </c>
      <c r="AC259" s="49">
        <v>0</v>
      </c>
      <c r="AD259" s="49">
        <v>0</v>
      </c>
      <c r="AE259" s="49">
        <f t="shared" si="230"/>
        <v>0</v>
      </c>
      <c r="AF259" s="49">
        <f t="shared" si="231"/>
        <v>0</v>
      </c>
      <c r="AG259" s="49">
        <f t="shared" si="231"/>
        <v>0</v>
      </c>
      <c r="AH259" s="49">
        <f t="shared" si="231"/>
        <v>0</v>
      </c>
      <c r="AI259" s="49">
        <f t="shared" si="231"/>
        <v>0</v>
      </c>
      <c r="AJ259" s="49">
        <f t="shared" si="232"/>
        <v>0</v>
      </c>
      <c r="AK259" s="49">
        <v>0</v>
      </c>
      <c r="AL259" s="49">
        <v>0</v>
      </c>
      <c r="AM259" s="49">
        <v>0</v>
      </c>
      <c r="AN259" s="49">
        <v>0</v>
      </c>
      <c r="AO259" s="49">
        <f t="shared" si="233"/>
        <v>0</v>
      </c>
      <c r="AP259" s="49">
        <v>0</v>
      </c>
      <c r="AQ259" s="49">
        <v>0</v>
      </c>
      <c r="AR259" s="49">
        <v>0</v>
      </c>
      <c r="AS259" s="49">
        <v>0</v>
      </c>
      <c r="AT259" s="49">
        <f t="shared" si="234"/>
        <v>0</v>
      </c>
      <c r="AU259" s="49">
        <v>0</v>
      </c>
      <c r="AV259" s="49">
        <v>0</v>
      </c>
      <c r="AW259" s="49">
        <v>0</v>
      </c>
      <c r="AX259" s="49">
        <v>0</v>
      </c>
      <c r="AY259" s="49">
        <f t="shared" si="235"/>
        <v>0</v>
      </c>
      <c r="AZ259" s="49">
        <v>0</v>
      </c>
      <c r="BA259" s="49">
        <v>0</v>
      </c>
      <c r="BB259" s="49">
        <v>0</v>
      </c>
      <c r="BC259" s="49">
        <v>0</v>
      </c>
    </row>
    <row r="260" spans="1:55" ht="31.5" x14ac:dyDescent="0.25">
      <c r="A260" s="46" t="s">
        <v>504</v>
      </c>
      <c r="B260" s="47" t="s">
        <v>523</v>
      </c>
      <c r="C260" s="54" t="s">
        <v>524</v>
      </c>
      <c r="D260" s="49">
        <v>0.41676649999999998</v>
      </c>
      <c r="E260" s="49">
        <f t="shared" si="224"/>
        <v>0.41676649999999998</v>
      </c>
      <c r="F260" s="49">
        <f t="shared" si="225"/>
        <v>0</v>
      </c>
      <c r="G260" s="49">
        <f t="shared" si="225"/>
        <v>0.41676649999999998</v>
      </c>
      <c r="H260" s="49">
        <f t="shared" si="225"/>
        <v>0</v>
      </c>
      <c r="I260" s="49">
        <f t="shared" si="225"/>
        <v>0</v>
      </c>
      <c r="J260" s="49">
        <f t="shared" si="226"/>
        <v>0.3551415</v>
      </c>
      <c r="K260" s="49">
        <v>0</v>
      </c>
      <c r="L260" s="49">
        <v>0.3551415</v>
      </c>
      <c r="M260" s="49">
        <v>0</v>
      </c>
      <c r="N260" s="49">
        <v>0</v>
      </c>
      <c r="O260" s="49">
        <f t="shared" si="227"/>
        <v>6.1624999999999999E-2</v>
      </c>
      <c r="P260" s="49">
        <v>0</v>
      </c>
      <c r="Q260" s="49">
        <v>6.1624999999999999E-2</v>
      </c>
      <c r="R260" s="49">
        <v>0</v>
      </c>
      <c r="S260" s="49">
        <v>0</v>
      </c>
      <c r="T260" s="49">
        <f t="shared" si="228"/>
        <v>0</v>
      </c>
      <c r="U260" s="49">
        <v>0</v>
      </c>
      <c r="V260" s="49">
        <v>0</v>
      </c>
      <c r="W260" s="49">
        <v>0</v>
      </c>
      <c r="X260" s="49">
        <v>0</v>
      </c>
      <c r="Y260" s="49">
        <f t="shared" si="229"/>
        <v>0</v>
      </c>
      <c r="Z260" s="49">
        <v>0</v>
      </c>
      <c r="AA260" s="49">
        <v>0</v>
      </c>
      <c r="AB260" s="49">
        <v>0</v>
      </c>
      <c r="AC260" s="49">
        <v>0</v>
      </c>
      <c r="AD260" s="49">
        <v>0</v>
      </c>
      <c r="AE260" s="49">
        <f t="shared" si="230"/>
        <v>0</v>
      </c>
      <c r="AF260" s="49">
        <f t="shared" si="231"/>
        <v>0</v>
      </c>
      <c r="AG260" s="49">
        <f t="shared" si="231"/>
        <v>0</v>
      </c>
      <c r="AH260" s="49">
        <f t="shared" si="231"/>
        <v>0</v>
      </c>
      <c r="AI260" s="49">
        <f t="shared" si="231"/>
        <v>0</v>
      </c>
      <c r="AJ260" s="49">
        <f t="shared" si="232"/>
        <v>0</v>
      </c>
      <c r="AK260" s="49">
        <v>0</v>
      </c>
      <c r="AL260" s="49">
        <v>0</v>
      </c>
      <c r="AM260" s="49">
        <v>0</v>
      </c>
      <c r="AN260" s="49">
        <v>0</v>
      </c>
      <c r="AO260" s="49">
        <f t="shared" si="233"/>
        <v>0</v>
      </c>
      <c r="AP260" s="49">
        <v>0</v>
      </c>
      <c r="AQ260" s="49">
        <v>0</v>
      </c>
      <c r="AR260" s="49">
        <v>0</v>
      </c>
      <c r="AS260" s="49">
        <v>0</v>
      </c>
      <c r="AT260" s="49">
        <f t="shared" si="234"/>
        <v>0</v>
      </c>
      <c r="AU260" s="49">
        <v>0</v>
      </c>
      <c r="AV260" s="49">
        <v>0</v>
      </c>
      <c r="AW260" s="49">
        <v>0</v>
      </c>
      <c r="AX260" s="49">
        <v>0</v>
      </c>
      <c r="AY260" s="49">
        <f t="shared" si="235"/>
        <v>0</v>
      </c>
      <c r="AZ260" s="49">
        <v>0</v>
      </c>
      <c r="BA260" s="49">
        <v>0</v>
      </c>
      <c r="BB260" s="49">
        <v>0</v>
      </c>
      <c r="BC260" s="49">
        <v>0</v>
      </c>
    </row>
    <row r="261" spans="1:55" ht="63" x14ac:dyDescent="0.25">
      <c r="A261" s="46" t="s">
        <v>504</v>
      </c>
      <c r="B261" s="47" t="s">
        <v>525</v>
      </c>
      <c r="C261" s="54" t="s">
        <v>526</v>
      </c>
      <c r="D261" s="49">
        <v>1.0685895599999999</v>
      </c>
      <c r="E261" s="49">
        <f t="shared" si="224"/>
        <v>1.0685895599999999</v>
      </c>
      <c r="F261" s="49">
        <f t="shared" si="225"/>
        <v>8.3344080000000001E-2</v>
      </c>
      <c r="G261" s="49">
        <f t="shared" si="225"/>
        <v>0.13111776</v>
      </c>
      <c r="H261" s="49">
        <f t="shared" si="225"/>
        <v>0.85412772000000003</v>
      </c>
      <c r="I261" s="49">
        <f t="shared" si="225"/>
        <v>0</v>
      </c>
      <c r="J261" s="49">
        <f t="shared" si="226"/>
        <v>1.0685895599999999</v>
      </c>
      <c r="K261" s="49">
        <v>8.3344080000000001E-2</v>
      </c>
      <c r="L261" s="49">
        <v>0.13111776</v>
      </c>
      <c r="M261" s="49">
        <v>0.85412772000000003</v>
      </c>
      <c r="N261" s="49">
        <v>0</v>
      </c>
      <c r="O261" s="49">
        <f t="shared" si="227"/>
        <v>0</v>
      </c>
      <c r="P261" s="49">
        <v>0</v>
      </c>
      <c r="Q261" s="49">
        <v>0</v>
      </c>
      <c r="R261" s="49">
        <v>0</v>
      </c>
      <c r="S261" s="49">
        <v>0</v>
      </c>
      <c r="T261" s="49">
        <f t="shared" si="228"/>
        <v>0</v>
      </c>
      <c r="U261" s="49">
        <v>0</v>
      </c>
      <c r="V261" s="49">
        <v>0</v>
      </c>
      <c r="W261" s="49">
        <v>0</v>
      </c>
      <c r="X261" s="49">
        <v>0</v>
      </c>
      <c r="Y261" s="49">
        <f t="shared" si="229"/>
        <v>0</v>
      </c>
      <c r="Z261" s="49">
        <v>0</v>
      </c>
      <c r="AA261" s="49">
        <v>0</v>
      </c>
      <c r="AB261" s="49">
        <v>0</v>
      </c>
      <c r="AC261" s="49">
        <v>0</v>
      </c>
      <c r="AD261" s="49">
        <v>0</v>
      </c>
      <c r="AE261" s="49">
        <f t="shared" si="230"/>
        <v>0</v>
      </c>
      <c r="AF261" s="49">
        <f t="shared" si="231"/>
        <v>0</v>
      </c>
      <c r="AG261" s="49">
        <f t="shared" si="231"/>
        <v>0</v>
      </c>
      <c r="AH261" s="49">
        <f t="shared" si="231"/>
        <v>0</v>
      </c>
      <c r="AI261" s="49">
        <f t="shared" si="231"/>
        <v>0</v>
      </c>
      <c r="AJ261" s="49">
        <f t="shared" si="232"/>
        <v>0</v>
      </c>
      <c r="AK261" s="49">
        <v>0</v>
      </c>
      <c r="AL261" s="49">
        <v>0</v>
      </c>
      <c r="AM261" s="49">
        <v>0</v>
      </c>
      <c r="AN261" s="49">
        <v>0</v>
      </c>
      <c r="AO261" s="49">
        <f t="shared" si="233"/>
        <v>0</v>
      </c>
      <c r="AP261" s="49">
        <v>0</v>
      </c>
      <c r="AQ261" s="49">
        <v>0</v>
      </c>
      <c r="AR261" s="49">
        <v>0</v>
      </c>
      <c r="AS261" s="49">
        <v>0</v>
      </c>
      <c r="AT261" s="49">
        <f t="shared" si="234"/>
        <v>0</v>
      </c>
      <c r="AU261" s="49">
        <v>0</v>
      </c>
      <c r="AV261" s="49">
        <v>0</v>
      </c>
      <c r="AW261" s="49">
        <v>0</v>
      </c>
      <c r="AX261" s="49">
        <v>0</v>
      </c>
      <c r="AY261" s="49">
        <f t="shared" si="235"/>
        <v>0</v>
      </c>
      <c r="AZ261" s="49">
        <v>0</v>
      </c>
      <c r="BA261" s="49">
        <v>0</v>
      </c>
      <c r="BB261" s="49">
        <v>0</v>
      </c>
      <c r="BC261" s="49">
        <v>0</v>
      </c>
    </row>
    <row r="262" spans="1:55" s="16" customFormat="1" ht="47.25" x14ac:dyDescent="0.25">
      <c r="A262" s="38" t="s">
        <v>527</v>
      </c>
      <c r="B262" s="43" t="s">
        <v>302</v>
      </c>
      <c r="C262" s="40" t="s">
        <v>75</v>
      </c>
      <c r="D262" s="42">
        <f t="shared" ref="D262:BC262" si="236">D263</f>
        <v>0</v>
      </c>
      <c r="E262" s="42">
        <f t="shared" si="236"/>
        <v>0</v>
      </c>
      <c r="F262" s="42">
        <f t="shared" si="236"/>
        <v>0</v>
      </c>
      <c r="G262" s="42">
        <f t="shared" si="236"/>
        <v>0</v>
      </c>
      <c r="H262" s="42">
        <f t="shared" si="236"/>
        <v>0</v>
      </c>
      <c r="I262" s="42">
        <f t="shared" si="236"/>
        <v>0</v>
      </c>
      <c r="J262" s="42">
        <f t="shared" si="236"/>
        <v>0</v>
      </c>
      <c r="K262" s="42">
        <f t="shared" si="236"/>
        <v>0</v>
      </c>
      <c r="L262" s="42">
        <f t="shared" si="236"/>
        <v>0</v>
      </c>
      <c r="M262" s="42">
        <f t="shared" si="236"/>
        <v>0</v>
      </c>
      <c r="N262" s="42">
        <f t="shared" si="236"/>
        <v>0</v>
      </c>
      <c r="O262" s="42">
        <f t="shared" si="236"/>
        <v>0</v>
      </c>
      <c r="P262" s="42">
        <f t="shared" si="236"/>
        <v>0</v>
      </c>
      <c r="Q262" s="42">
        <f t="shared" si="236"/>
        <v>0</v>
      </c>
      <c r="R262" s="42">
        <f t="shared" si="236"/>
        <v>0</v>
      </c>
      <c r="S262" s="42">
        <f t="shared" si="236"/>
        <v>0</v>
      </c>
      <c r="T262" s="42">
        <f t="shared" si="236"/>
        <v>0</v>
      </c>
      <c r="U262" s="42">
        <f t="shared" si="236"/>
        <v>0</v>
      </c>
      <c r="V262" s="42">
        <f t="shared" si="236"/>
        <v>0</v>
      </c>
      <c r="W262" s="42">
        <f t="shared" si="236"/>
        <v>0</v>
      </c>
      <c r="X262" s="42">
        <f t="shared" si="236"/>
        <v>0</v>
      </c>
      <c r="Y262" s="42">
        <f t="shared" si="236"/>
        <v>0</v>
      </c>
      <c r="Z262" s="42">
        <f t="shared" si="236"/>
        <v>0</v>
      </c>
      <c r="AA262" s="42">
        <f t="shared" si="236"/>
        <v>0</v>
      </c>
      <c r="AB262" s="42">
        <f t="shared" si="236"/>
        <v>0</v>
      </c>
      <c r="AC262" s="42">
        <f t="shared" si="236"/>
        <v>0</v>
      </c>
      <c r="AD262" s="42">
        <f t="shared" si="236"/>
        <v>0</v>
      </c>
      <c r="AE262" s="42">
        <f t="shared" si="236"/>
        <v>0</v>
      </c>
      <c r="AF262" s="42">
        <f t="shared" si="236"/>
        <v>0</v>
      </c>
      <c r="AG262" s="42">
        <f t="shared" si="236"/>
        <v>0</v>
      </c>
      <c r="AH262" s="42">
        <f t="shared" si="236"/>
        <v>0</v>
      </c>
      <c r="AI262" s="42">
        <f t="shared" si="236"/>
        <v>0</v>
      </c>
      <c r="AJ262" s="42">
        <f t="shared" si="236"/>
        <v>0</v>
      </c>
      <c r="AK262" s="42">
        <f t="shared" si="236"/>
        <v>0</v>
      </c>
      <c r="AL262" s="42">
        <f t="shared" si="236"/>
        <v>0</v>
      </c>
      <c r="AM262" s="42">
        <f t="shared" si="236"/>
        <v>0</v>
      </c>
      <c r="AN262" s="42">
        <f t="shared" si="236"/>
        <v>0</v>
      </c>
      <c r="AO262" s="42">
        <f t="shared" si="236"/>
        <v>0</v>
      </c>
      <c r="AP262" s="42">
        <f t="shared" si="236"/>
        <v>0</v>
      </c>
      <c r="AQ262" s="42">
        <f t="shared" si="236"/>
        <v>0</v>
      </c>
      <c r="AR262" s="42">
        <f t="shared" si="236"/>
        <v>0</v>
      </c>
      <c r="AS262" s="42">
        <f t="shared" si="236"/>
        <v>0</v>
      </c>
      <c r="AT262" s="42">
        <f t="shared" si="236"/>
        <v>0</v>
      </c>
      <c r="AU262" s="42">
        <f t="shared" si="236"/>
        <v>0</v>
      </c>
      <c r="AV262" s="42">
        <f t="shared" si="236"/>
        <v>0</v>
      </c>
      <c r="AW262" s="42">
        <f t="shared" si="236"/>
        <v>0</v>
      </c>
      <c r="AX262" s="42">
        <f t="shared" si="236"/>
        <v>0</v>
      </c>
      <c r="AY262" s="42">
        <f t="shared" si="236"/>
        <v>0</v>
      </c>
      <c r="AZ262" s="42">
        <f t="shared" si="236"/>
        <v>0</v>
      </c>
      <c r="BA262" s="42">
        <f t="shared" si="236"/>
        <v>0</v>
      </c>
      <c r="BB262" s="42">
        <f t="shared" si="236"/>
        <v>0</v>
      </c>
      <c r="BC262" s="42">
        <f t="shared" si="236"/>
        <v>0</v>
      </c>
    </row>
    <row r="263" spans="1:55" s="16" customFormat="1" x14ac:dyDescent="0.25">
      <c r="A263" s="38" t="s">
        <v>528</v>
      </c>
      <c r="B263" s="43" t="s">
        <v>529</v>
      </c>
      <c r="C263" s="40" t="s">
        <v>75</v>
      </c>
      <c r="D263" s="42">
        <f t="shared" ref="D263:BC263" si="237">D264+D265</f>
        <v>0</v>
      </c>
      <c r="E263" s="42">
        <f t="shared" si="237"/>
        <v>0</v>
      </c>
      <c r="F263" s="42">
        <f t="shared" si="237"/>
        <v>0</v>
      </c>
      <c r="G263" s="42">
        <f t="shared" si="237"/>
        <v>0</v>
      </c>
      <c r="H263" s="42">
        <f t="shared" si="237"/>
        <v>0</v>
      </c>
      <c r="I263" s="42">
        <f t="shared" si="237"/>
        <v>0</v>
      </c>
      <c r="J263" s="42">
        <f t="shared" si="237"/>
        <v>0</v>
      </c>
      <c r="K263" s="42">
        <f t="shared" si="237"/>
        <v>0</v>
      </c>
      <c r="L263" s="42">
        <f t="shared" si="237"/>
        <v>0</v>
      </c>
      <c r="M263" s="42">
        <f t="shared" si="237"/>
        <v>0</v>
      </c>
      <c r="N263" s="42">
        <f t="shared" si="237"/>
        <v>0</v>
      </c>
      <c r="O263" s="42">
        <f t="shared" si="237"/>
        <v>0</v>
      </c>
      <c r="P263" s="42">
        <f t="shared" si="237"/>
        <v>0</v>
      </c>
      <c r="Q263" s="42">
        <f t="shared" si="237"/>
        <v>0</v>
      </c>
      <c r="R263" s="42">
        <f t="shared" si="237"/>
        <v>0</v>
      </c>
      <c r="S263" s="42">
        <f t="shared" si="237"/>
        <v>0</v>
      </c>
      <c r="T263" s="42">
        <f t="shared" si="237"/>
        <v>0</v>
      </c>
      <c r="U263" s="42">
        <f t="shared" si="237"/>
        <v>0</v>
      </c>
      <c r="V263" s="42">
        <f t="shared" si="237"/>
        <v>0</v>
      </c>
      <c r="W263" s="42">
        <f t="shared" si="237"/>
        <v>0</v>
      </c>
      <c r="X263" s="42">
        <f t="shared" si="237"/>
        <v>0</v>
      </c>
      <c r="Y263" s="42">
        <f t="shared" si="237"/>
        <v>0</v>
      </c>
      <c r="Z263" s="42">
        <f t="shared" si="237"/>
        <v>0</v>
      </c>
      <c r="AA263" s="42">
        <f t="shared" si="237"/>
        <v>0</v>
      </c>
      <c r="AB263" s="42">
        <f t="shared" si="237"/>
        <v>0</v>
      </c>
      <c r="AC263" s="42">
        <f t="shared" si="237"/>
        <v>0</v>
      </c>
      <c r="AD263" s="42">
        <f t="shared" si="237"/>
        <v>0</v>
      </c>
      <c r="AE263" s="42">
        <f t="shared" si="237"/>
        <v>0</v>
      </c>
      <c r="AF263" s="42">
        <f t="shared" si="237"/>
        <v>0</v>
      </c>
      <c r="AG263" s="42">
        <f t="shared" si="237"/>
        <v>0</v>
      </c>
      <c r="AH263" s="42">
        <f t="shared" si="237"/>
        <v>0</v>
      </c>
      <c r="AI263" s="42">
        <f t="shared" si="237"/>
        <v>0</v>
      </c>
      <c r="AJ263" s="42">
        <f t="shared" si="237"/>
        <v>0</v>
      </c>
      <c r="AK263" s="42">
        <f t="shared" si="237"/>
        <v>0</v>
      </c>
      <c r="AL263" s="42">
        <f t="shared" si="237"/>
        <v>0</v>
      </c>
      <c r="AM263" s="42">
        <f t="shared" si="237"/>
        <v>0</v>
      </c>
      <c r="AN263" s="42">
        <f t="shared" si="237"/>
        <v>0</v>
      </c>
      <c r="AO263" s="42">
        <f t="shared" si="237"/>
        <v>0</v>
      </c>
      <c r="AP263" s="42">
        <f t="shared" si="237"/>
        <v>0</v>
      </c>
      <c r="AQ263" s="42">
        <f t="shared" si="237"/>
        <v>0</v>
      </c>
      <c r="AR263" s="42">
        <f t="shared" si="237"/>
        <v>0</v>
      </c>
      <c r="AS263" s="42">
        <f t="shared" si="237"/>
        <v>0</v>
      </c>
      <c r="AT263" s="42">
        <f t="shared" si="237"/>
        <v>0</v>
      </c>
      <c r="AU263" s="42">
        <f t="shared" si="237"/>
        <v>0</v>
      </c>
      <c r="AV263" s="42">
        <f t="shared" si="237"/>
        <v>0</v>
      </c>
      <c r="AW263" s="42">
        <f t="shared" si="237"/>
        <v>0</v>
      </c>
      <c r="AX263" s="42">
        <f t="shared" si="237"/>
        <v>0</v>
      </c>
      <c r="AY263" s="42">
        <f t="shared" si="237"/>
        <v>0</v>
      </c>
      <c r="AZ263" s="42">
        <f t="shared" si="237"/>
        <v>0</v>
      </c>
      <c r="BA263" s="42">
        <f t="shared" si="237"/>
        <v>0</v>
      </c>
      <c r="BB263" s="42">
        <f t="shared" si="237"/>
        <v>0</v>
      </c>
      <c r="BC263" s="42">
        <f t="shared" si="237"/>
        <v>0</v>
      </c>
    </row>
    <row r="264" spans="1:55" s="16" customFormat="1" ht="47.25" x14ac:dyDescent="0.25">
      <c r="A264" s="38" t="s">
        <v>530</v>
      </c>
      <c r="B264" s="43" t="s">
        <v>306</v>
      </c>
      <c r="C264" s="40" t="s">
        <v>75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>
        <v>0</v>
      </c>
      <c r="K264" s="42">
        <v>0</v>
      </c>
      <c r="L264" s="42">
        <v>0</v>
      </c>
      <c r="M264" s="42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42">
        <v>0</v>
      </c>
      <c r="U264" s="42">
        <v>0</v>
      </c>
      <c r="V264" s="42">
        <v>0</v>
      </c>
      <c r="W264" s="42">
        <v>0</v>
      </c>
      <c r="X264" s="42">
        <v>0</v>
      </c>
      <c r="Y264" s="42">
        <v>0</v>
      </c>
      <c r="Z264" s="42">
        <v>0</v>
      </c>
      <c r="AA264" s="42">
        <v>0</v>
      </c>
      <c r="AB264" s="42">
        <v>0</v>
      </c>
      <c r="AC264" s="42">
        <v>0</v>
      </c>
      <c r="AD264" s="42">
        <v>0</v>
      </c>
      <c r="AE264" s="42">
        <v>0</v>
      </c>
      <c r="AF264" s="42">
        <v>0</v>
      </c>
      <c r="AG264" s="42">
        <v>0</v>
      </c>
      <c r="AH264" s="42">
        <v>0</v>
      </c>
      <c r="AI264" s="42">
        <v>0</v>
      </c>
      <c r="AJ264" s="42">
        <v>0</v>
      </c>
      <c r="AK264" s="42">
        <v>0</v>
      </c>
      <c r="AL264" s="42">
        <v>0</v>
      </c>
      <c r="AM264" s="42">
        <v>0</v>
      </c>
      <c r="AN264" s="42">
        <v>0</v>
      </c>
      <c r="AO264" s="42">
        <v>0</v>
      </c>
      <c r="AP264" s="42">
        <v>0</v>
      </c>
      <c r="AQ264" s="42">
        <v>0</v>
      </c>
      <c r="AR264" s="42">
        <v>0</v>
      </c>
      <c r="AS264" s="42">
        <v>0</v>
      </c>
      <c r="AT264" s="42">
        <v>0</v>
      </c>
      <c r="AU264" s="42">
        <v>0</v>
      </c>
      <c r="AV264" s="42">
        <v>0</v>
      </c>
      <c r="AW264" s="42">
        <v>0</v>
      </c>
      <c r="AX264" s="42">
        <v>0</v>
      </c>
      <c r="AY264" s="42">
        <v>0</v>
      </c>
      <c r="AZ264" s="42">
        <v>0</v>
      </c>
      <c r="BA264" s="42">
        <v>0</v>
      </c>
      <c r="BB264" s="42">
        <v>0</v>
      </c>
      <c r="BC264" s="42">
        <v>0</v>
      </c>
    </row>
    <row r="265" spans="1:55" s="16" customFormat="1" ht="47.25" x14ac:dyDescent="0.25">
      <c r="A265" s="38" t="s">
        <v>531</v>
      </c>
      <c r="B265" s="43" t="s">
        <v>308</v>
      </c>
      <c r="C265" s="40" t="s">
        <v>75</v>
      </c>
      <c r="D265" s="42">
        <v>0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>
        <v>0</v>
      </c>
      <c r="M265" s="42">
        <v>0</v>
      </c>
      <c r="N265" s="42">
        <v>0</v>
      </c>
      <c r="O265" s="42">
        <v>0</v>
      </c>
      <c r="P265" s="42">
        <v>0</v>
      </c>
      <c r="Q265" s="42">
        <v>0</v>
      </c>
      <c r="R265" s="42">
        <v>0</v>
      </c>
      <c r="S265" s="42">
        <v>0</v>
      </c>
      <c r="T265" s="42">
        <v>0</v>
      </c>
      <c r="U265" s="42">
        <v>0</v>
      </c>
      <c r="V265" s="42">
        <v>0</v>
      </c>
      <c r="W265" s="42">
        <v>0</v>
      </c>
      <c r="X265" s="42">
        <v>0</v>
      </c>
      <c r="Y265" s="42">
        <v>0</v>
      </c>
      <c r="Z265" s="42">
        <v>0</v>
      </c>
      <c r="AA265" s="42">
        <v>0</v>
      </c>
      <c r="AB265" s="42">
        <v>0</v>
      </c>
      <c r="AC265" s="42">
        <v>0</v>
      </c>
      <c r="AD265" s="42">
        <v>0</v>
      </c>
      <c r="AE265" s="42">
        <v>0</v>
      </c>
      <c r="AF265" s="42">
        <v>0</v>
      </c>
      <c r="AG265" s="42">
        <v>0</v>
      </c>
      <c r="AH265" s="42">
        <v>0</v>
      </c>
      <c r="AI265" s="42">
        <v>0</v>
      </c>
      <c r="AJ265" s="42">
        <v>0</v>
      </c>
      <c r="AK265" s="42">
        <v>0</v>
      </c>
      <c r="AL265" s="42">
        <v>0</v>
      </c>
      <c r="AM265" s="42">
        <v>0</v>
      </c>
      <c r="AN265" s="42">
        <v>0</v>
      </c>
      <c r="AO265" s="42">
        <v>0</v>
      </c>
      <c r="AP265" s="42">
        <v>0</v>
      </c>
      <c r="AQ265" s="42">
        <v>0</v>
      </c>
      <c r="AR265" s="42">
        <v>0</v>
      </c>
      <c r="AS265" s="42">
        <v>0</v>
      </c>
      <c r="AT265" s="42">
        <v>0</v>
      </c>
      <c r="AU265" s="42">
        <v>0</v>
      </c>
      <c r="AV265" s="42">
        <v>0</v>
      </c>
      <c r="AW265" s="42">
        <v>0</v>
      </c>
      <c r="AX265" s="42">
        <v>0</v>
      </c>
      <c r="AY265" s="42">
        <v>0</v>
      </c>
      <c r="AZ265" s="42">
        <v>0</v>
      </c>
      <c r="BA265" s="42">
        <v>0</v>
      </c>
      <c r="BB265" s="42">
        <v>0</v>
      </c>
      <c r="BC265" s="42">
        <v>0</v>
      </c>
    </row>
    <row r="266" spans="1:55" s="16" customFormat="1" x14ac:dyDescent="0.25">
      <c r="A266" s="38" t="s">
        <v>532</v>
      </c>
      <c r="B266" s="43" t="s">
        <v>312</v>
      </c>
      <c r="C266" s="40" t="s">
        <v>75</v>
      </c>
      <c r="D266" s="42">
        <v>0</v>
      </c>
      <c r="E266" s="42">
        <v>0</v>
      </c>
      <c r="F266" s="42">
        <v>0</v>
      </c>
      <c r="G266" s="42">
        <v>0</v>
      </c>
      <c r="H266" s="42">
        <v>0</v>
      </c>
      <c r="I266" s="42">
        <v>0</v>
      </c>
      <c r="J266" s="42">
        <v>0</v>
      </c>
      <c r="K266" s="42">
        <v>0</v>
      </c>
      <c r="L266" s="42">
        <v>0</v>
      </c>
      <c r="M266" s="42">
        <v>0</v>
      </c>
      <c r="N266" s="42">
        <v>0</v>
      </c>
      <c r="O266" s="42">
        <v>0</v>
      </c>
      <c r="P266" s="42">
        <v>0</v>
      </c>
      <c r="Q266" s="42">
        <v>0</v>
      </c>
      <c r="R266" s="42">
        <v>0</v>
      </c>
      <c r="S266" s="42">
        <v>0</v>
      </c>
      <c r="T266" s="42">
        <v>0</v>
      </c>
      <c r="U266" s="42">
        <v>0</v>
      </c>
      <c r="V266" s="42">
        <v>0</v>
      </c>
      <c r="W266" s="42">
        <v>0</v>
      </c>
      <c r="X266" s="42">
        <v>0</v>
      </c>
      <c r="Y266" s="42">
        <v>0</v>
      </c>
      <c r="Z266" s="42">
        <v>0</v>
      </c>
      <c r="AA266" s="42">
        <v>0</v>
      </c>
      <c r="AB266" s="42">
        <v>0</v>
      </c>
      <c r="AC266" s="42">
        <v>0</v>
      </c>
      <c r="AD266" s="42">
        <v>0</v>
      </c>
      <c r="AE266" s="42">
        <v>0</v>
      </c>
      <c r="AF266" s="42">
        <v>0</v>
      </c>
      <c r="AG266" s="42">
        <v>0</v>
      </c>
      <c r="AH266" s="42">
        <v>0</v>
      </c>
      <c r="AI266" s="42">
        <v>0</v>
      </c>
      <c r="AJ266" s="42">
        <v>0</v>
      </c>
      <c r="AK266" s="42">
        <v>0</v>
      </c>
      <c r="AL266" s="42">
        <v>0</v>
      </c>
      <c r="AM266" s="42">
        <v>0</v>
      </c>
      <c r="AN266" s="42">
        <v>0</v>
      </c>
      <c r="AO266" s="42">
        <v>0</v>
      </c>
      <c r="AP266" s="42">
        <v>0</v>
      </c>
      <c r="AQ266" s="42">
        <v>0</v>
      </c>
      <c r="AR266" s="42">
        <v>0</v>
      </c>
      <c r="AS266" s="42">
        <v>0</v>
      </c>
      <c r="AT266" s="42">
        <v>0</v>
      </c>
      <c r="AU266" s="42">
        <v>0</v>
      </c>
      <c r="AV266" s="42">
        <v>0</v>
      </c>
      <c r="AW266" s="42">
        <v>0</v>
      </c>
      <c r="AX266" s="42">
        <v>0</v>
      </c>
      <c r="AY266" s="42">
        <v>0</v>
      </c>
      <c r="AZ266" s="42">
        <v>0</v>
      </c>
      <c r="BA266" s="42">
        <v>0</v>
      </c>
      <c r="BB266" s="42">
        <v>0</v>
      </c>
      <c r="BC266" s="42">
        <v>0</v>
      </c>
    </row>
    <row r="267" spans="1:55" s="16" customFormat="1" ht="47.25" x14ac:dyDescent="0.25">
      <c r="A267" s="38" t="s">
        <v>533</v>
      </c>
      <c r="B267" s="43" t="s">
        <v>306</v>
      </c>
      <c r="C267" s="40" t="s">
        <v>75</v>
      </c>
      <c r="D267" s="42">
        <v>0</v>
      </c>
      <c r="E267" s="42">
        <v>0</v>
      </c>
      <c r="F267" s="42">
        <v>0</v>
      </c>
      <c r="G267" s="42">
        <v>0</v>
      </c>
      <c r="H267" s="42">
        <v>0</v>
      </c>
      <c r="I267" s="42">
        <v>0</v>
      </c>
      <c r="J267" s="42">
        <v>0</v>
      </c>
      <c r="K267" s="42">
        <v>0</v>
      </c>
      <c r="L267" s="42">
        <v>0</v>
      </c>
      <c r="M267" s="42">
        <v>0</v>
      </c>
      <c r="N267" s="42">
        <v>0</v>
      </c>
      <c r="O267" s="42">
        <v>0</v>
      </c>
      <c r="P267" s="42">
        <v>0</v>
      </c>
      <c r="Q267" s="42">
        <v>0</v>
      </c>
      <c r="R267" s="42">
        <v>0</v>
      </c>
      <c r="S267" s="42">
        <v>0</v>
      </c>
      <c r="T267" s="42">
        <v>0</v>
      </c>
      <c r="U267" s="42">
        <v>0</v>
      </c>
      <c r="V267" s="42">
        <v>0</v>
      </c>
      <c r="W267" s="42">
        <v>0</v>
      </c>
      <c r="X267" s="42">
        <v>0</v>
      </c>
      <c r="Y267" s="42">
        <v>0</v>
      </c>
      <c r="Z267" s="42">
        <v>0</v>
      </c>
      <c r="AA267" s="42">
        <v>0</v>
      </c>
      <c r="AB267" s="42">
        <v>0</v>
      </c>
      <c r="AC267" s="42">
        <v>0</v>
      </c>
      <c r="AD267" s="42">
        <v>0</v>
      </c>
      <c r="AE267" s="42">
        <v>0</v>
      </c>
      <c r="AF267" s="42">
        <v>0</v>
      </c>
      <c r="AG267" s="42">
        <v>0</v>
      </c>
      <c r="AH267" s="42">
        <v>0</v>
      </c>
      <c r="AI267" s="42">
        <v>0</v>
      </c>
      <c r="AJ267" s="42">
        <v>0</v>
      </c>
      <c r="AK267" s="42">
        <v>0</v>
      </c>
      <c r="AL267" s="42">
        <v>0</v>
      </c>
      <c r="AM267" s="42">
        <v>0</v>
      </c>
      <c r="AN267" s="42">
        <v>0</v>
      </c>
      <c r="AO267" s="42">
        <v>0</v>
      </c>
      <c r="AP267" s="42">
        <v>0</v>
      </c>
      <c r="AQ267" s="42">
        <v>0</v>
      </c>
      <c r="AR267" s="42">
        <v>0</v>
      </c>
      <c r="AS267" s="42">
        <v>0</v>
      </c>
      <c r="AT267" s="42">
        <v>0</v>
      </c>
      <c r="AU267" s="42">
        <v>0</v>
      </c>
      <c r="AV267" s="42">
        <v>0</v>
      </c>
      <c r="AW267" s="42">
        <v>0</v>
      </c>
      <c r="AX267" s="42">
        <v>0</v>
      </c>
      <c r="AY267" s="42">
        <v>0</v>
      </c>
      <c r="AZ267" s="42">
        <v>0</v>
      </c>
      <c r="BA267" s="42">
        <v>0</v>
      </c>
      <c r="BB267" s="42">
        <v>0</v>
      </c>
      <c r="BC267" s="42">
        <v>0</v>
      </c>
    </row>
    <row r="268" spans="1:55" s="16" customFormat="1" ht="47.25" x14ac:dyDescent="0.25">
      <c r="A268" s="38" t="s">
        <v>534</v>
      </c>
      <c r="B268" s="43" t="s">
        <v>308</v>
      </c>
      <c r="C268" s="40" t="s">
        <v>75</v>
      </c>
      <c r="D268" s="42">
        <v>0</v>
      </c>
      <c r="E268" s="42">
        <v>0</v>
      </c>
      <c r="F268" s="42">
        <v>0</v>
      </c>
      <c r="G268" s="42">
        <v>0</v>
      </c>
      <c r="H268" s="42">
        <v>0</v>
      </c>
      <c r="I268" s="42">
        <v>0</v>
      </c>
      <c r="J268" s="42">
        <v>0</v>
      </c>
      <c r="K268" s="42">
        <v>0</v>
      </c>
      <c r="L268" s="42">
        <v>0</v>
      </c>
      <c r="M268" s="42">
        <v>0</v>
      </c>
      <c r="N268" s="42">
        <v>0</v>
      </c>
      <c r="O268" s="42">
        <v>0</v>
      </c>
      <c r="P268" s="42">
        <v>0</v>
      </c>
      <c r="Q268" s="42">
        <v>0</v>
      </c>
      <c r="R268" s="42">
        <v>0</v>
      </c>
      <c r="S268" s="42">
        <v>0</v>
      </c>
      <c r="T268" s="42">
        <v>0</v>
      </c>
      <c r="U268" s="42">
        <v>0</v>
      </c>
      <c r="V268" s="42">
        <v>0</v>
      </c>
      <c r="W268" s="42">
        <v>0</v>
      </c>
      <c r="X268" s="42">
        <v>0</v>
      </c>
      <c r="Y268" s="42">
        <v>0</v>
      </c>
      <c r="Z268" s="42">
        <v>0</v>
      </c>
      <c r="AA268" s="42">
        <v>0</v>
      </c>
      <c r="AB268" s="42">
        <v>0</v>
      </c>
      <c r="AC268" s="42">
        <v>0</v>
      </c>
      <c r="AD268" s="42">
        <v>0</v>
      </c>
      <c r="AE268" s="42">
        <v>0</v>
      </c>
      <c r="AF268" s="42">
        <v>0</v>
      </c>
      <c r="AG268" s="42">
        <v>0</v>
      </c>
      <c r="AH268" s="42">
        <v>0</v>
      </c>
      <c r="AI268" s="42">
        <v>0</v>
      </c>
      <c r="AJ268" s="42">
        <v>0</v>
      </c>
      <c r="AK268" s="42">
        <v>0</v>
      </c>
      <c r="AL268" s="42">
        <v>0</v>
      </c>
      <c r="AM268" s="42">
        <v>0</v>
      </c>
      <c r="AN268" s="42">
        <v>0</v>
      </c>
      <c r="AO268" s="42">
        <v>0</v>
      </c>
      <c r="AP268" s="42">
        <v>0</v>
      </c>
      <c r="AQ268" s="42">
        <v>0</v>
      </c>
      <c r="AR268" s="42">
        <v>0</v>
      </c>
      <c r="AS268" s="42">
        <v>0</v>
      </c>
      <c r="AT268" s="42">
        <v>0</v>
      </c>
      <c r="AU268" s="42">
        <v>0</v>
      </c>
      <c r="AV268" s="42">
        <v>0</v>
      </c>
      <c r="AW268" s="42">
        <v>0</v>
      </c>
      <c r="AX268" s="42">
        <v>0</v>
      </c>
      <c r="AY268" s="42">
        <v>0</v>
      </c>
      <c r="AZ268" s="42">
        <v>0</v>
      </c>
      <c r="BA268" s="42">
        <v>0</v>
      </c>
      <c r="BB268" s="42">
        <v>0</v>
      </c>
      <c r="BC268" s="42">
        <v>0</v>
      </c>
    </row>
    <row r="269" spans="1:55" s="16" customFormat="1" x14ac:dyDescent="0.25">
      <c r="A269" s="38" t="s">
        <v>535</v>
      </c>
      <c r="B269" s="43" t="s">
        <v>316</v>
      </c>
      <c r="C269" s="40" t="s">
        <v>75</v>
      </c>
      <c r="D269" s="42">
        <f t="shared" ref="D269:BC269" si="238">D270+D271+D272+D273</f>
        <v>2.378798728</v>
      </c>
      <c r="E269" s="42">
        <f t="shared" si="238"/>
        <v>2.3781489700000011</v>
      </c>
      <c r="F269" s="42">
        <f t="shared" si="238"/>
        <v>0</v>
      </c>
      <c r="G269" s="42">
        <f t="shared" si="238"/>
        <v>0</v>
      </c>
      <c r="H269" s="42">
        <f t="shared" si="238"/>
        <v>0</v>
      </c>
      <c r="I269" s="42">
        <f t="shared" si="238"/>
        <v>2.3781489700000011</v>
      </c>
      <c r="J269" s="42">
        <f t="shared" si="238"/>
        <v>0.59128840000000005</v>
      </c>
      <c r="K269" s="42">
        <f t="shared" si="238"/>
        <v>0</v>
      </c>
      <c r="L269" s="42">
        <f t="shared" si="238"/>
        <v>0</v>
      </c>
      <c r="M269" s="42">
        <f t="shared" si="238"/>
        <v>0</v>
      </c>
      <c r="N269" s="42">
        <f t="shared" si="238"/>
        <v>0.59128840000000005</v>
      </c>
      <c r="O269" s="42">
        <f t="shared" si="238"/>
        <v>0.59128840000000005</v>
      </c>
      <c r="P269" s="42">
        <f t="shared" si="238"/>
        <v>0</v>
      </c>
      <c r="Q269" s="42">
        <f t="shared" si="238"/>
        <v>0</v>
      </c>
      <c r="R269" s="42">
        <f t="shared" si="238"/>
        <v>0</v>
      </c>
      <c r="S269" s="42">
        <f t="shared" si="238"/>
        <v>0.59128840000000005</v>
      </c>
      <c r="T269" s="42">
        <f t="shared" si="238"/>
        <v>0.59778608</v>
      </c>
      <c r="U269" s="42">
        <f t="shared" si="238"/>
        <v>0</v>
      </c>
      <c r="V269" s="42">
        <f t="shared" si="238"/>
        <v>0</v>
      </c>
      <c r="W269" s="42">
        <f t="shared" si="238"/>
        <v>0</v>
      </c>
      <c r="X269" s="42">
        <f t="shared" si="238"/>
        <v>0.59778608</v>
      </c>
      <c r="Y269" s="42">
        <f t="shared" si="238"/>
        <v>0.59778609000000105</v>
      </c>
      <c r="Z269" s="42">
        <f t="shared" si="238"/>
        <v>0</v>
      </c>
      <c r="AA269" s="42">
        <f t="shared" si="238"/>
        <v>0</v>
      </c>
      <c r="AB269" s="42">
        <f t="shared" si="238"/>
        <v>0</v>
      </c>
      <c r="AC269" s="42">
        <f t="shared" si="238"/>
        <v>0.59778609000000105</v>
      </c>
      <c r="AD269" s="42">
        <f t="shared" si="238"/>
        <v>2.3781489599999999</v>
      </c>
      <c r="AE269" s="42">
        <f t="shared" si="238"/>
        <v>2.3781489700000003</v>
      </c>
      <c r="AF269" s="42">
        <f t="shared" si="238"/>
        <v>0</v>
      </c>
      <c r="AG269" s="42">
        <f t="shared" si="238"/>
        <v>0</v>
      </c>
      <c r="AH269" s="42">
        <f t="shared" si="238"/>
        <v>0</v>
      </c>
      <c r="AI269" s="42">
        <f t="shared" si="238"/>
        <v>2.3781489700000003</v>
      </c>
      <c r="AJ269" s="42">
        <f t="shared" si="238"/>
        <v>0.59128840000000005</v>
      </c>
      <c r="AK269" s="42">
        <f t="shared" si="238"/>
        <v>0</v>
      </c>
      <c r="AL269" s="42">
        <f t="shared" si="238"/>
        <v>0</v>
      </c>
      <c r="AM269" s="42">
        <f t="shared" si="238"/>
        <v>0</v>
      </c>
      <c r="AN269" s="42">
        <f t="shared" si="238"/>
        <v>0.59128840000000005</v>
      </c>
      <c r="AO269" s="42">
        <f t="shared" si="238"/>
        <v>0.59128840000000005</v>
      </c>
      <c r="AP269" s="42">
        <f t="shared" si="238"/>
        <v>0</v>
      </c>
      <c r="AQ269" s="42">
        <f t="shared" si="238"/>
        <v>0</v>
      </c>
      <c r="AR269" s="42">
        <f t="shared" si="238"/>
        <v>0</v>
      </c>
      <c r="AS269" s="42">
        <f t="shared" si="238"/>
        <v>0.59128840000000005</v>
      </c>
      <c r="AT269" s="42">
        <f t="shared" si="238"/>
        <v>0.59778608000000011</v>
      </c>
      <c r="AU269" s="42">
        <f t="shared" si="238"/>
        <v>0</v>
      </c>
      <c r="AV269" s="42">
        <f t="shared" si="238"/>
        <v>0</v>
      </c>
      <c r="AW269" s="42">
        <f t="shared" si="238"/>
        <v>0</v>
      </c>
      <c r="AX269" s="42">
        <f t="shared" si="238"/>
        <v>0.59778608000000011</v>
      </c>
      <c r="AY269" s="42">
        <f t="shared" si="238"/>
        <v>0.59778609000000005</v>
      </c>
      <c r="AZ269" s="42">
        <f t="shared" si="238"/>
        <v>0</v>
      </c>
      <c r="BA269" s="42">
        <f t="shared" si="238"/>
        <v>0</v>
      </c>
      <c r="BB269" s="42">
        <f t="shared" si="238"/>
        <v>0</v>
      </c>
      <c r="BC269" s="42">
        <f t="shared" si="238"/>
        <v>0.59778609000000005</v>
      </c>
    </row>
    <row r="270" spans="1:55" s="16" customFormat="1" ht="31.5" x14ac:dyDescent="0.25">
      <c r="A270" s="38" t="s">
        <v>536</v>
      </c>
      <c r="B270" s="43" t="s">
        <v>318</v>
      </c>
      <c r="C270" s="40" t="s">
        <v>75</v>
      </c>
      <c r="D270" s="42">
        <v>0</v>
      </c>
      <c r="E270" s="42">
        <v>0</v>
      </c>
      <c r="F270" s="42">
        <v>0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2">
        <v>0</v>
      </c>
      <c r="M270" s="42">
        <v>0</v>
      </c>
      <c r="N270" s="42">
        <v>0</v>
      </c>
      <c r="O270" s="42">
        <v>0</v>
      </c>
      <c r="P270" s="42">
        <v>0</v>
      </c>
      <c r="Q270" s="42">
        <v>0</v>
      </c>
      <c r="R270" s="42">
        <v>0</v>
      </c>
      <c r="S270" s="42">
        <v>0</v>
      </c>
      <c r="T270" s="42">
        <v>0</v>
      </c>
      <c r="U270" s="42">
        <v>0</v>
      </c>
      <c r="V270" s="42">
        <v>0</v>
      </c>
      <c r="W270" s="42">
        <v>0</v>
      </c>
      <c r="X270" s="42">
        <v>0</v>
      </c>
      <c r="Y270" s="42">
        <v>0</v>
      </c>
      <c r="Z270" s="42">
        <v>0</v>
      </c>
      <c r="AA270" s="42">
        <v>0</v>
      </c>
      <c r="AB270" s="42">
        <v>0</v>
      </c>
      <c r="AC270" s="42">
        <v>0</v>
      </c>
      <c r="AD270" s="42">
        <v>0</v>
      </c>
      <c r="AE270" s="42">
        <v>0</v>
      </c>
      <c r="AF270" s="42">
        <v>0</v>
      </c>
      <c r="AG270" s="42">
        <v>0</v>
      </c>
      <c r="AH270" s="42">
        <v>0</v>
      </c>
      <c r="AI270" s="42">
        <v>0</v>
      </c>
      <c r="AJ270" s="42">
        <v>0</v>
      </c>
      <c r="AK270" s="42">
        <v>0</v>
      </c>
      <c r="AL270" s="42">
        <v>0</v>
      </c>
      <c r="AM270" s="42">
        <v>0</v>
      </c>
      <c r="AN270" s="42">
        <v>0</v>
      </c>
      <c r="AO270" s="42">
        <v>0</v>
      </c>
      <c r="AP270" s="42">
        <v>0</v>
      </c>
      <c r="AQ270" s="42">
        <v>0</v>
      </c>
      <c r="AR270" s="42">
        <v>0</v>
      </c>
      <c r="AS270" s="42">
        <v>0</v>
      </c>
      <c r="AT270" s="42">
        <v>0</v>
      </c>
      <c r="AU270" s="42">
        <v>0</v>
      </c>
      <c r="AV270" s="42">
        <v>0</v>
      </c>
      <c r="AW270" s="42">
        <v>0</v>
      </c>
      <c r="AX270" s="42">
        <v>0</v>
      </c>
      <c r="AY270" s="42">
        <v>0</v>
      </c>
      <c r="AZ270" s="42">
        <v>0</v>
      </c>
      <c r="BA270" s="42">
        <v>0</v>
      </c>
      <c r="BB270" s="42">
        <v>0</v>
      </c>
      <c r="BC270" s="42">
        <v>0</v>
      </c>
    </row>
    <row r="271" spans="1:55" s="16" customFormat="1" x14ac:dyDescent="0.25">
      <c r="A271" s="38" t="s">
        <v>537</v>
      </c>
      <c r="B271" s="43" t="s">
        <v>320</v>
      </c>
      <c r="C271" s="40" t="s">
        <v>75</v>
      </c>
      <c r="D271" s="42">
        <v>0</v>
      </c>
      <c r="E271" s="42">
        <v>0</v>
      </c>
      <c r="F271" s="42">
        <v>0</v>
      </c>
      <c r="G271" s="42">
        <v>0</v>
      </c>
      <c r="H271" s="42">
        <v>0</v>
      </c>
      <c r="I271" s="42">
        <v>0</v>
      </c>
      <c r="J271" s="42">
        <v>0</v>
      </c>
      <c r="K271" s="42">
        <v>0</v>
      </c>
      <c r="L271" s="42">
        <v>0</v>
      </c>
      <c r="M271" s="42">
        <v>0</v>
      </c>
      <c r="N271" s="42">
        <v>0</v>
      </c>
      <c r="O271" s="42">
        <v>0</v>
      </c>
      <c r="P271" s="42">
        <v>0</v>
      </c>
      <c r="Q271" s="42">
        <v>0</v>
      </c>
      <c r="R271" s="42">
        <v>0</v>
      </c>
      <c r="S271" s="42">
        <v>0</v>
      </c>
      <c r="T271" s="42">
        <v>0</v>
      </c>
      <c r="U271" s="42">
        <v>0</v>
      </c>
      <c r="V271" s="42">
        <v>0</v>
      </c>
      <c r="W271" s="42">
        <v>0</v>
      </c>
      <c r="X271" s="42">
        <v>0</v>
      </c>
      <c r="Y271" s="42">
        <v>0</v>
      </c>
      <c r="Z271" s="42">
        <v>0</v>
      </c>
      <c r="AA271" s="42">
        <v>0</v>
      </c>
      <c r="AB271" s="42">
        <v>0</v>
      </c>
      <c r="AC271" s="42">
        <v>0</v>
      </c>
      <c r="AD271" s="42">
        <v>0</v>
      </c>
      <c r="AE271" s="42">
        <v>0</v>
      </c>
      <c r="AF271" s="42">
        <v>0</v>
      </c>
      <c r="AG271" s="42">
        <v>0</v>
      </c>
      <c r="AH271" s="42">
        <v>0</v>
      </c>
      <c r="AI271" s="42">
        <v>0</v>
      </c>
      <c r="AJ271" s="42">
        <v>0</v>
      </c>
      <c r="AK271" s="42">
        <v>0</v>
      </c>
      <c r="AL271" s="42">
        <v>0</v>
      </c>
      <c r="AM271" s="42">
        <v>0</v>
      </c>
      <c r="AN271" s="42">
        <v>0</v>
      </c>
      <c r="AO271" s="42">
        <v>0</v>
      </c>
      <c r="AP271" s="42">
        <v>0</v>
      </c>
      <c r="AQ271" s="42">
        <v>0</v>
      </c>
      <c r="AR271" s="42">
        <v>0</v>
      </c>
      <c r="AS271" s="42">
        <v>0</v>
      </c>
      <c r="AT271" s="42">
        <v>0</v>
      </c>
      <c r="AU271" s="42">
        <v>0</v>
      </c>
      <c r="AV271" s="42">
        <v>0</v>
      </c>
      <c r="AW271" s="42">
        <v>0</v>
      </c>
      <c r="AX271" s="42">
        <v>0</v>
      </c>
      <c r="AY271" s="42">
        <v>0</v>
      </c>
      <c r="AZ271" s="42">
        <v>0</v>
      </c>
      <c r="BA271" s="42">
        <v>0</v>
      </c>
      <c r="BB271" s="42">
        <v>0</v>
      </c>
      <c r="BC271" s="42">
        <v>0</v>
      </c>
    </row>
    <row r="272" spans="1:55" s="16" customFormat="1" ht="31.5" x14ac:dyDescent="0.25">
      <c r="A272" s="38" t="s">
        <v>538</v>
      </c>
      <c r="B272" s="43" t="s">
        <v>324</v>
      </c>
      <c r="C272" s="40" t="s">
        <v>75</v>
      </c>
      <c r="D272" s="42">
        <v>0</v>
      </c>
      <c r="E272" s="42">
        <v>0</v>
      </c>
      <c r="F272" s="42">
        <v>0</v>
      </c>
      <c r="G272" s="42">
        <v>0</v>
      </c>
      <c r="H272" s="42">
        <v>0</v>
      </c>
      <c r="I272" s="42">
        <v>0</v>
      </c>
      <c r="J272" s="42">
        <v>0</v>
      </c>
      <c r="K272" s="42">
        <v>0</v>
      </c>
      <c r="L272" s="42">
        <v>0</v>
      </c>
      <c r="M272" s="42">
        <v>0</v>
      </c>
      <c r="N272" s="42">
        <v>0</v>
      </c>
      <c r="O272" s="42">
        <v>0</v>
      </c>
      <c r="P272" s="42">
        <v>0</v>
      </c>
      <c r="Q272" s="42">
        <v>0</v>
      </c>
      <c r="R272" s="42">
        <v>0</v>
      </c>
      <c r="S272" s="42">
        <v>0</v>
      </c>
      <c r="T272" s="42">
        <v>0</v>
      </c>
      <c r="U272" s="42">
        <v>0</v>
      </c>
      <c r="V272" s="42">
        <v>0</v>
      </c>
      <c r="W272" s="42">
        <v>0</v>
      </c>
      <c r="X272" s="42">
        <v>0</v>
      </c>
      <c r="Y272" s="42">
        <v>0</v>
      </c>
      <c r="Z272" s="42">
        <v>0</v>
      </c>
      <c r="AA272" s="42">
        <v>0</v>
      </c>
      <c r="AB272" s="42">
        <v>0</v>
      </c>
      <c r="AC272" s="42">
        <v>0</v>
      </c>
      <c r="AD272" s="42">
        <v>0</v>
      </c>
      <c r="AE272" s="42">
        <v>0</v>
      </c>
      <c r="AF272" s="42">
        <v>0</v>
      </c>
      <c r="AG272" s="42">
        <v>0</v>
      </c>
      <c r="AH272" s="42">
        <v>0</v>
      </c>
      <c r="AI272" s="42">
        <v>0</v>
      </c>
      <c r="AJ272" s="42">
        <v>0</v>
      </c>
      <c r="AK272" s="42">
        <v>0</v>
      </c>
      <c r="AL272" s="42">
        <v>0</v>
      </c>
      <c r="AM272" s="42">
        <v>0</v>
      </c>
      <c r="AN272" s="42">
        <v>0</v>
      </c>
      <c r="AO272" s="42">
        <v>0</v>
      </c>
      <c r="AP272" s="42">
        <v>0</v>
      </c>
      <c r="AQ272" s="42">
        <v>0</v>
      </c>
      <c r="AR272" s="42">
        <v>0</v>
      </c>
      <c r="AS272" s="42">
        <v>0</v>
      </c>
      <c r="AT272" s="42">
        <v>0</v>
      </c>
      <c r="AU272" s="42">
        <v>0</v>
      </c>
      <c r="AV272" s="42">
        <v>0</v>
      </c>
      <c r="AW272" s="42">
        <v>0</v>
      </c>
      <c r="AX272" s="42">
        <v>0</v>
      </c>
      <c r="AY272" s="42">
        <v>0</v>
      </c>
      <c r="AZ272" s="42">
        <v>0</v>
      </c>
      <c r="BA272" s="42">
        <v>0</v>
      </c>
      <c r="BB272" s="42">
        <v>0</v>
      </c>
      <c r="BC272" s="42">
        <v>0</v>
      </c>
    </row>
    <row r="273" spans="1:55" s="16" customFormat="1" x14ac:dyDescent="0.25">
      <c r="A273" s="38" t="s">
        <v>539</v>
      </c>
      <c r="B273" s="43" t="s">
        <v>330</v>
      </c>
      <c r="C273" s="40" t="s">
        <v>75</v>
      </c>
      <c r="D273" s="42">
        <f t="shared" ref="D273:BC273" si="239">SUM(D274)</f>
        <v>2.378798728</v>
      </c>
      <c r="E273" s="42">
        <f t="shared" si="239"/>
        <v>2.3781489700000011</v>
      </c>
      <c r="F273" s="42">
        <f t="shared" si="239"/>
        <v>0</v>
      </c>
      <c r="G273" s="42">
        <f t="shared" si="239"/>
        <v>0</v>
      </c>
      <c r="H273" s="42">
        <f t="shared" si="239"/>
        <v>0</v>
      </c>
      <c r="I273" s="42">
        <f t="shared" si="239"/>
        <v>2.3781489700000011</v>
      </c>
      <c r="J273" s="42">
        <f t="shared" si="239"/>
        <v>0.59128840000000005</v>
      </c>
      <c r="K273" s="42">
        <f t="shared" si="239"/>
        <v>0</v>
      </c>
      <c r="L273" s="42">
        <f t="shared" si="239"/>
        <v>0</v>
      </c>
      <c r="M273" s="42">
        <f t="shared" si="239"/>
        <v>0</v>
      </c>
      <c r="N273" s="42">
        <f t="shared" si="239"/>
        <v>0.59128840000000005</v>
      </c>
      <c r="O273" s="42">
        <f t="shared" si="239"/>
        <v>0.59128840000000005</v>
      </c>
      <c r="P273" s="42">
        <f t="shared" si="239"/>
        <v>0</v>
      </c>
      <c r="Q273" s="42">
        <f t="shared" si="239"/>
        <v>0</v>
      </c>
      <c r="R273" s="42">
        <f t="shared" si="239"/>
        <v>0</v>
      </c>
      <c r="S273" s="42">
        <f t="shared" si="239"/>
        <v>0.59128840000000005</v>
      </c>
      <c r="T273" s="42">
        <f t="shared" si="239"/>
        <v>0.59778608</v>
      </c>
      <c r="U273" s="42">
        <f t="shared" si="239"/>
        <v>0</v>
      </c>
      <c r="V273" s="42">
        <f t="shared" si="239"/>
        <v>0</v>
      </c>
      <c r="W273" s="42">
        <f t="shared" si="239"/>
        <v>0</v>
      </c>
      <c r="X273" s="42">
        <f t="shared" si="239"/>
        <v>0.59778608</v>
      </c>
      <c r="Y273" s="42">
        <f t="shared" si="239"/>
        <v>0.59778609000000105</v>
      </c>
      <c r="Z273" s="42">
        <f t="shared" si="239"/>
        <v>0</v>
      </c>
      <c r="AA273" s="42">
        <f t="shared" si="239"/>
        <v>0</v>
      </c>
      <c r="AB273" s="42">
        <f t="shared" si="239"/>
        <v>0</v>
      </c>
      <c r="AC273" s="42">
        <f t="shared" si="239"/>
        <v>0.59778609000000105</v>
      </c>
      <c r="AD273" s="42">
        <f t="shared" si="239"/>
        <v>2.3781489599999999</v>
      </c>
      <c r="AE273" s="42">
        <f t="shared" si="239"/>
        <v>2.3781489700000003</v>
      </c>
      <c r="AF273" s="42">
        <f t="shared" si="239"/>
        <v>0</v>
      </c>
      <c r="AG273" s="42">
        <f t="shared" si="239"/>
        <v>0</v>
      </c>
      <c r="AH273" s="42">
        <f t="shared" si="239"/>
        <v>0</v>
      </c>
      <c r="AI273" s="42">
        <f t="shared" si="239"/>
        <v>2.3781489700000003</v>
      </c>
      <c r="AJ273" s="42">
        <f t="shared" si="239"/>
        <v>0.59128840000000005</v>
      </c>
      <c r="AK273" s="42">
        <f t="shared" si="239"/>
        <v>0</v>
      </c>
      <c r="AL273" s="42">
        <f t="shared" si="239"/>
        <v>0</v>
      </c>
      <c r="AM273" s="42">
        <f t="shared" si="239"/>
        <v>0</v>
      </c>
      <c r="AN273" s="42">
        <f t="shared" si="239"/>
        <v>0.59128840000000005</v>
      </c>
      <c r="AO273" s="42">
        <f t="shared" si="239"/>
        <v>0.59128840000000005</v>
      </c>
      <c r="AP273" s="42">
        <f t="shared" si="239"/>
        <v>0</v>
      </c>
      <c r="AQ273" s="42">
        <f t="shared" si="239"/>
        <v>0</v>
      </c>
      <c r="AR273" s="42">
        <f t="shared" si="239"/>
        <v>0</v>
      </c>
      <c r="AS273" s="42">
        <f t="shared" si="239"/>
        <v>0.59128840000000005</v>
      </c>
      <c r="AT273" s="42">
        <f t="shared" si="239"/>
        <v>0.59778608000000011</v>
      </c>
      <c r="AU273" s="42">
        <f t="shared" si="239"/>
        <v>0</v>
      </c>
      <c r="AV273" s="42">
        <f t="shared" si="239"/>
        <v>0</v>
      </c>
      <c r="AW273" s="42">
        <f t="shared" si="239"/>
        <v>0</v>
      </c>
      <c r="AX273" s="42">
        <f t="shared" si="239"/>
        <v>0.59778608000000011</v>
      </c>
      <c r="AY273" s="42">
        <f t="shared" si="239"/>
        <v>0.59778609000000005</v>
      </c>
      <c r="AZ273" s="42">
        <f t="shared" si="239"/>
        <v>0</v>
      </c>
      <c r="BA273" s="42">
        <f t="shared" si="239"/>
        <v>0</v>
      </c>
      <c r="BB273" s="42">
        <f t="shared" si="239"/>
        <v>0</v>
      </c>
      <c r="BC273" s="42">
        <f t="shared" si="239"/>
        <v>0.59778609000000005</v>
      </c>
    </row>
    <row r="274" spans="1:55" ht="31.5" x14ac:dyDescent="0.25">
      <c r="A274" s="46" t="s">
        <v>539</v>
      </c>
      <c r="B274" s="52" t="s">
        <v>540</v>
      </c>
      <c r="C274" s="48" t="s">
        <v>541</v>
      </c>
      <c r="D274" s="49">
        <v>2.378798728</v>
      </c>
      <c r="E274" s="49">
        <f>SUBTOTAL(9,F274:I274)</f>
        <v>2.3781489700000011</v>
      </c>
      <c r="F274" s="49">
        <f>K274+P274+U274+Z274</f>
        <v>0</v>
      </c>
      <c r="G274" s="49">
        <f>L274+Q274+V274+AA274</f>
        <v>0</v>
      </c>
      <c r="H274" s="49">
        <f>M274+R274+W274+AB274</f>
        <v>0</v>
      </c>
      <c r="I274" s="49">
        <f>N274+S274+X274+AC274</f>
        <v>2.3781489700000011</v>
      </c>
      <c r="J274" s="49">
        <f>SUBTOTAL(9,K274:N274)</f>
        <v>0.59128840000000005</v>
      </c>
      <c r="K274" s="49">
        <v>0</v>
      </c>
      <c r="L274" s="49">
        <v>0</v>
      </c>
      <c r="M274" s="49">
        <v>0</v>
      </c>
      <c r="N274" s="49">
        <v>0.59128840000000005</v>
      </c>
      <c r="O274" s="49">
        <f>SUBTOTAL(9,P274:S274)</f>
        <v>0.59128840000000005</v>
      </c>
      <c r="P274" s="49">
        <v>0</v>
      </c>
      <c r="Q274" s="49">
        <v>0</v>
      </c>
      <c r="R274" s="49">
        <v>0</v>
      </c>
      <c r="S274" s="49">
        <v>0.59128840000000005</v>
      </c>
      <c r="T274" s="49">
        <f>SUBTOTAL(9,U274:X274)</f>
        <v>0.59778608</v>
      </c>
      <c r="U274" s="49">
        <v>0</v>
      </c>
      <c r="V274" s="49">
        <v>0</v>
      </c>
      <c r="W274" s="49">
        <v>0</v>
      </c>
      <c r="X274" s="49">
        <v>0.59778608</v>
      </c>
      <c r="Y274" s="49">
        <f>SUBTOTAL(9,Z274:AC274)</f>
        <v>0.59778609000000105</v>
      </c>
      <c r="Z274" s="49">
        <v>0</v>
      </c>
      <c r="AA274" s="49">
        <v>0</v>
      </c>
      <c r="AB274" s="49">
        <v>0</v>
      </c>
      <c r="AC274" s="49">
        <v>0.59778609000000105</v>
      </c>
      <c r="AD274" s="49">
        <v>2.3781489599999999</v>
      </c>
      <c r="AE274" s="49">
        <f>SUBTOTAL(9,AF274:AI274)</f>
        <v>2.3781489700000003</v>
      </c>
      <c r="AF274" s="49">
        <f>AK274+AP274+AU274+AZ274</f>
        <v>0</v>
      </c>
      <c r="AG274" s="49">
        <f>AL274+AQ274+AV274+BA274</f>
        <v>0</v>
      </c>
      <c r="AH274" s="49">
        <f>AM274+AR274+AW274+BB274</f>
        <v>0</v>
      </c>
      <c r="AI274" s="49">
        <f>AN274+AS274+AX274+BC274</f>
        <v>2.3781489700000003</v>
      </c>
      <c r="AJ274" s="49">
        <f>SUBTOTAL(9,AK274:AN274)</f>
        <v>0.59128840000000005</v>
      </c>
      <c r="AK274" s="49">
        <v>0</v>
      </c>
      <c r="AL274" s="49">
        <v>0</v>
      </c>
      <c r="AM274" s="49">
        <v>0</v>
      </c>
      <c r="AN274" s="49">
        <v>0.59128840000000005</v>
      </c>
      <c r="AO274" s="49">
        <f>SUBTOTAL(9,AP274:AS274)</f>
        <v>0.59128840000000005</v>
      </c>
      <c r="AP274" s="49">
        <v>0</v>
      </c>
      <c r="AQ274" s="49">
        <v>0</v>
      </c>
      <c r="AR274" s="49">
        <v>0</v>
      </c>
      <c r="AS274" s="49">
        <v>0.59128840000000005</v>
      </c>
      <c r="AT274" s="49">
        <f>SUBTOTAL(9,AU274:AX274)</f>
        <v>0.59778608000000011</v>
      </c>
      <c r="AU274" s="49">
        <v>0</v>
      </c>
      <c r="AV274" s="49">
        <v>0</v>
      </c>
      <c r="AW274" s="49">
        <v>0</v>
      </c>
      <c r="AX274" s="49">
        <v>0.59778608000000011</v>
      </c>
      <c r="AY274" s="49">
        <f>SUBTOTAL(9,AZ274:BC274)</f>
        <v>0.59778609000000005</v>
      </c>
      <c r="AZ274" s="49">
        <v>0</v>
      </c>
      <c r="BA274" s="49">
        <v>0</v>
      </c>
      <c r="BB274" s="49">
        <v>0</v>
      </c>
      <c r="BC274" s="49">
        <v>0.59778609000000005</v>
      </c>
    </row>
    <row r="275" spans="1:55" s="16" customFormat="1" ht="31.5" x14ac:dyDescent="0.25">
      <c r="A275" s="38" t="s">
        <v>542</v>
      </c>
      <c r="B275" s="43" t="s">
        <v>344</v>
      </c>
      <c r="C275" s="40" t="s">
        <v>75</v>
      </c>
      <c r="D275" s="42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</v>
      </c>
      <c r="J275" s="42">
        <v>0</v>
      </c>
      <c r="K275" s="42">
        <v>0</v>
      </c>
      <c r="L275" s="42">
        <v>0</v>
      </c>
      <c r="M275" s="42">
        <v>0</v>
      </c>
      <c r="N275" s="42">
        <v>0</v>
      </c>
      <c r="O275" s="42">
        <v>0</v>
      </c>
      <c r="P275" s="42">
        <v>0</v>
      </c>
      <c r="Q275" s="42">
        <v>0</v>
      </c>
      <c r="R275" s="42">
        <v>0</v>
      </c>
      <c r="S275" s="42">
        <v>0</v>
      </c>
      <c r="T275" s="42">
        <v>0</v>
      </c>
      <c r="U275" s="42">
        <v>0</v>
      </c>
      <c r="V275" s="42">
        <v>0</v>
      </c>
      <c r="W275" s="42">
        <v>0</v>
      </c>
      <c r="X275" s="42">
        <v>0</v>
      </c>
      <c r="Y275" s="42">
        <v>0</v>
      </c>
      <c r="Z275" s="42">
        <v>0</v>
      </c>
      <c r="AA275" s="42">
        <v>0</v>
      </c>
      <c r="AB275" s="42">
        <v>0</v>
      </c>
      <c r="AC275" s="42">
        <v>0</v>
      </c>
      <c r="AD275" s="42">
        <v>0</v>
      </c>
      <c r="AE275" s="42">
        <v>0</v>
      </c>
      <c r="AF275" s="42">
        <v>0</v>
      </c>
      <c r="AG275" s="42">
        <v>0</v>
      </c>
      <c r="AH275" s="42">
        <v>0</v>
      </c>
      <c r="AI275" s="42">
        <v>0</v>
      </c>
      <c r="AJ275" s="42">
        <v>0</v>
      </c>
      <c r="AK275" s="42">
        <v>0</v>
      </c>
      <c r="AL275" s="42">
        <v>0</v>
      </c>
      <c r="AM275" s="42">
        <v>0</v>
      </c>
      <c r="AN275" s="42">
        <v>0</v>
      </c>
      <c r="AO275" s="42">
        <v>0</v>
      </c>
      <c r="AP275" s="42">
        <v>0</v>
      </c>
      <c r="AQ275" s="42">
        <v>0</v>
      </c>
      <c r="AR275" s="42">
        <v>0</v>
      </c>
      <c r="AS275" s="42">
        <v>0</v>
      </c>
      <c r="AT275" s="42">
        <v>0</v>
      </c>
      <c r="AU275" s="42">
        <v>0</v>
      </c>
      <c r="AV275" s="42">
        <v>0</v>
      </c>
      <c r="AW275" s="42">
        <v>0</v>
      </c>
      <c r="AX275" s="42">
        <v>0</v>
      </c>
      <c r="AY275" s="42">
        <v>0</v>
      </c>
      <c r="AZ275" s="42">
        <v>0</v>
      </c>
      <c r="BA275" s="42">
        <v>0</v>
      </c>
      <c r="BB275" s="42">
        <v>0</v>
      </c>
      <c r="BC275" s="42">
        <v>0</v>
      </c>
    </row>
    <row r="276" spans="1:55" s="16" customFormat="1" x14ac:dyDescent="0.25">
      <c r="A276" s="38" t="s">
        <v>543</v>
      </c>
      <c r="B276" s="43" t="s">
        <v>346</v>
      </c>
      <c r="C276" s="40" t="s">
        <v>75</v>
      </c>
      <c r="D276" s="42">
        <f t="shared" ref="D276:BC276" si="240">SUM(D277:D281,D282:D283,D284:D289,D290:D292)</f>
        <v>64.701089268000004</v>
      </c>
      <c r="E276" s="42">
        <f t="shared" si="240"/>
        <v>63.089859460000007</v>
      </c>
      <c r="F276" s="42">
        <f t="shared" si="240"/>
        <v>0</v>
      </c>
      <c r="G276" s="42">
        <f t="shared" si="240"/>
        <v>0</v>
      </c>
      <c r="H276" s="42">
        <f t="shared" si="240"/>
        <v>63.089859460000007</v>
      </c>
      <c r="I276" s="42">
        <f t="shared" si="240"/>
        <v>0</v>
      </c>
      <c r="J276" s="42">
        <f>SUM(J277:J281,J282:J283,J284:J289,J290:J292)</f>
        <v>2.4599953599999997</v>
      </c>
      <c r="K276" s="42">
        <f t="shared" si="240"/>
        <v>0</v>
      </c>
      <c r="L276" s="42">
        <f t="shared" si="240"/>
        <v>0</v>
      </c>
      <c r="M276" s="42">
        <f t="shared" si="240"/>
        <v>2.4599953599999997</v>
      </c>
      <c r="N276" s="42">
        <f t="shared" si="240"/>
        <v>0</v>
      </c>
      <c r="O276" s="42">
        <f t="shared" si="240"/>
        <v>52.107335160000005</v>
      </c>
      <c r="P276" s="42">
        <f t="shared" si="240"/>
        <v>0</v>
      </c>
      <c r="Q276" s="42">
        <f t="shared" si="240"/>
        <v>0</v>
      </c>
      <c r="R276" s="42">
        <f t="shared" si="240"/>
        <v>52.107335160000005</v>
      </c>
      <c r="S276" s="42">
        <f t="shared" si="240"/>
        <v>0</v>
      </c>
      <c r="T276" s="42">
        <f t="shared" si="240"/>
        <v>3.1312709399999998</v>
      </c>
      <c r="U276" s="42">
        <f t="shared" si="240"/>
        <v>0</v>
      </c>
      <c r="V276" s="42">
        <f t="shared" si="240"/>
        <v>0</v>
      </c>
      <c r="W276" s="42">
        <f t="shared" si="240"/>
        <v>3.1312709399999998</v>
      </c>
      <c r="X276" s="42">
        <f t="shared" si="240"/>
        <v>0</v>
      </c>
      <c r="Y276" s="42">
        <f t="shared" si="240"/>
        <v>5.3912579999999997</v>
      </c>
      <c r="Z276" s="42">
        <f t="shared" si="240"/>
        <v>0</v>
      </c>
      <c r="AA276" s="42">
        <f t="shared" si="240"/>
        <v>0</v>
      </c>
      <c r="AB276" s="42">
        <f t="shared" si="240"/>
        <v>5.3912579999999997</v>
      </c>
      <c r="AC276" s="42">
        <f t="shared" si="240"/>
        <v>0</v>
      </c>
      <c r="AD276" s="42">
        <f t="shared" si="240"/>
        <v>53.917574389999999</v>
      </c>
      <c r="AE276" s="42">
        <f t="shared" si="240"/>
        <v>52.629478720000002</v>
      </c>
      <c r="AF276" s="42">
        <f t="shared" si="240"/>
        <v>0</v>
      </c>
      <c r="AG276" s="42">
        <f t="shared" si="240"/>
        <v>0</v>
      </c>
      <c r="AH276" s="42">
        <f t="shared" si="240"/>
        <v>52.629478720000002</v>
      </c>
      <c r="AI276" s="42">
        <f t="shared" si="240"/>
        <v>0</v>
      </c>
      <c r="AJ276" s="42">
        <f t="shared" si="240"/>
        <v>2.1099961299999999</v>
      </c>
      <c r="AK276" s="42">
        <f t="shared" si="240"/>
        <v>0</v>
      </c>
      <c r="AL276" s="42">
        <f t="shared" si="240"/>
        <v>0</v>
      </c>
      <c r="AM276" s="42">
        <f t="shared" si="240"/>
        <v>2.1099961299999999</v>
      </c>
      <c r="AN276" s="42">
        <f t="shared" si="240"/>
        <v>0</v>
      </c>
      <c r="AO276" s="42">
        <f t="shared" si="240"/>
        <v>43.678429299999998</v>
      </c>
      <c r="AP276" s="42">
        <f t="shared" si="240"/>
        <v>0</v>
      </c>
      <c r="AQ276" s="42">
        <f t="shared" si="240"/>
        <v>0</v>
      </c>
      <c r="AR276" s="42">
        <f t="shared" si="240"/>
        <v>43.678429299999998</v>
      </c>
      <c r="AS276" s="42">
        <f t="shared" si="240"/>
        <v>0</v>
      </c>
      <c r="AT276" s="42">
        <f t="shared" si="240"/>
        <v>6.7864574600000003</v>
      </c>
      <c r="AU276" s="42">
        <f t="shared" si="240"/>
        <v>0</v>
      </c>
      <c r="AV276" s="42">
        <f t="shared" si="240"/>
        <v>0</v>
      </c>
      <c r="AW276" s="42">
        <f t="shared" si="240"/>
        <v>6.7864574600000003</v>
      </c>
      <c r="AX276" s="42">
        <f t="shared" si="240"/>
        <v>0</v>
      </c>
      <c r="AY276" s="42">
        <f t="shared" si="240"/>
        <v>5.4595830000000234E-2</v>
      </c>
      <c r="AZ276" s="42">
        <f t="shared" si="240"/>
        <v>0</v>
      </c>
      <c r="BA276" s="42">
        <f t="shared" si="240"/>
        <v>0</v>
      </c>
      <c r="BB276" s="42">
        <f t="shared" si="240"/>
        <v>5.4595830000000234E-2</v>
      </c>
      <c r="BC276" s="42">
        <f t="shared" si="240"/>
        <v>0</v>
      </c>
    </row>
    <row r="277" spans="1:55" x14ac:dyDescent="0.25">
      <c r="A277" s="46" t="s">
        <v>543</v>
      </c>
      <c r="B277" s="52" t="s">
        <v>544</v>
      </c>
      <c r="C277" s="48" t="s">
        <v>545</v>
      </c>
      <c r="D277" s="49">
        <v>12.486000000000001</v>
      </c>
      <c r="E277" s="49">
        <f t="shared" ref="E277:E292" si="241">SUBTOTAL(9,F277:I277)</f>
        <v>12.547703690000001</v>
      </c>
      <c r="F277" s="49">
        <f t="shared" ref="F277:I292" si="242">K277+P277+U277+Z277</f>
        <v>0</v>
      </c>
      <c r="G277" s="49">
        <f t="shared" si="242"/>
        <v>0</v>
      </c>
      <c r="H277" s="49">
        <f t="shared" si="242"/>
        <v>12.547703690000001</v>
      </c>
      <c r="I277" s="49">
        <f t="shared" si="242"/>
        <v>0</v>
      </c>
      <c r="J277" s="49">
        <f t="shared" ref="J277:J292" si="243">SUBTOTAL(9,K277:N277)</f>
        <v>6.1704889999999998E-2</v>
      </c>
      <c r="K277" s="49">
        <v>0</v>
      </c>
      <c r="L277" s="49">
        <v>0</v>
      </c>
      <c r="M277" s="49">
        <v>6.1704889999999998E-2</v>
      </c>
      <c r="N277" s="49">
        <v>0</v>
      </c>
      <c r="O277" s="49">
        <f t="shared" ref="O277:O292" si="244">SUBTOTAL(9,P277:S277)</f>
        <v>12.485998800000001</v>
      </c>
      <c r="P277" s="49">
        <v>0</v>
      </c>
      <c r="Q277" s="49">
        <v>0</v>
      </c>
      <c r="R277" s="49">
        <v>12.485998800000001</v>
      </c>
      <c r="S277" s="49">
        <v>0</v>
      </c>
      <c r="T277" s="49">
        <f t="shared" ref="T277:T292" si="245">SUBTOTAL(9,U277:X277)</f>
        <v>0</v>
      </c>
      <c r="U277" s="49">
        <v>0</v>
      </c>
      <c r="V277" s="49">
        <v>0</v>
      </c>
      <c r="W277" s="49">
        <v>0</v>
      </c>
      <c r="X277" s="49">
        <v>0</v>
      </c>
      <c r="Y277" s="49">
        <f t="shared" ref="Y277:Y292" si="246">SUBTOTAL(9,Z277:AC277)</f>
        <v>0</v>
      </c>
      <c r="Z277" s="49">
        <v>0</v>
      </c>
      <c r="AA277" s="49">
        <v>0</v>
      </c>
      <c r="AB277" s="49">
        <v>0</v>
      </c>
      <c r="AC277" s="49">
        <v>0</v>
      </c>
      <c r="AD277" s="49">
        <v>10.404999999999999</v>
      </c>
      <c r="AE277" s="49">
        <f t="shared" ref="AE277:AE292" si="247">SUBTOTAL(9,AF277:AI277)</f>
        <v>10.51101557</v>
      </c>
      <c r="AF277" s="49">
        <f t="shared" ref="AF277:AI292" si="248">AK277+AP277+AU277+AZ277</f>
        <v>0</v>
      </c>
      <c r="AG277" s="49">
        <f t="shared" si="248"/>
        <v>0</v>
      </c>
      <c r="AH277" s="49">
        <f t="shared" si="248"/>
        <v>10.51101557</v>
      </c>
      <c r="AI277" s="49">
        <f t="shared" si="248"/>
        <v>0</v>
      </c>
      <c r="AJ277" s="49">
        <f t="shared" ref="AJ277:AJ292" si="249">SUBTOTAL(9,AK277:AN277)</f>
        <v>5.142074E-2</v>
      </c>
      <c r="AK277" s="49">
        <v>0</v>
      </c>
      <c r="AL277" s="49">
        <v>0</v>
      </c>
      <c r="AM277" s="49">
        <v>5.142074E-2</v>
      </c>
      <c r="AN277" s="49">
        <v>0</v>
      </c>
      <c r="AO277" s="49">
        <f t="shared" ref="AO277:AO292" si="250">SUBTOTAL(9,AP277:AS277)</f>
        <v>10.404999</v>
      </c>
      <c r="AP277" s="49">
        <v>0</v>
      </c>
      <c r="AQ277" s="49">
        <v>0</v>
      </c>
      <c r="AR277" s="49">
        <v>10.404999</v>
      </c>
      <c r="AS277" s="49">
        <v>0</v>
      </c>
      <c r="AT277" s="49">
        <f t="shared" ref="AT277:AT292" si="251">SUBTOTAL(9,AU277:AX277)</f>
        <v>0</v>
      </c>
      <c r="AU277" s="49">
        <v>0</v>
      </c>
      <c r="AV277" s="49">
        <v>0</v>
      </c>
      <c r="AW277" s="49">
        <v>0</v>
      </c>
      <c r="AX277" s="49">
        <v>0</v>
      </c>
      <c r="AY277" s="49">
        <f t="shared" ref="AY277:AY292" si="252">SUBTOTAL(9,AZ277:BC277)</f>
        <v>5.4595830000000234E-2</v>
      </c>
      <c r="AZ277" s="49">
        <v>0</v>
      </c>
      <c r="BA277" s="49">
        <v>0</v>
      </c>
      <c r="BB277" s="49">
        <v>5.4595830000000234E-2</v>
      </c>
      <c r="BC277" s="49">
        <v>0</v>
      </c>
    </row>
    <row r="278" spans="1:55" x14ac:dyDescent="0.25">
      <c r="A278" s="46" t="s">
        <v>543</v>
      </c>
      <c r="B278" s="52" t="s">
        <v>546</v>
      </c>
      <c r="C278" s="48" t="s">
        <v>547</v>
      </c>
      <c r="D278" s="49">
        <v>1.8582000000000001</v>
      </c>
      <c r="E278" s="49">
        <f t="shared" si="241"/>
        <v>1.8582000000000001</v>
      </c>
      <c r="F278" s="49">
        <f t="shared" si="242"/>
        <v>0</v>
      </c>
      <c r="G278" s="49">
        <f t="shared" si="242"/>
        <v>0</v>
      </c>
      <c r="H278" s="49">
        <f t="shared" si="242"/>
        <v>1.8582000000000001</v>
      </c>
      <c r="I278" s="49">
        <f t="shared" si="242"/>
        <v>0</v>
      </c>
      <c r="J278" s="49">
        <f t="shared" si="243"/>
        <v>1.8582000000000001</v>
      </c>
      <c r="K278" s="49">
        <v>0</v>
      </c>
      <c r="L278" s="49">
        <v>0</v>
      </c>
      <c r="M278" s="49">
        <v>1.8582000000000001</v>
      </c>
      <c r="N278" s="49">
        <v>0</v>
      </c>
      <c r="O278" s="49">
        <f t="shared" si="244"/>
        <v>0</v>
      </c>
      <c r="P278" s="49">
        <v>0</v>
      </c>
      <c r="Q278" s="49">
        <v>0</v>
      </c>
      <c r="R278" s="49">
        <v>0</v>
      </c>
      <c r="S278" s="49">
        <v>0</v>
      </c>
      <c r="T278" s="49">
        <f t="shared" si="245"/>
        <v>0</v>
      </c>
      <c r="U278" s="49">
        <v>0</v>
      </c>
      <c r="V278" s="49">
        <v>0</v>
      </c>
      <c r="W278" s="49">
        <v>0</v>
      </c>
      <c r="X278" s="49">
        <v>0</v>
      </c>
      <c r="Y278" s="49">
        <f t="shared" si="246"/>
        <v>0</v>
      </c>
      <c r="Z278" s="49">
        <v>0</v>
      </c>
      <c r="AA278" s="49">
        <v>0</v>
      </c>
      <c r="AB278" s="49">
        <v>0</v>
      </c>
      <c r="AC278" s="49">
        <v>0</v>
      </c>
      <c r="AD278" s="49">
        <v>1.5485</v>
      </c>
      <c r="AE278" s="49">
        <f t="shared" si="247"/>
        <v>1.5485</v>
      </c>
      <c r="AF278" s="49">
        <f t="shared" si="248"/>
        <v>0</v>
      </c>
      <c r="AG278" s="49">
        <f t="shared" si="248"/>
        <v>0</v>
      </c>
      <c r="AH278" s="49">
        <f t="shared" si="248"/>
        <v>1.5485</v>
      </c>
      <c r="AI278" s="49">
        <f t="shared" si="248"/>
        <v>0</v>
      </c>
      <c r="AJ278" s="49">
        <f t="shared" si="249"/>
        <v>1.5485</v>
      </c>
      <c r="AK278" s="49">
        <v>0</v>
      </c>
      <c r="AL278" s="49">
        <v>0</v>
      </c>
      <c r="AM278" s="49">
        <v>1.5485</v>
      </c>
      <c r="AN278" s="49">
        <v>0</v>
      </c>
      <c r="AO278" s="49">
        <f t="shared" si="250"/>
        <v>0</v>
      </c>
      <c r="AP278" s="49">
        <v>0</v>
      </c>
      <c r="AQ278" s="49">
        <v>0</v>
      </c>
      <c r="AR278" s="49">
        <v>0</v>
      </c>
      <c r="AS278" s="49">
        <v>0</v>
      </c>
      <c r="AT278" s="49">
        <f t="shared" si="251"/>
        <v>0</v>
      </c>
      <c r="AU278" s="49">
        <v>0</v>
      </c>
      <c r="AV278" s="49">
        <v>0</v>
      </c>
      <c r="AW278" s="49">
        <v>0</v>
      </c>
      <c r="AX278" s="49">
        <v>0</v>
      </c>
      <c r="AY278" s="49">
        <f t="shared" si="252"/>
        <v>0</v>
      </c>
      <c r="AZ278" s="49">
        <v>0</v>
      </c>
      <c r="BA278" s="49">
        <v>0</v>
      </c>
      <c r="BB278" s="49">
        <v>0</v>
      </c>
      <c r="BC278" s="49">
        <v>0</v>
      </c>
    </row>
    <row r="279" spans="1:55" ht="31.5" x14ac:dyDescent="0.25">
      <c r="A279" s="46" t="s">
        <v>543</v>
      </c>
      <c r="B279" s="52" t="s">
        <v>548</v>
      </c>
      <c r="C279" s="48" t="s">
        <v>549</v>
      </c>
      <c r="D279" s="49">
        <v>3.0815999999999999</v>
      </c>
      <c r="E279" s="49">
        <f t="shared" si="241"/>
        <v>3.0615999999999999</v>
      </c>
      <c r="F279" s="49">
        <f t="shared" si="242"/>
        <v>0</v>
      </c>
      <c r="G279" s="49">
        <f t="shared" si="242"/>
        <v>0</v>
      </c>
      <c r="H279" s="49">
        <f t="shared" si="242"/>
        <v>3.0615999999999999</v>
      </c>
      <c r="I279" s="49">
        <f t="shared" si="242"/>
        <v>0</v>
      </c>
      <c r="J279" s="49">
        <f t="shared" si="243"/>
        <v>0</v>
      </c>
      <c r="K279" s="49">
        <v>0</v>
      </c>
      <c r="L279" s="49">
        <v>0</v>
      </c>
      <c r="M279" s="49">
        <v>0</v>
      </c>
      <c r="N279" s="49">
        <v>0</v>
      </c>
      <c r="O279" s="49">
        <f t="shared" si="244"/>
        <v>0</v>
      </c>
      <c r="P279" s="49">
        <v>0</v>
      </c>
      <c r="Q279" s="49">
        <v>0</v>
      </c>
      <c r="R279" s="49">
        <v>0</v>
      </c>
      <c r="S279" s="49">
        <v>0</v>
      </c>
      <c r="T279" s="49">
        <f t="shared" si="245"/>
        <v>0</v>
      </c>
      <c r="U279" s="49">
        <v>0</v>
      </c>
      <c r="V279" s="49">
        <v>0</v>
      </c>
      <c r="W279" s="49">
        <v>0</v>
      </c>
      <c r="X279" s="49">
        <v>0</v>
      </c>
      <c r="Y279" s="49">
        <f t="shared" si="246"/>
        <v>3.0615999999999999</v>
      </c>
      <c r="Z279" s="49">
        <v>0</v>
      </c>
      <c r="AA279" s="49">
        <v>0</v>
      </c>
      <c r="AB279" s="49">
        <v>3.0615999999999999</v>
      </c>
      <c r="AC279" s="49">
        <v>0</v>
      </c>
      <c r="AD279" s="49">
        <v>2.5680000000000001</v>
      </c>
      <c r="AE279" s="49">
        <f t="shared" si="247"/>
        <v>2.5513333400000002</v>
      </c>
      <c r="AF279" s="49">
        <f t="shared" si="248"/>
        <v>0</v>
      </c>
      <c r="AG279" s="49">
        <f t="shared" si="248"/>
        <v>0</v>
      </c>
      <c r="AH279" s="49">
        <f t="shared" si="248"/>
        <v>2.5513333400000002</v>
      </c>
      <c r="AI279" s="49">
        <f t="shared" si="248"/>
        <v>0</v>
      </c>
      <c r="AJ279" s="49">
        <f t="shared" si="249"/>
        <v>0</v>
      </c>
      <c r="AK279" s="49">
        <v>0</v>
      </c>
      <c r="AL279" s="49">
        <v>0</v>
      </c>
      <c r="AM279" s="49">
        <v>0</v>
      </c>
      <c r="AN279" s="49">
        <v>0</v>
      </c>
      <c r="AO279" s="49">
        <f t="shared" si="250"/>
        <v>0</v>
      </c>
      <c r="AP279" s="49">
        <v>0</v>
      </c>
      <c r="AQ279" s="49">
        <v>0</v>
      </c>
      <c r="AR279" s="49">
        <v>0</v>
      </c>
      <c r="AS279" s="49">
        <v>0</v>
      </c>
      <c r="AT279" s="49">
        <f t="shared" si="251"/>
        <v>2.5513333400000002</v>
      </c>
      <c r="AU279" s="49">
        <v>0</v>
      </c>
      <c r="AV279" s="49">
        <v>0</v>
      </c>
      <c r="AW279" s="49">
        <v>2.5513333400000002</v>
      </c>
      <c r="AX279" s="49">
        <v>0</v>
      </c>
      <c r="AY279" s="49">
        <f t="shared" si="252"/>
        <v>0</v>
      </c>
      <c r="AZ279" s="49">
        <v>0</v>
      </c>
      <c r="BA279" s="49">
        <v>0</v>
      </c>
      <c r="BB279" s="49">
        <v>0</v>
      </c>
      <c r="BC279" s="49">
        <v>0</v>
      </c>
    </row>
    <row r="280" spans="1:55" x14ac:dyDescent="0.25">
      <c r="A280" s="46" t="s">
        <v>543</v>
      </c>
      <c r="B280" s="52" t="s">
        <v>550</v>
      </c>
      <c r="C280" s="48" t="s">
        <v>551</v>
      </c>
      <c r="D280" s="49">
        <v>38.557237667999999</v>
      </c>
      <c r="E280" s="49">
        <f t="shared" si="241"/>
        <v>38.557237670000006</v>
      </c>
      <c r="F280" s="49">
        <f t="shared" si="242"/>
        <v>0</v>
      </c>
      <c r="G280" s="49">
        <f t="shared" si="242"/>
        <v>0</v>
      </c>
      <c r="H280" s="49">
        <f t="shared" si="242"/>
        <v>38.557237670000006</v>
      </c>
      <c r="I280" s="49">
        <f t="shared" si="242"/>
        <v>0</v>
      </c>
      <c r="J280" s="49">
        <f t="shared" si="243"/>
        <v>0.18963886999999999</v>
      </c>
      <c r="K280" s="49">
        <v>0</v>
      </c>
      <c r="L280" s="49">
        <v>0</v>
      </c>
      <c r="M280" s="49">
        <v>0.18963886999999999</v>
      </c>
      <c r="N280" s="49">
        <v>0</v>
      </c>
      <c r="O280" s="49">
        <f t="shared" si="244"/>
        <v>38.367598800000003</v>
      </c>
      <c r="P280" s="49">
        <v>0</v>
      </c>
      <c r="Q280" s="49">
        <v>0</v>
      </c>
      <c r="R280" s="49">
        <v>38.367598800000003</v>
      </c>
      <c r="S280" s="49">
        <v>0</v>
      </c>
      <c r="T280" s="49">
        <f t="shared" si="245"/>
        <v>0</v>
      </c>
      <c r="U280" s="49">
        <v>0</v>
      </c>
      <c r="V280" s="49">
        <v>0</v>
      </c>
      <c r="W280" s="49">
        <v>0</v>
      </c>
      <c r="X280" s="49">
        <v>0</v>
      </c>
      <c r="Y280" s="49">
        <f t="shared" si="246"/>
        <v>0</v>
      </c>
      <c r="Z280" s="49">
        <v>0</v>
      </c>
      <c r="AA280" s="49">
        <v>0</v>
      </c>
      <c r="AB280" s="49">
        <v>0</v>
      </c>
      <c r="AC280" s="49">
        <v>0</v>
      </c>
      <c r="AD280" s="49">
        <v>32.131031389999997</v>
      </c>
      <c r="AE280" s="49">
        <f t="shared" si="247"/>
        <v>32.131031389999997</v>
      </c>
      <c r="AF280" s="49">
        <f t="shared" si="248"/>
        <v>0</v>
      </c>
      <c r="AG280" s="49">
        <f t="shared" si="248"/>
        <v>0</v>
      </c>
      <c r="AH280" s="49">
        <f t="shared" si="248"/>
        <v>32.131031389999997</v>
      </c>
      <c r="AI280" s="49">
        <f t="shared" si="248"/>
        <v>0</v>
      </c>
      <c r="AJ280" s="49">
        <f t="shared" si="249"/>
        <v>0.15803238999999999</v>
      </c>
      <c r="AK280" s="49">
        <v>0</v>
      </c>
      <c r="AL280" s="49">
        <v>0</v>
      </c>
      <c r="AM280" s="49">
        <v>0.15803238999999999</v>
      </c>
      <c r="AN280" s="49">
        <v>0</v>
      </c>
      <c r="AO280" s="49">
        <f t="shared" si="250"/>
        <v>31.972998999999998</v>
      </c>
      <c r="AP280" s="49">
        <v>0</v>
      </c>
      <c r="AQ280" s="49">
        <v>0</v>
      </c>
      <c r="AR280" s="49">
        <v>31.972998999999998</v>
      </c>
      <c r="AS280" s="49">
        <v>0</v>
      </c>
      <c r="AT280" s="49">
        <f t="shared" si="251"/>
        <v>0</v>
      </c>
      <c r="AU280" s="49">
        <v>0</v>
      </c>
      <c r="AV280" s="49">
        <v>0</v>
      </c>
      <c r="AW280" s="49">
        <v>0</v>
      </c>
      <c r="AX280" s="49">
        <v>0</v>
      </c>
      <c r="AY280" s="49">
        <f t="shared" si="252"/>
        <v>0</v>
      </c>
      <c r="AZ280" s="49">
        <v>0</v>
      </c>
      <c r="BA280" s="49">
        <v>0</v>
      </c>
      <c r="BB280" s="49">
        <v>0</v>
      </c>
      <c r="BC280" s="49">
        <v>0</v>
      </c>
    </row>
    <row r="281" spans="1:55" x14ac:dyDescent="0.25">
      <c r="A281" s="46" t="s">
        <v>543</v>
      </c>
      <c r="B281" s="52" t="s">
        <v>552</v>
      </c>
      <c r="C281" s="48" t="s">
        <v>553</v>
      </c>
      <c r="D281" s="49">
        <v>1.3715999999999999</v>
      </c>
      <c r="E281" s="49">
        <f t="shared" si="241"/>
        <v>1.3715999999999999</v>
      </c>
      <c r="F281" s="49">
        <f t="shared" si="242"/>
        <v>0</v>
      </c>
      <c r="G281" s="49">
        <f t="shared" si="242"/>
        <v>0</v>
      </c>
      <c r="H281" s="49">
        <f t="shared" si="242"/>
        <v>1.3715999999999999</v>
      </c>
      <c r="I281" s="49">
        <f t="shared" si="242"/>
        <v>0</v>
      </c>
      <c r="J281" s="49">
        <f t="shared" si="243"/>
        <v>0</v>
      </c>
      <c r="K281" s="49">
        <v>0</v>
      </c>
      <c r="L281" s="49">
        <v>0</v>
      </c>
      <c r="M281" s="49">
        <v>0</v>
      </c>
      <c r="N281" s="49">
        <v>0</v>
      </c>
      <c r="O281" s="49">
        <f t="shared" si="244"/>
        <v>0</v>
      </c>
      <c r="P281" s="49">
        <v>0</v>
      </c>
      <c r="Q281" s="49">
        <v>0</v>
      </c>
      <c r="R281" s="49">
        <v>0</v>
      </c>
      <c r="S281" s="49">
        <v>0</v>
      </c>
      <c r="T281" s="49">
        <f t="shared" si="245"/>
        <v>1.3715999999999999</v>
      </c>
      <c r="U281" s="49">
        <v>0</v>
      </c>
      <c r="V281" s="49">
        <v>0</v>
      </c>
      <c r="W281" s="49">
        <v>1.3715999999999999</v>
      </c>
      <c r="X281" s="49">
        <v>0</v>
      </c>
      <c r="Y281" s="49">
        <f t="shared" si="246"/>
        <v>0</v>
      </c>
      <c r="Z281" s="49">
        <v>0</v>
      </c>
      <c r="AA281" s="49">
        <v>0</v>
      </c>
      <c r="AB281" s="49">
        <v>0</v>
      </c>
      <c r="AC281" s="49">
        <v>0</v>
      </c>
      <c r="AD281" s="49">
        <v>1.143</v>
      </c>
      <c r="AE281" s="49">
        <f t="shared" si="247"/>
        <v>1.143</v>
      </c>
      <c r="AF281" s="49">
        <f t="shared" si="248"/>
        <v>0</v>
      </c>
      <c r="AG281" s="49">
        <f t="shared" si="248"/>
        <v>0</v>
      </c>
      <c r="AH281" s="49">
        <f t="shared" si="248"/>
        <v>1.143</v>
      </c>
      <c r="AI281" s="49">
        <f t="shared" si="248"/>
        <v>0</v>
      </c>
      <c r="AJ281" s="49">
        <f t="shared" si="249"/>
        <v>0</v>
      </c>
      <c r="AK281" s="49">
        <v>0</v>
      </c>
      <c r="AL281" s="49">
        <v>0</v>
      </c>
      <c r="AM281" s="49">
        <v>0</v>
      </c>
      <c r="AN281" s="49">
        <v>0</v>
      </c>
      <c r="AO281" s="49">
        <f t="shared" si="250"/>
        <v>0</v>
      </c>
      <c r="AP281" s="49">
        <v>0</v>
      </c>
      <c r="AQ281" s="49">
        <v>0</v>
      </c>
      <c r="AR281" s="49">
        <v>0</v>
      </c>
      <c r="AS281" s="49">
        <v>0</v>
      </c>
      <c r="AT281" s="49">
        <f t="shared" si="251"/>
        <v>1.143</v>
      </c>
      <c r="AU281" s="49">
        <v>0</v>
      </c>
      <c r="AV281" s="49">
        <v>0</v>
      </c>
      <c r="AW281" s="49">
        <v>1.143</v>
      </c>
      <c r="AX281" s="49">
        <v>0</v>
      </c>
      <c r="AY281" s="49">
        <f t="shared" si="252"/>
        <v>0</v>
      </c>
      <c r="AZ281" s="49">
        <v>0</v>
      </c>
      <c r="BA281" s="49">
        <v>0</v>
      </c>
      <c r="BB281" s="49">
        <v>0</v>
      </c>
      <c r="BC281" s="49">
        <v>0</v>
      </c>
    </row>
    <row r="282" spans="1:55" x14ac:dyDescent="0.25">
      <c r="A282" s="46" t="s">
        <v>543</v>
      </c>
      <c r="B282" s="52" t="s">
        <v>554</v>
      </c>
      <c r="C282" s="48" t="s">
        <v>555</v>
      </c>
      <c r="D282" s="49">
        <v>0.26159999999999994</v>
      </c>
      <c r="E282" s="49">
        <f t="shared" si="241"/>
        <v>0.312</v>
      </c>
      <c r="F282" s="49">
        <f t="shared" si="242"/>
        <v>0</v>
      </c>
      <c r="G282" s="49">
        <f t="shared" si="242"/>
        <v>0</v>
      </c>
      <c r="H282" s="49">
        <f t="shared" si="242"/>
        <v>0.312</v>
      </c>
      <c r="I282" s="49">
        <f t="shared" si="242"/>
        <v>0</v>
      </c>
      <c r="J282" s="49">
        <f t="shared" si="243"/>
        <v>0</v>
      </c>
      <c r="K282" s="49">
        <v>0</v>
      </c>
      <c r="L282" s="49">
        <v>0</v>
      </c>
      <c r="M282" s="49">
        <v>0</v>
      </c>
      <c r="N282" s="49">
        <v>0</v>
      </c>
      <c r="O282" s="49">
        <f t="shared" si="244"/>
        <v>0</v>
      </c>
      <c r="P282" s="49">
        <v>0</v>
      </c>
      <c r="Q282" s="49">
        <v>0</v>
      </c>
      <c r="R282" s="49">
        <v>0</v>
      </c>
      <c r="S282" s="49">
        <v>0</v>
      </c>
      <c r="T282" s="49">
        <f t="shared" si="245"/>
        <v>0.312</v>
      </c>
      <c r="U282" s="49">
        <v>0</v>
      </c>
      <c r="V282" s="49">
        <v>0</v>
      </c>
      <c r="W282" s="49">
        <v>0.312</v>
      </c>
      <c r="X282" s="49">
        <v>0</v>
      </c>
      <c r="Y282" s="49">
        <f t="shared" si="246"/>
        <v>0</v>
      </c>
      <c r="Z282" s="49">
        <v>0</v>
      </c>
      <c r="AA282" s="49">
        <v>0</v>
      </c>
      <c r="AB282" s="49">
        <v>0</v>
      </c>
      <c r="AC282" s="49">
        <v>0</v>
      </c>
      <c r="AD282" s="49">
        <v>0.218</v>
      </c>
      <c r="AE282" s="49">
        <f t="shared" si="247"/>
        <v>0.26</v>
      </c>
      <c r="AF282" s="49">
        <f t="shared" si="248"/>
        <v>0</v>
      </c>
      <c r="AG282" s="49">
        <f t="shared" si="248"/>
        <v>0</v>
      </c>
      <c r="AH282" s="49">
        <f t="shared" si="248"/>
        <v>0.26</v>
      </c>
      <c r="AI282" s="49">
        <f t="shared" si="248"/>
        <v>0</v>
      </c>
      <c r="AJ282" s="49">
        <f t="shared" si="249"/>
        <v>0</v>
      </c>
      <c r="AK282" s="49">
        <v>0</v>
      </c>
      <c r="AL282" s="49">
        <v>0</v>
      </c>
      <c r="AM282" s="49">
        <v>0</v>
      </c>
      <c r="AN282" s="49">
        <v>0</v>
      </c>
      <c r="AO282" s="49">
        <f t="shared" si="250"/>
        <v>0</v>
      </c>
      <c r="AP282" s="49">
        <v>0</v>
      </c>
      <c r="AQ282" s="49">
        <v>0</v>
      </c>
      <c r="AR282" s="49">
        <v>0</v>
      </c>
      <c r="AS282" s="49">
        <v>0</v>
      </c>
      <c r="AT282" s="49">
        <f t="shared" si="251"/>
        <v>0.26</v>
      </c>
      <c r="AU282" s="49">
        <v>0</v>
      </c>
      <c r="AV282" s="49">
        <v>0</v>
      </c>
      <c r="AW282" s="49">
        <v>0.26</v>
      </c>
      <c r="AX282" s="49">
        <v>0</v>
      </c>
      <c r="AY282" s="49">
        <f t="shared" si="252"/>
        <v>0</v>
      </c>
      <c r="AZ282" s="49">
        <v>0</v>
      </c>
      <c r="BA282" s="49">
        <v>0</v>
      </c>
      <c r="BB282" s="49">
        <v>0</v>
      </c>
      <c r="BC282" s="49">
        <v>0</v>
      </c>
    </row>
    <row r="283" spans="1:55" x14ac:dyDescent="0.25">
      <c r="A283" s="46" t="s">
        <v>543</v>
      </c>
      <c r="B283" s="52" t="s">
        <v>556</v>
      </c>
      <c r="C283" s="48" t="s">
        <v>557</v>
      </c>
      <c r="D283" s="49">
        <v>0.312</v>
      </c>
      <c r="E283" s="49">
        <f t="shared" si="241"/>
        <v>0.38640000000000002</v>
      </c>
      <c r="F283" s="49">
        <f t="shared" si="242"/>
        <v>0</v>
      </c>
      <c r="G283" s="49">
        <f t="shared" si="242"/>
        <v>0</v>
      </c>
      <c r="H283" s="49">
        <f t="shared" si="242"/>
        <v>0.38640000000000002</v>
      </c>
      <c r="I283" s="49">
        <f t="shared" si="242"/>
        <v>0</v>
      </c>
      <c r="J283" s="49">
        <f t="shared" si="243"/>
        <v>0</v>
      </c>
      <c r="K283" s="49">
        <v>0</v>
      </c>
      <c r="L283" s="49">
        <v>0</v>
      </c>
      <c r="M283" s="49">
        <v>0</v>
      </c>
      <c r="N283" s="49">
        <v>0</v>
      </c>
      <c r="O283" s="49">
        <f t="shared" si="244"/>
        <v>0</v>
      </c>
      <c r="P283" s="49">
        <v>0</v>
      </c>
      <c r="Q283" s="49">
        <v>0</v>
      </c>
      <c r="R283" s="49">
        <v>0</v>
      </c>
      <c r="S283" s="49">
        <v>0</v>
      </c>
      <c r="T283" s="49">
        <f t="shared" si="245"/>
        <v>0</v>
      </c>
      <c r="U283" s="49">
        <v>0</v>
      </c>
      <c r="V283" s="49">
        <v>0</v>
      </c>
      <c r="W283" s="49">
        <v>0</v>
      </c>
      <c r="X283" s="49">
        <v>0</v>
      </c>
      <c r="Y283" s="49">
        <f t="shared" si="246"/>
        <v>0.38640000000000002</v>
      </c>
      <c r="Z283" s="49">
        <v>0</v>
      </c>
      <c r="AA283" s="49">
        <v>0</v>
      </c>
      <c r="AB283" s="49">
        <v>0.38640000000000002</v>
      </c>
      <c r="AC283" s="49">
        <v>0</v>
      </c>
      <c r="AD283" s="49">
        <v>0.26</v>
      </c>
      <c r="AE283" s="49">
        <f t="shared" si="247"/>
        <v>0.32200000000000001</v>
      </c>
      <c r="AF283" s="49">
        <f t="shared" si="248"/>
        <v>0</v>
      </c>
      <c r="AG283" s="49">
        <f t="shared" si="248"/>
        <v>0</v>
      </c>
      <c r="AH283" s="49">
        <f t="shared" si="248"/>
        <v>0.32200000000000001</v>
      </c>
      <c r="AI283" s="49">
        <f t="shared" si="248"/>
        <v>0</v>
      </c>
      <c r="AJ283" s="49">
        <f t="shared" si="249"/>
        <v>0</v>
      </c>
      <c r="AK283" s="49">
        <v>0</v>
      </c>
      <c r="AL283" s="49">
        <v>0</v>
      </c>
      <c r="AM283" s="49">
        <v>0</v>
      </c>
      <c r="AN283" s="49">
        <v>0</v>
      </c>
      <c r="AO283" s="49">
        <f t="shared" si="250"/>
        <v>0</v>
      </c>
      <c r="AP283" s="49">
        <v>0</v>
      </c>
      <c r="AQ283" s="49">
        <v>0</v>
      </c>
      <c r="AR283" s="49">
        <v>0</v>
      </c>
      <c r="AS283" s="49">
        <v>0</v>
      </c>
      <c r="AT283" s="49">
        <f t="shared" si="251"/>
        <v>0.32200000000000001</v>
      </c>
      <c r="AU283" s="49">
        <v>0</v>
      </c>
      <c r="AV283" s="49">
        <v>0</v>
      </c>
      <c r="AW283" s="49">
        <v>0.32200000000000001</v>
      </c>
      <c r="AX283" s="49">
        <v>0</v>
      </c>
      <c r="AY283" s="49">
        <f t="shared" si="252"/>
        <v>0</v>
      </c>
      <c r="AZ283" s="49">
        <v>0</v>
      </c>
      <c r="BA283" s="49">
        <v>0</v>
      </c>
      <c r="BB283" s="49">
        <v>0</v>
      </c>
      <c r="BC283" s="49">
        <v>0</v>
      </c>
    </row>
    <row r="284" spans="1:55" x14ac:dyDescent="0.25">
      <c r="A284" s="46" t="s">
        <v>543</v>
      </c>
      <c r="B284" s="52" t="s">
        <v>558</v>
      </c>
      <c r="C284" s="48" t="s">
        <v>559</v>
      </c>
      <c r="D284" s="49">
        <v>2.5571999999999999</v>
      </c>
      <c r="E284" s="49">
        <f t="shared" si="241"/>
        <v>1.7</v>
      </c>
      <c r="F284" s="49">
        <f t="shared" si="242"/>
        <v>0</v>
      </c>
      <c r="G284" s="49">
        <f t="shared" si="242"/>
        <v>0</v>
      </c>
      <c r="H284" s="49">
        <f t="shared" si="242"/>
        <v>1.7</v>
      </c>
      <c r="I284" s="49">
        <f t="shared" si="242"/>
        <v>0</v>
      </c>
      <c r="J284" s="49">
        <f t="shared" si="243"/>
        <v>0</v>
      </c>
      <c r="K284" s="49">
        <v>0</v>
      </c>
      <c r="L284" s="49">
        <v>0</v>
      </c>
      <c r="M284" s="49">
        <v>0</v>
      </c>
      <c r="N284" s="49">
        <v>0</v>
      </c>
      <c r="O284" s="49">
        <f t="shared" si="244"/>
        <v>0</v>
      </c>
      <c r="P284" s="49">
        <v>0</v>
      </c>
      <c r="Q284" s="49">
        <v>0</v>
      </c>
      <c r="R284" s="49">
        <v>0</v>
      </c>
      <c r="S284" s="49">
        <v>0</v>
      </c>
      <c r="T284" s="49">
        <f t="shared" si="245"/>
        <v>0</v>
      </c>
      <c r="U284" s="49">
        <v>0</v>
      </c>
      <c r="V284" s="49">
        <v>0</v>
      </c>
      <c r="W284" s="49">
        <v>0</v>
      </c>
      <c r="X284" s="49">
        <v>0</v>
      </c>
      <c r="Y284" s="49">
        <f t="shared" si="246"/>
        <v>1.7</v>
      </c>
      <c r="Z284" s="49">
        <v>0</v>
      </c>
      <c r="AA284" s="49">
        <v>0</v>
      </c>
      <c r="AB284" s="49">
        <v>1.7</v>
      </c>
      <c r="AC284" s="49">
        <v>0</v>
      </c>
      <c r="AD284" s="49">
        <v>2.1309999999999998</v>
      </c>
      <c r="AE284" s="49">
        <f t="shared" si="247"/>
        <v>1.4166666700000001</v>
      </c>
      <c r="AF284" s="49">
        <f t="shared" si="248"/>
        <v>0</v>
      </c>
      <c r="AG284" s="49">
        <f t="shared" si="248"/>
        <v>0</v>
      </c>
      <c r="AH284" s="49">
        <f t="shared" si="248"/>
        <v>1.4166666700000001</v>
      </c>
      <c r="AI284" s="49">
        <f t="shared" si="248"/>
        <v>0</v>
      </c>
      <c r="AJ284" s="49">
        <f t="shared" si="249"/>
        <v>0</v>
      </c>
      <c r="AK284" s="49">
        <v>0</v>
      </c>
      <c r="AL284" s="49">
        <v>0</v>
      </c>
      <c r="AM284" s="49">
        <v>0</v>
      </c>
      <c r="AN284" s="49">
        <v>0</v>
      </c>
      <c r="AO284" s="49">
        <f t="shared" si="250"/>
        <v>0</v>
      </c>
      <c r="AP284" s="49">
        <v>0</v>
      </c>
      <c r="AQ284" s="49">
        <v>0</v>
      </c>
      <c r="AR284" s="49">
        <v>0</v>
      </c>
      <c r="AS284" s="49">
        <v>0</v>
      </c>
      <c r="AT284" s="49">
        <f t="shared" si="251"/>
        <v>1.4166666700000001</v>
      </c>
      <c r="AU284" s="49">
        <v>0</v>
      </c>
      <c r="AV284" s="49">
        <v>0</v>
      </c>
      <c r="AW284" s="49">
        <v>1.4166666700000001</v>
      </c>
      <c r="AX284" s="49">
        <v>0</v>
      </c>
      <c r="AY284" s="49">
        <f t="shared" si="252"/>
        <v>0</v>
      </c>
      <c r="AZ284" s="49">
        <v>0</v>
      </c>
      <c r="BA284" s="49">
        <v>0</v>
      </c>
      <c r="BB284" s="49">
        <v>0</v>
      </c>
      <c r="BC284" s="49">
        <v>0</v>
      </c>
    </row>
    <row r="285" spans="1:55" x14ac:dyDescent="0.25">
      <c r="A285" s="46" t="s">
        <v>543</v>
      </c>
      <c r="B285" s="52" t="s">
        <v>560</v>
      </c>
      <c r="C285" s="48" t="s">
        <v>561</v>
      </c>
      <c r="D285" s="49">
        <v>0.14399999999999999</v>
      </c>
      <c r="E285" s="49">
        <f t="shared" si="241"/>
        <v>8.9690939999999997E-2</v>
      </c>
      <c r="F285" s="49">
        <f t="shared" si="242"/>
        <v>0</v>
      </c>
      <c r="G285" s="49">
        <f t="shared" si="242"/>
        <v>0</v>
      </c>
      <c r="H285" s="49">
        <f t="shared" si="242"/>
        <v>8.9690939999999997E-2</v>
      </c>
      <c r="I285" s="49">
        <f t="shared" si="242"/>
        <v>0</v>
      </c>
      <c r="J285" s="49">
        <f t="shared" si="243"/>
        <v>0</v>
      </c>
      <c r="K285" s="49">
        <v>0</v>
      </c>
      <c r="L285" s="49">
        <v>0</v>
      </c>
      <c r="M285" s="49">
        <v>0</v>
      </c>
      <c r="N285" s="49">
        <v>0</v>
      </c>
      <c r="O285" s="49">
        <f t="shared" si="244"/>
        <v>0</v>
      </c>
      <c r="P285" s="49">
        <v>0</v>
      </c>
      <c r="Q285" s="49">
        <v>0</v>
      </c>
      <c r="R285" s="49">
        <v>0</v>
      </c>
      <c r="S285" s="49">
        <v>0</v>
      </c>
      <c r="T285" s="49">
        <f t="shared" si="245"/>
        <v>8.9690939999999997E-2</v>
      </c>
      <c r="U285" s="49">
        <v>0</v>
      </c>
      <c r="V285" s="49">
        <v>0</v>
      </c>
      <c r="W285" s="49">
        <v>8.9690939999999997E-2</v>
      </c>
      <c r="X285" s="49">
        <v>0</v>
      </c>
      <c r="Y285" s="49">
        <f t="shared" si="246"/>
        <v>0</v>
      </c>
      <c r="Z285" s="49">
        <v>0</v>
      </c>
      <c r="AA285" s="49">
        <v>0</v>
      </c>
      <c r="AB285" s="49">
        <v>0</v>
      </c>
      <c r="AC285" s="49">
        <v>0</v>
      </c>
      <c r="AD285" s="49">
        <v>0.12</v>
      </c>
      <c r="AE285" s="49">
        <f t="shared" si="247"/>
        <v>7.4742450000000002E-2</v>
      </c>
      <c r="AF285" s="49">
        <f t="shared" si="248"/>
        <v>0</v>
      </c>
      <c r="AG285" s="49">
        <f t="shared" si="248"/>
        <v>0</v>
      </c>
      <c r="AH285" s="49">
        <f t="shared" si="248"/>
        <v>7.4742450000000002E-2</v>
      </c>
      <c r="AI285" s="49">
        <f t="shared" si="248"/>
        <v>0</v>
      </c>
      <c r="AJ285" s="49">
        <f t="shared" si="249"/>
        <v>0</v>
      </c>
      <c r="AK285" s="49">
        <v>0</v>
      </c>
      <c r="AL285" s="49">
        <v>0</v>
      </c>
      <c r="AM285" s="49">
        <v>0</v>
      </c>
      <c r="AN285" s="49">
        <v>0</v>
      </c>
      <c r="AO285" s="49">
        <f t="shared" si="250"/>
        <v>0</v>
      </c>
      <c r="AP285" s="49">
        <v>0</v>
      </c>
      <c r="AQ285" s="49">
        <v>0</v>
      </c>
      <c r="AR285" s="49">
        <v>0</v>
      </c>
      <c r="AS285" s="49">
        <v>0</v>
      </c>
      <c r="AT285" s="49">
        <f t="shared" si="251"/>
        <v>7.4742450000000002E-2</v>
      </c>
      <c r="AU285" s="49">
        <v>0</v>
      </c>
      <c r="AV285" s="49">
        <v>0</v>
      </c>
      <c r="AW285" s="49">
        <v>7.4742450000000002E-2</v>
      </c>
      <c r="AX285" s="49">
        <v>0</v>
      </c>
      <c r="AY285" s="49">
        <f t="shared" si="252"/>
        <v>0</v>
      </c>
      <c r="AZ285" s="49">
        <v>0</v>
      </c>
      <c r="BA285" s="49">
        <v>0</v>
      </c>
      <c r="BB285" s="49">
        <v>0</v>
      </c>
      <c r="BC285" s="49">
        <v>0</v>
      </c>
    </row>
    <row r="286" spans="1:55" x14ac:dyDescent="0.25">
      <c r="A286" s="46" t="s">
        <v>543</v>
      </c>
      <c r="B286" s="52" t="s">
        <v>562</v>
      </c>
      <c r="C286" s="48" t="s">
        <v>563</v>
      </c>
      <c r="D286" s="49">
        <v>0.44759999999999994</v>
      </c>
      <c r="E286" s="49">
        <f t="shared" si="241"/>
        <v>0.37878000000000001</v>
      </c>
      <c r="F286" s="49">
        <f t="shared" si="242"/>
        <v>0</v>
      </c>
      <c r="G286" s="49">
        <f t="shared" si="242"/>
        <v>0</v>
      </c>
      <c r="H286" s="49">
        <f t="shared" si="242"/>
        <v>0.37878000000000001</v>
      </c>
      <c r="I286" s="49">
        <f t="shared" si="242"/>
        <v>0</v>
      </c>
      <c r="J286" s="49">
        <f t="shared" si="243"/>
        <v>0</v>
      </c>
      <c r="K286" s="49">
        <v>0</v>
      </c>
      <c r="L286" s="49">
        <v>0</v>
      </c>
      <c r="M286" s="49">
        <v>0</v>
      </c>
      <c r="N286" s="49">
        <v>0</v>
      </c>
      <c r="O286" s="49">
        <f t="shared" si="244"/>
        <v>0</v>
      </c>
      <c r="P286" s="49">
        <v>0</v>
      </c>
      <c r="Q286" s="49">
        <v>0</v>
      </c>
      <c r="R286" s="49">
        <v>0</v>
      </c>
      <c r="S286" s="49">
        <v>0</v>
      </c>
      <c r="T286" s="49">
        <f t="shared" si="245"/>
        <v>0.37878000000000001</v>
      </c>
      <c r="U286" s="49">
        <v>0</v>
      </c>
      <c r="V286" s="49">
        <v>0</v>
      </c>
      <c r="W286" s="49">
        <v>0.37878000000000001</v>
      </c>
      <c r="X286" s="49">
        <v>0</v>
      </c>
      <c r="Y286" s="49">
        <f t="shared" si="246"/>
        <v>0</v>
      </c>
      <c r="Z286" s="49">
        <v>0</v>
      </c>
      <c r="AA286" s="49">
        <v>0</v>
      </c>
      <c r="AB286" s="49">
        <v>0</v>
      </c>
      <c r="AC286" s="49">
        <v>0</v>
      </c>
      <c r="AD286" s="49">
        <v>0.373</v>
      </c>
      <c r="AE286" s="49">
        <f t="shared" si="247"/>
        <v>0.31564999999999999</v>
      </c>
      <c r="AF286" s="49">
        <f t="shared" si="248"/>
        <v>0</v>
      </c>
      <c r="AG286" s="49">
        <f t="shared" si="248"/>
        <v>0</v>
      </c>
      <c r="AH286" s="49">
        <f t="shared" si="248"/>
        <v>0.31564999999999999</v>
      </c>
      <c r="AI286" s="49">
        <f t="shared" si="248"/>
        <v>0</v>
      </c>
      <c r="AJ286" s="49">
        <f t="shared" si="249"/>
        <v>0</v>
      </c>
      <c r="AK286" s="49">
        <v>0</v>
      </c>
      <c r="AL286" s="49">
        <v>0</v>
      </c>
      <c r="AM286" s="49">
        <v>0</v>
      </c>
      <c r="AN286" s="49">
        <v>0</v>
      </c>
      <c r="AO286" s="49">
        <f t="shared" si="250"/>
        <v>0.31564999999999999</v>
      </c>
      <c r="AP286" s="49">
        <v>0</v>
      </c>
      <c r="AQ286" s="49">
        <v>0</v>
      </c>
      <c r="AR286" s="49">
        <v>0.31564999999999999</v>
      </c>
      <c r="AS286" s="49">
        <v>0</v>
      </c>
      <c r="AT286" s="49">
        <f t="shared" si="251"/>
        <v>0</v>
      </c>
      <c r="AU286" s="49">
        <v>0</v>
      </c>
      <c r="AV286" s="49">
        <v>0</v>
      </c>
      <c r="AW286" s="49">
        <v>0</v>
      </c>
      <c r="AX286" s="49">
        <v>0</v>
      </c>
      <c r="AY286" s="49">
        <f t="shared" si="252"/>
        <v>0</v>
      </c>
      <c r="AZ286" s="49">
        <v>0</v>
      </c>
      <c r="BA286" s="49">
        <v>0</v>
      </c>
      <c r="BB286" s="49">
        <v>0</v>
      </c>
      <c r="BC286" s="49">
        <v>0</v>
      </c>
    </row>
    <row r="287" spans="1:55" x14ac:dyDescent="0.25">
      <c r="A287" s="46" t="s">
        <v>543</v>
      </c>
      <c r="B287" s="52" t="s">
        <v>564</v>
      </c>
      <c r="C287" s="48" t="s">
        <v>565</v>
      </c>
      <c r="D287" s="49">
        <v>0.97919999999999996</v>
      </c>
      <c r="E287" s="49">
        <f t="shared" si="241"/>
        <v>0.97919999999999996</v>
      </c>
      <c r="F287" s="49">
        <f t="shared" si="242"/>
        <v>0</v>
      </c>
      <c r="G287" s="49">
        <f t="shared" si="242"/>
        <v>0</v>
      </c>
      <c r="H287" s="49">
        <f t="shared" si="242"/>
        <v>0.97919999999999996</v>
      </c>
      <c r="I287" s="49">
        <f t="shared" si="242"/>
        <v>0</v>
      </c>
      <c r="J287" s="49">
        <f t="shared" si="243"/>
        <v>0</v>
      </c>
      <c r="K287" s="49">
        <v>0</v>
      </c>
      <c r="L287" s="49">
        <v>0</v>
      </c>
      <c r="M287" s="49">
        <v>0</v>
      </c>
      <c r="N287" s="49">
        <v>0</v>
      </c>
      <c r="O287" s="49">
        <f t="shared" si="244"/>
        <v>0</v>
      </c>
      <c r="P287" s="49">
        <v>0</v>
      </c>
      <c r="Q287" s="49">
        <v>0</v>
      </c>
      <c r="R287" s="49">
        <v>0</v>
      </c>
      <c r="S287" s="49">
        <v>0</v>
      </c>
      <c r="T287" s="49">
        <f t="shared" si="245"/>
        <v>0.97919999999999996</v>
      </c>
      <c r="U287" s="49">
        <v>0</v>
      </c>
      <c r="V287" s="49">
        <v>0</v>
      </c>
      <c r="W287" s="49">
        <v>0.97919999999999996</v>
      </c>
      <c r="X287" s="49">
        <v>0</v>
      </c>
      <c r="Y287" s="49">
        <f t="shared" si="246"/>
        <v>0</v>
      </c>
      <c r="Z287" s="49">
        <v>0</v>
      </c>
      <c r="AA287" s="49">
        <v>0</v>
      </c>
      <c r="AB287" s="49">
        <v>0</v>
      </c>
      <c r="AC287" s="49">
        <v>0</v>
      </c>
      <c r="AD287" s="49">
        <v>0.81599999999999995</v>
      </c>
      <c r="AE287" s="49">
        <f t="shared" si="247"/>
        <v>0.81599999999999995</v>
      </c>
      <c r="AF287" s="49">
        <f t="shared" si="248"/>
        <v>0</v>
      </c>
      <c r="AG287" s="49">
        <f t="shared" si="248"/>
        <v>0</v>
      </c>
      <c r="AH287" s="49">
        <f t="shared" si="248"/>
        <v>0.81599999999999995</v>
      </c>
      <c r="AI287" s="49">
        <f t="shared" si="248"/>
        <v>0</v>
      </c>
      <c r="AJ287" s="49">
        <f t="shared" si="249"/>
        <v>0</v>
      </c>
      <c r="AK287" s="49">
        <v>0</v>
      </c>
      <c r="AL287" s="49">
        <v>0</v>
      </c>
      <c r="AM287" s="49">
        <v>0</v>
      </c>
      <c r="AN287" s="49">
        <v>0</v>
      </c>
      <c r="AO287" s="49">
        <f t="shared" si="250"/>
        <v>0</v>
      </c>
      <c r="AP287" s="49">
        <v>0</v>
      </c>
      <c r="AQ287" s="49">
        <v>0</v>
      </c>
      <c r="AR287" s="49">
        <v>0</v>
      </c>
      <c r="AS287" s="49">
        <v>0</v>
      </c>
      <c r="AT287" s="49">
        <f t="shared" si="251"/>
        <v>0.81599999999999995</v>
      </c>
      <c r="AU287" s="49">
        <v>0</v>
      </c>
      <c r="AV287" s="49">
        <v>0</v>
      </c>
      <c r="AW287" s="49">
        <v>0.81599999999999995</v>
      </c>
      <c r="AX287" s="49">
        <v>0</v>
      </c>
      <c r="AY287" s="49">
        <f t="shared" si="252"/>
        <v>0</v>
      </c>
      <c r="AZ287" s="49">
        <v>0</v>
      </c>
      <c r="BA287" s="49">
        <v>0</v>
      </c>
      <c r="BB287" s="49">
        <v>0</v>
      </c>
      <c r="BC287" s="49">
        <v>0</v>
      </c>
    </row>
    <row r="288" spans="1:55" ht="31.5" x14ac:dyDescent="0.25">
      <c r="A288" s="46" t="s">
        <v>543</v>
      </c>
      <c r="B288" s="52" t="s">
        <v>566</v>
      </c>
      <c r="C288" s="48" t="s">
        <v>567</v>
      </c>
      <c r="D288" s="49">
        <v>0.38639999999999997</v>
      </c>
      <c r="E288" s="49">
        <f t="shared" si="241"/>
        <v>0.243258</v>
      </c>
      <c r="F288" s="49">
        <f t="shared" si="242"/>
        <v>0</v>
      </c>
      <c r="G288" s="49">
        <f t="shared" si="242"/>
        <v>0</v>
      </c>
      <c r="H288" s="49">
        <f t="shared" si="242"/>
        <v>0.243258</v>
      </c>
      <c r="I288" s="49">
        <f t="shared" si="242"/>
        <v>0</v>
      </c>
      <c r="J288" s="49">
        <f t="shared" si="243"/>
        <v>0</v>
      </c>
      <c r="K288" s="49">
        <v>0</v>
      </c>
      <c r="L288" s="49">
        <v>0</v>
      </c>
      <c r="M288" s="49">
        <v>0</v>
      </c>
      <c r="N288" s="49">
        <v>0</v>
      </c>
      <c r="O288" s="49">
        <f t="shared" si="244"/>
        <v>0</v>
      </c>
      <c r="P288" s="49">
        <v>0</v>
      </c>
      <c r="Q288" s="49">
        <v>0</v>
      </c>
      <c r="R288" s="49">
        <v>0</v>
      </c>
      <c r="S288" s="49">
        <v>0</v>
      </c>
      <c r="T288" s="49">
        <f t="shared" si="245"/>
        <v>0</v>
      </c>
      <c r="U288" s="49">
        <v>0</v>
      </c>
      <c r="V288" s="49">
        <v>0</v>
      </c>
      <c r="W288" s="49">
        <v>0</v>
      </c>
      <c r="X288" s="49">
        <v>0</v>
      </c>
      <c r="Y288" s="49">
        <f t="shared" si="246"/>
        <v>0.243258</v>
      </c>
      <c r="Z288" s="49">
        <v>0</v>
      </c>
      <c r="AA288" s="49">
        <v>0</v>
      </c>
      <c r="AB288" s="49">
        <v>0.243258</v>
      </c>
      <c r="AC288" s="49">
        <v>0</v>
      </c>
      <c r="AD288" s="49">
        <v>0.32200000000000001</v>
      </c>
      <c r="AE288" s="49">
        <f t="shared" si="247"/>
        <v>0.20271500000000001</v>
      </c>
      <c r="AF288" s="49">
        <f t="shared" si="248"/>
        <v>0</v>
      </c>
      <c r="AG288" s="49">
        <f t="shared" si="248"/>
        <v>0</v>
      </c>
      <c r="AH288" s="49">
        <f t="shared" si="248"/>
        <v>0.20271500000000001</v>
      </c>
      <c r="AI288" s="49">
        <f t="shared" si="248"/>
        <v>0</v>
      </c>
      <c r="AJ288" s="49">
        <f t="shared" si="249"/>
        <v>0</v>
      </c>
      <c r="AK288" s="49">
        <v>0</v>
      </c>
      <c r="AL288" s="49">
        <v>0</v>
      </c>
      <c r="AM288" s="49">
        <v>0</v>
      </c>
      <c r="AN288" s="49">
        <v>0</v>
      </c>
      <c r="AO288" s="49">
        <f t="shared" si="250"/>
        <v>0</v>
      </c>
      <c r="AP288" s="49">
        <v>0</v>
      </c>
      <c r="AQ288" s="49">
        <v>0</v>
      </c>
      <c r="AR288" s="49">
        <v>0</v>
      </c>
      <c r="AS288" s="49">
        <v>0</v>
      </c>
      <c r="AT288" s="49">
        <f t="shared" si="251"/>
        <v>0.20271500000000001</v>
      </c>
      <c r="AU288" s="49">
        <v>0</v>
      </c>
      <c r="AV288" s="49">
        <v>0</v>
      </c>
      <c r="AW288" s="49">
        <v>0.20271500000000001</v>
      </c>
      <c r="AX288" s="49">
        <v>0</v>
      </c>
      <c r="AY288" s="49">
        <f t="shared" si="252"/>
        <v>0</v>
      </c>
      <c r="AZ288" s="49">
        <v>0</v>
      </c>
      <c r="BA288" s="49">
        <v>0</v>
      </c>
      <c r="BB288" s="49">
        <v>0</v>
      </c>
      <c r="BC288" s="49">
        <v>0</v>
      </c>
    </row>
    <row r="289" spans="1:55" ht="31.5" x14ac:dyDescent="0.25">
      <c r="A289" s="46" t="s">
        <v>543</v>
      </c>
      <c r="B289" s="52" t="s">
        <v>568</v>
      </c>
      <c r="C289" s="48" t="s">
        <v>569</v>
      </c>
      <c r="D289" s="49">
        <v>0.72</v>
      </c>
      <c r="E289" s="49">
        <f t="shared" si="241"/>
        <v>1.18173756</v>
      </c>
      <c r="F289" s="49">
        <f t="shared" si="242"/>
        <v>0</v>
      </c>
      <c r="G289" s="49">
        <f t="shared" si="242"/>
        <v>0</v>
      </c>
      <c r="H289" s="49">
        <f t="shared" si="242"/>
        <v>1.18173756</v>
      </c>
      <c r="I289" s="49">
        <f t="shared" si="242"/>
        <v>0</v>
      </c>
      <c r="J289" s="49">
        <f t="shared" si="243"/>
        <v>0</v>
      </c>
      <c r="K289" s="49">
        <v>0</v>
      </c>
      <c r="L289" s="49">
        <v>0</v>
      </c>
      <c r="M289" s="49">
        <v>0</v>
      </c>
      <c r="N289" s="49">
        <v>0</v>
      </c>
      <c r="O289" s="49">
        <f t="shared" si="244"/>
        <v>1.18173756</v>
      </c>
      <c r="P289" s="49">
        <v>0</v>
      </c>
      <c r="Q289" s="49">
        <v>0</v>
      </c>
      <c r="R289" s="49">
        <v>1.18173756</v>
      </c>
      <c r="S289" s="49">
        <v>0</v>
      </c>
      <c r="T289" s="49">
        <f t="shared" si="245"/>
        <v>0</v>
      </c>
      <c r="U289" s="49">
        <v>0</v>
      </c>
      <c r="V289" s="49">
        <v>0</v>
      </c>
      <c r="W289" s="49">
        <v>0</v>
      </c>
      <c r="X289" s="49">
        <v>0</v>
      </c>
      <c r="Y289" s="49">
        <f t="shared" si="246"/>
        <v>0</v>
      </c>
      <c r="Z289" s="49">
        <v>0</v>
      </c>
      <c r="AA289" s="49">
        <v>0</v>
      </c>
      <c r="AB289" s="49">
        <v>0</v>
      </c>
      <c r="AC289" s="49">
        <v>0</v>
      </c>
      <c r="AD289" s="49">
        <v>0.6</v>
      </c>
      <c r="AE289" s="49">
        <f t="shared" si="247"/>
        <v>0.98478129999999997</v>
      </c>
      <c r="AF289" s="49">
        <f t="shared" si="248"/>
        <v>0</v>
      </c>
      <c r="AG289" s="49">
        <f t="shared" si="248"/>
        <v>0</v>
      </c>
      <c r="AH289" s="49">
        <f t="shared" si="248"/>
        <v>0.98478129999999997</v>
      </c>
      <c r="AI289" s="49">
        <f t="shared" si="248"/>
        <v>0</v>
      </c>
      <c r="AJ289" s="49">
        <f t="shared" si="249"/>
        <v>0</v>
      </c>
      <c r="AK289" s="49">
        <v>0</v>
      </c>
      <c r="AL289" s="49">
        <v>0</v>
      </c>
      <c r="AM289" s="49">
        <v>0</v>
      </c>
      <c r="AN289" s="49">
        <v>0</v>
      </c>
      <c r="AO289" s="49">
        <f t="shared" si="250"/>
        <v>0.98478129999999997</v>
      </c>
      <c r="AP289" s="49">
        <v>0</v>
      </c>
      <c r="AQ289" s="49">
        <v>0</v>
      </c>
      <c r="AR289" s="49">
        <v>0.98478129999999997</v>
      </c>
      <c r="AS289" s="49">
        <v>0</v>
      </c>
      <c r="AT289" s="49">
        <f t="shared" si="251"/>
        <v>0</v>
      </c>
      <c r="AU289" s="49">
        <v>0</v>
      </c>
      <c r="AV289" s="49">
        <v>0</v>
      </c>
      <c r="AW289" s="49">
        <v>0</v>
      </c>
      <c r="AX289" s="49">
        <v>0</v>
      </c>
      <c r="AY289" s="49">
        <f t="shared" si="252"/>
        <v>0</v>
      </c>
      <c r="AZ289" s="49">
        <v>0</v>
      </c>
      <c r="BA289" s="49">
        <v>0</v>
      </c>
      <c r="BB289" s="49">
        <v>0</v>
      </c>
      <c r="BC289" s="49">
        <v>0</v>
      </c>
    </row>
    <row r="290" spans="1:55" ht="31.5" x14ac:dyDescent="0.25">
      <c r="A290" s="46" t="s">
        <v>543</v>
      </c>
      <c r="B290" s="52" t="s">
        <v>570</v>
      </c>
      <c r="C290" s="48" t="s">
        <v>571</v>
      </c>
      <c r="D290" s="49">
        <v>0.35045159999999997</v>
      </c>
      <c r="E290" s="49">
        <f t="shared" si="241"/>
        <v>0.35045159999999997</v>
      </c>
      <c r="F290" s="49">
        <f t="shared" si="242"/>
        <v>0</v>
      </c>
      <c r="G290" s="49">
        <f t="shared" si="242"/>
        <v>0</v>
      </c>
      <c r="H290" s="49">
        <f t="shared" si="242"/>
        <v>0.35045159999999997</v>
      </c>
      <c r="I290" s="49">
        <f t="shared" si="242"/>
        <v>0</v>
      </c>
      <c r="J290" s="49">
        <f t="shared" si="243"/>
        <v>0.35045159999999997</v>
      </c>
      <c r="K290" s="49">
        <v>0</v>
      </c>
      <c r="L290" s="49">
        <v>0</v>
      </c>
      <c r="M290" s="49">
        <v>0.35045159999999997</v>
      </c>
      <c r="N290" s="49">
        <v>0</v>
      </c>
      <c r="O290" s="49">
        <f t="shared" si="244"/>
        <v>0</v>
      </c>
      <c r="P290" s="49">
        <v>0</v>
      </c>
      <c r="Q290" s="49">
        <v>0</v>
      </c>
      <c r="R290" s="49">
        <v>0</v>
      </c>
      <c r="S290" s="49">
        <v>0</v>
      </c>
      <c r="T290" s="49">
        <f t="shared" si="245"/>
        <v>0</v>
      </c>
      <c r="U290" s="49">
        <v>0</v>
      </c>
      <c r="V290" s="49">
        <v>0</v>
      </c>
      <c r="W290" s="49">
        <v>0</v>
      </c>
      <c r="X290" s="49">
        <v>0</v>
      </c>
      <c r="Y290" s="49">
        <f t="shared" si="246"/>
        <v>0</v>
      </c>
      <c r="Z290" s="49">
        <v>0</v>
      </c>
      <c r="AA290" s="49">
        <v>0</v>
      </c>
      <c r="AB290" s="49">
        <v>0</v>
      </c>
      <c r="AC290" s="49">
        <v>0</v>
      </c>
      <c r="AD290" s="49">
        <v>0.292043</v>
      </c>
      <c r="AE290" s="49">
        <f t="shared" si="247"/>
        <v>0.292043</v>
      </c>
      <c r="AF290" s="49">
        <f t="shared" si="248"/>
        <v>0</v>
      </c>
      <c r="AG290" s="49">
        <f t="shared" si="248"/>
        <v>0</v>
      </c>
      <c r="AH290" s="49">
        <f t="shared" si="248"/>
        <v>0.292043</v>
      </c>
      <c r="AI290" s="49">
        <f t="shared" si="248"/>
        <v>0</v>
      </c>
      <c r="AJ290" s="49">
        <f t="shared" si="249"/>
        <v>0.292043</v>
      </c>
      <c r="AK290" s="49">
        <v>0</v>
      </c>
      <c r="AL290" s="49">
        <v>0</v>
      </c>
      <c r="AM290" s="49">
        <v>0.292043</v>
      </c>
      <c r="AN290" s="49">
        <v>0</v>
      </c>
      <c r="AO290" s="49">
        <f t="shared" si="250"/>
        <v>0</v>
      </c>
      <c r="AP290" s="49">
        <v>0</v>
      </c>
      <c r="AQ290" s="49">
        <v>0</v>
      </c>
      <c r="AR290" s="49">
        <v>0</v>
      </c>
      <c r="AS290" s="49">
        <v>0</v>
      </c>
      <c r="AT290" s="49">
        <f t="shared" si="251"/>
        <v>0</v>
      </c>
      <c r="AU290" s="49">
        <v>0</v>
      </c>
      <c r="AV290" s="49">
        <v>0</v>
      </c>
      <c r="AW290" s="49">
        <v>0</v>
      </c>
      <c r="AX290" s="49">
        <v>0</v>
      </c>
      <c r="AY290" s="49">
        <f t="shared" si="252"/>
        <v>0</v>
      </c>
      <c r="AZ290" s="49">
        <v>0</v>
      </c>
      <c r="BA290" s="49">
        <v>0</v>
      </c>
      <c r="BB290" s="49">
        <v>0</v>
      </c>
      <c r="BC290" s="49">
        <v>0</v>
      </c>
    </row>
    <row r="291" spans="1:55" ht="31.5" x14ac:dyDescent="0.25">
      <c r="A291" s="46" t="s">
        <v>543</v>
      </c>
      <c r="B291" s="52" t="s">
        <v>572</v>
      </c>
      <c r="C291" s="48" t="s">
        <v>573</v>
      </c>
      <c r="D291" s="49">
        <v>7.1999999999999995E-2</v>
      </c>
      <c r="E291" s="49">
        <f t="shared" si="241"/>
        <v>7.1999999999999995E-2</v>
      </c>
      <c r="F291" s="49">
        <f t="shared" si="242"/>
        <v>0</v>
      </c>
      <c r="G291" s="49">
        <f t="shared" si="242"/>
        <v>0</v>
      </c>
      <c r="H291" s="49">
        <f t="shared" si="242"/>
        <v>7.1999999999999995E-2</v>
      </c>
      <c r="I291" s="49">
        <f t="shared" si="242"/>
        <v>0</v>
      </c>
      <c r="J291" s="49">
        <f t="shared" si="243"/>
        <v>0</v>
      </c>
      <c r="K291" s="49">
        <v>0</v>
      </c>
      <c r="L291" s="49">
        <v>0</v>
      </c>
      <c r="M291" s="49">
        <v>0</v>
      </c>
      <c r="N291" s="49">
        <v>0</v>
      </c>
      <c r="O291" s="49">
        <f t="shared" si="244"/>
        <v>7.1999999999999995E-2</v>
      </c>
      <c r="P291" s="49">
        <v>0</v>
      </c>
      <c r="Q291" s="49">
        <v>0</v>
      </c>
      <c r="R291" s="49">
        <v>7.1999999999999995E-2</v>
      </c>
      <c r="S291" s="49">
        <v>0</v>
      </c>
      <c r="T291" s="49">
        <f t="shared" si="245"/>
        <v>0</v>
      </c>
      <c r="U291" s="49">
        <v>0</v>
      </c>
      <c r="V291" s="49">
        <v>0</v>
      </c>
      <c r="W291" s="49">
        <v>0</v>
      </c>
      <c r="X291" s="49">
        <v>0</v>
      </c>
      <c r="Y291" s="49">
        <f t="shared" si="246"/>
        <v>0</v>
      </c>
      <c r="Z291" s="49">
        <v>0</v>
      </c>
      <c r="AA291" s="49">
        <v>0</v>
      </c>
      <c r="AB291" s="49">
        <v>0</v>
      </c>
      <c r="AC291" s="49">
        <v>0</v>
      </c>
      <c r="AD291" s="49">
        <v>0.06</v>
      </c>
      <c r="AE291" s="49">
        <f t="shared" si="247"/>
        <v>0.06</v>
      </c>
      <c r="AF291" s="49">
        <f t="shared" si="248"/>
        <v>0</v>
      </c>
      <c r="AG291" s="49">
        <f t="shared" si="248"/>
        <v>0</v>
      </c>
      <c r="AH291" s="49">
        <f t="shared" si="248"/>
        <v>0.06</v>
      </c>
      <c r="AI291" s="49">
        <f t="shared" si="248"/>
        <v>0</v>
      </c>
      <c r="AJ291" s="49">
        <f t="shared" si="249"/>
        <v>0.06</v>
      </c>
      <c r="AK291" s="49">
        <v>0</v>
      </c>
      <c r="AL291" s="49">
        <v>0</v>
      </c>
      <c r="AM291" s="49">
        <v>0.06</v>
      </c>
      <c r="AN291" s="49">
        <v>0</v>
      </c>
      <c r="AO291" s="49">
        <f t="shared" si="250"/>
        <v>0</v>
      </c>
      <c r="AP291" s="49">
        <v>0</v>
      </c>
      <c r="AQ291" s="49">
        <v>0</v>
      </c>
      <c r="AR291" s="49">
        <v>0</v>
      </c>
      <c r="AS291" s="49">
        <v>0</v>
      </c>
      <c r="AT291" s="49">
        <f t="shared" si="251"/>
        <v>0</v>
      </c>
      <c r="AU291" s="49">
        <v>0</v>
      </c>
      <c r="AV291" s="49">
        <v>0</v>
      </c>
      <c r="AW291" s="49">
        <v>0</v>
      </c>
      <c r="AX291" s="49">
        <v>0</v>
      </c>
      <c r="AY291" s="49">
        <f t="shared" si="252"/>
        <v>0</v>
      </c>
      <c r="AZ291" s="49">
        <v>0</v>
      </c>
      <c r="BA291" s="49">
        <v>0</v>
      </c>
      <c r="BB291" s="49">
        <v>0</v>
      </c>
      <c r="BC291" s="49">
        <v>0</v>
      </c>
    </row>
    <row r="292" spans="1:55" ht="31.5" x14ac:dyDescent="0.25">
      <c r="A292" s="46" t="s">
        <v>543</v>
      </c>
      <c r="B292" s="52" t="s">
        <v>574</v>
      </c>
      <c r="C292" s="48" t="s">
        <v>575</v>
      </c>
      <c r="D292" s="49">
        <v>1.1160000000000001</v>
      </c>
      <c r="E292" s="49">
        <f t="shared" si="241"/>
        <v>0</v>
      </c>
      <c r="F292" s="49">
        <f t="shared" si="242"/>
        <v>0</v>
      </c>
      <c r="G292" s="49">
        <f t="shared" si="242"/>
        <v>0</v>
      </c>
      <c r="H292" s="49">
        <f t="shared" si="242"/>
        <v>0</v>
      </c>
      <c r="I292" s="49">
        <f t="shared" si="242"/>
        <v>0</v>
      </c>
      <c r="J292" s="49">
        <f t="shared" si="243"/>
        <v>0</v>
      </c>
      <c r="K292" s="49">
        <v>0</v>
      </c>
      <c r="L292" s="49">
        <v>0</v>
      </c>
      <c r="M292" s="49">
        <v>0</v>
      </c>
      <c r="N292" s="49">
        <v>0</v>
      </c>
      <c r="O292" s="49">
        <f t="shared" si="244"/>
        <v>0</v>
      </c>
      <c r="P292" s="49">
        <v>0</v>
      </c>
      <c r="Q292" s="49">
        <v>0</v>
      </c>
      <c r="R292" s="49">
        <v>0</v>
      </c>
      <c r="S292" s="49">
        <v>0</v>
      </c>
      <c r="T292" s="49">
        <f t="shared" si="245"/>
        <v>0</v>
      </c>
      <c r="U292" s="49">
        <v>0</v>
      </c>
      <c r="V292" s="49">
        <v>0</v>
      </c>
      <c r="W292" s="49">
        <v>0</v>
      </c>
      <c r="X292" s="49">
        <v>0</v>
      </c>
      <c r="Y292" s="49">
        <f t="shared" si="246"/>
        <v>0</v>
      </c>
      <c r="Z292" s="49">
        <v>0</v>
      </c>
      <c r="AA292" s="49">
        <v>0</v>
      </c>
      <c r="AB292" s="49">
        <v>0</v>
      </c>
      <c r="AC292" s="49">
        <v>0</v>
      </c>
      <c r="AD292" s="49">
        <v>0.93</v>
      </c>
      <c r="AE292" s="49">
        <f t="shared" si="247"/>
        <v>0</v>
      </c>
      <c r="AF292" s="49">
        <f t="shared" si="248"/>
        <v>0</v>
      </c>
      <c r="AG292" s="49">
        <f t="shared" si="248"/>
        <v>0</v>
      </c>
      <c r="AH292" s="49">
        <f t="shared" si="248"/>
        <v>0</v>
      </c>
      <c r="AI292" s="49">
        <f t="shared" si="248"/>
        <v>0</v>
      </c>
      <c r="AJ292" s="49">
        <f t="shared" si="249"/>
        <v>0</v>
      </c>
      <c r="AK292" s="49">
        <v>0</v>
      </c>
      <c r="AL292" s="49">
        <v>0</v>
      </c>
      <c r="AM292" s="49">
        <v>0</v>
      </c>
      <c r="AN292" s="49">
        <v>0</v>
      </c>
      <c r="AO292" s="49">
        <f t="shared" si="250"/>
        <v>0</v>
      </c>
      <c r="AP292" s="49">
        <v>0</v>
      </c>
      <c r="AQ292" s="49">
        <v>0</v>
      </c>
      <c r="AR292" s="49">
        <v>0</v>
      </c>
      <c r="AS292" s="49">
        <v>0</v>
      </c>
      <c r="AT292" s="49">
        <f t="shared" si="251"/>
        <v>0</v>
      </c>
      <c r="AU292" s="49">
        <v>0</v>
      </c>
      <c r="AV292" s="49">
        <v>0</v>
      </c>
      <c r="AW292" s="49">
        <v>0</v>
      </c>
      <c r="AX292" s="49">
        <v>0</v>
      </c>
      <c r="AY292" s="49">
        <f t="shared" si="252"/>
        <v>0</v>
      </c>
      <c r="AZ292" s="49">
        <v>0</v>
      </c>
      <c r="BA292" s="49">
        <v>0</v>
      </c>
      <c r="BB292" s="49">
        <v>0</v>
      </c>
      <c r="BC292" s="49">
        <v>0</v>
      </c>
    </row>
    <row r="293" spans="1:55" s="16" customFormat="1" x14ac:dyDescent="0.25">
      <c r="A293" s="38" t="s">
        <v>576</v>
      </c>
      <c r="B293" s="43" t="s">
        <v>577</v>
      </c>
      <c r="C293" s="40" t="s">
        <v>75</v>
      </c>
      <c r="D293" s="42">
        <f t="shared" ref="D293:BC293" si="253">SUM(D294,D329,D342,D409,D416,D423,D424)</f>
        <v>1504.6194896433701</v>
      </c>
      <c r="E293" s="42">
        <f t="shared" si="253"/>
        <v>1078.7583572500002</v>
      </c>
      <c r="F293" s="42">
        <f t="shared" si="253"/>
        <v>73.811940160000006</v>
      </c>
      <c r="G293" s="42">
        <f t="shared" si="253"/>
        <v>643.11887360000003</v>
      </c>
      <c r="H293" s="42">
        <f t="shared" si="253"/>
        <v>243.91510604999996</v>
      </c>
      <c r="I293" s="42">
        <f t="shared" si="253"/>
        <v>117.91243743999999</v>
      </c>
      <c r="J293" s="42">
        <f t="shared" si="253"/>
        <v>180.60710170000002</v>
      </c>
      <c r="K293" s="42">
        <f t="shared" si="253"/>
        <v>5.9587944200000003</v>
      </c>
      <c r="L293" s="42">
        <f t="shared" si="253"/>
        <v>126.70122342999998</v>
      </c>
      <c r="M293" s="42">
        <f t="shared" si="253"/>
        <v>38.231422880000004</v>
      </c>
      <c r="N293" s="42">
        <f t="shared" si="253"/>
        <v>9.7156609700000001</v>
      </c>
      <c r="O293" s="42">
        <f t="shared" si="253"/>
        <v>186.98566922999998</v>
      </c>
      <c r="P293" s="42">
        <f t="shared" si="253"/>
        <v>30.32349348</v>
      </c>
      <c r="Q293" s="42">
        <f t="shared" si="253"/>
        <v>82.17106446999999</v>
      </c>
      <c r="R293" s="42">
        <f t="shared" si="253"/>
        <v>66.305432300000007</v>
      </c>
      <c r="S293" s="42">
        <f t="shared" si="253"/>
        <v>8.1856789799999987</v>
      </c>
      <c r="T293" s="42">
        <f t="shared" si="253"/>
        <v>326.49770264</v>
      </c>
      <c r="U293" s="42">
        <f t="shared" si="253"/>
        <v>37.529652259999999</v>
      </c>
      <c r="V293" s="42">
        <f t="shared" si="253"/>
        <v>192.98797202999998</v>
      </c>
      <c r="W293" s="42">
        <f t="shared" si="253"/>
        <v>83.132605739999988</v>
      </c>
      <c r="X293" s="42">
        <f t="shared" si="253"/>
        <v>12.847472610000001</v>
      </c>
      <c r="Y293" s="42">
        <f t="shared" si="253"/>
        <v>384.66788367999993</v>
      </c>
      <c r="Z293" s="42">
        <f t="shared" si="253"/>
        <v>0</v>
      </c>
      <c r="AA293" s="42">
        <f t="shared" si="253"/>
        <v>241.25861367000002</v>
      </c>
      <c r="AB293" s="42">
        <f t="shared" si="253"/>
        <v>56.245645130000007</v>
      </c>
      <c r="AC293" s="42">
        <f t="shared" si="253"/>
        <v>87.16362488</v>
      </c>
      <c r="AD293" s="42">
        <f t="shared" si="253"/>
        <v>1306.3502786531094</v>
      </c>
      <c r="AE293" s="42">
        <f t="shared" si="253"/>
        <v>862.1311575699998</v>
      </c>
      <c r="AF293" s="42">
        <f t="shared" si="253"/>
        <v>37.507745549999996</v>
      </c>
      <c r="AG293" s="42">
        <f t="shared" si="253"/>
        <v>505.45514978</v>
      </c>
      <c r="AH293" s="42">
        <f t="shared" si="253"/>
        <v>215.92215593000003</v>
      </c>
      <c r="AI293" s="42">
        <f t="shared" si="253"/>
        <v>103.24610631</v>
      </c>
      <c r="AJ293" s="42">
        <f t="shared" si="253"/>
        <v>56.107969739999987</v>
      </c>
      <c r="AK293" s="42">
        <f t="shared" si="253"/>
        <v>0</v>
      </c>
      <c r="AL293" s="42">
        <f t="shared" si="253"/>
        <v>27.320323999999999</v>
      </c>
      <c r="AM293" s="42">
        <f t="shared" si="253"/>
        <v>20.958647459999998</v>
      </c>
      <c r="AN293" s="42">
        <f t="shared" si="253"/>
        <v>7.8289982800000004</v>
      </c>
      <c r="AO293" s="42">
        <f t="shared" si="253"/>
        <v>70.651901089999996</v>
      </c>
      <c r="AP293" s="42">
        <f t="shared" si="253"/>
        <v>20.797935519999999</v>
      </c>
      <c r="AQ293" s="42">
        <f t="shared" si="253"/>
        <v>2.1496944299999998</v>
      </c>
      <c r="AR293" s="42">
        <f t="shared" si="253"/>
        <v>38.430466679999995</v>
      </c>
      <c r="AS293" s="42">
        <f t="shared" si="253"/>
        <v>9.2738044600000009</v>
      </c>
      <c r="AT293" s="42">
        <f t="shared" si="253"/>
        <v>246.77908381</v>
      </c>
      <c r="AU293" s="42">
        <f t="shared" si="253"/>
        <v>15.958287379999998</v>
      </c>
      <c r="AV293" s="42">
        <f t="shared" si="253"/>
        <v>96.641071560000015</v>
      </c>
      <c r="AW293" s="42">
        <f t="shared" si="253"/>
        <v>100.39963607999999</v>
      </c>
      <c r="AX293" s="42">
        <f t="shared" si="253"/>
        <v>33.780088790000001</v>
      </c>
      <c r="AY293" s="42">
        <f t="shared" si="253"/>
        <v>488.59220293000004</v>
      </c>
      <c r="AZ293" s="42">
        <f t="shared" si="253"/>
        <v>0.75152264999999985</v>
      </c>
      <c r="BA293" s="42">
        <f t="shared" si="253"/>
        <v>379.34405979000002</v>
      </c>
      <c r="BB293" s="42">
        <f t="shared" si="253"/>
        <v>56.133405710000005</v>
      </c>
      <c r="BC293" s="42">
        <f t="shared" si="253"/>
        <v>52.363214779999993</v>
      </c>
    </row>
    <row r="294" spans="1:55" s="16" customFormat="1" ht="31.5" x14ac:dyDescent="0.25">
      <c r="A294" s="38" t="s">
        <v>578</v>
      </c>
      <c r="B294" s="43" t="s">
        <v>93</v>
      </c>
      <c r="C294" s="40" t="s">
        <v>75</v>
      </c>
      <c r="D294" s="42">
        <f t="shared" ref="D294:BC294" si="254">D295+D298+D301+D328</f>
        <v>228.435483944</v>
      </c>
      <c r="E294" s="42">
        <f t="shared" si="254"/>
        <v>192.32043597999998</v>
      </c>
      <c r="F294" s="42">
        <f t="shared" si="254"/>
        <v>2.4860544199999999</v>
      </c>
      <c r="G294" s="42">
        <f t="shared" si="254"/>
        <v>187.82899275</v>
      </c>
      <c r="H294" s="42">
        <f t="shared" si="254"/>
        <v>-3.5479160000000176E-2</v>
      </c>
      <c r="I294" s="42">
        <f t="shared" si="254"/>
        <v>2.0408679700000003</v>
      </c>
      <c r="J294" s="42">
        <f t="shared" si="254"/>
        <v>17.700126820000001</v>
      </c>
      <c r="K294" s="42">
        <f t="shared" si="254"/>
        <v>2.4860544199999999</v>
      </c>
      <c r="L294" s="42">
        <f t="shared" si="254"/>
        <v>15.214072400000001</v>
      </c>
      <c r="M294" s="42">
        <f t="shared" si="254"/>
        <v>0</v>
      </c>
      <c r="N294" s="42">
        <f t="shared" si="254"/>
        <v>0</v>
      </c>
      <c r="O294" s="42">
        <f t="shared" si="254"/>
        <v>7.6810025399999997</v>
      </c>
      <c r="P294" s="42">
        <f t="shared" si="254"/>
        <v>0</v>
      </c>
      <c r="Q294" s="42">
        <f t="shared" si="254"/>
        <v>7.6810025399999997</v>
      </c>
      <c r="R294" s="42">
        <f t="shared" si="254"/>
        <v>0</v>
      </c>
      <c r="S294" s="42">
        <f t="shared" si="254"/>
        <v>0</v>
      </c>
      <c r="T294" s="42">
        <f t="shared" si="254"/>
        <v>54.848384000000003</v>
      </c>
      <c r="U294" s="42">
        <f t="shared" si="254"/>
        <v>0</v>
      </c>
      <c r="V294" s="42">
        <f t="shared" si="254"/>
        <v>53.484014090000002</v>
      </c>
      <c r="W294" s="42">
        <f t="shared" si="254"/>
        <v>0</v>
      </c>
      <c r="X294" s="42">
        <f t="shared" si="254"/>
        <v>1.3643699099999997</v>
      </c>
      <c r="Y294" s="42">
        <f t="shared" si="254"/>
        <v>112.09092262000001</v>
      </c>
      <c r="Z294" s="42">
        <f t="shared" si="254"/>
        <v>0</v>
      </c>
      <c r="AA294" s="42">
        <f t="shared" si="254"/>
        <v>111.44990372000002</v>
      </c>
      <c r="AB294" s="42">
        <f t="shared" si="254"/>
        <v>-3.5479160000000065E-2</v>
      </c>
      <c r="AC294" s="42">
        <f t="shared" si="254"/>
        <v>0.67649806000000012</v>
      </c>
      <c r="AD294" s="42">
        <f t="shared" si="254"/>
        <v>251.15909662000001</v>
      </c>
      <c r="AE294" s="42">
        <f t="shared" si="254"/>
        <v>167.02279960999999</v>
      </c>
      <c r="AF294" s="42">
        <f t="shared" si="254"/>
        <v>0</v>
      </c>
      <c r="AG294" s="42">
        <f t="shared" si="254"/>
        <v>153.32158399999997</v>
      </c>
      <c r="AH294" s="42">
        <f t="shared" si="254"/>
        <v>11.806437259999999</v>
      </c>
      <c r="AI294" s="42">
        <f t="shared" si="254"/>
        <v>1.8947783499999999</v>
      </c>
      <c r="AJ294" s="42">
        <f t="shared" si="254"/>
        <v>0</v>
      </c>
      <c r="AK294" s="42">
        <f t="shared" si="254"/>
        <v>0</v>
      </c>
      <c r="AL294" s="42">
        <f t="shared" si="254"/>
        <v>0</v>
      </c>
      <c r="AM294" s="42">
        <f t="shared" si="254"/>
        <v>0</v>
      </c>
      <c r="AN294" s="42">
        <f t="shared" si="254"/>
        <v>0</v>
      </c>
      <c r="AO294" s="42">
        <f t="shared" si="254"/>
        <v>3.9626374600000003</v>
      </c>
      <c r="AP294" s="42">
        <f t="shared" si="254"/>
        <v>0</v>
      </c>
      <c r="AQ294" s="42">
        <f t="shared" si="254"/>
        <v>0</v>
      </c>
      <c r="AR294" s="42">
        <f t="shared" si="254"/>
        <v>3.5254515900000003</v>
      </c>
      <c r="AS294" s="42">
        <f t="shared" si="254"/>
        <v>0.43718587000000009</v>
      </c>
      <c r="AT294" s="42">
        <f t="shared" si="254"/>
        <v>12.475744680000002</v>
      </c>
      <c r="AU294" s="42">
        <f t="shared" si="254"/>
        <v>0</v>
      </c>
      <c r="AV294" s="42">
        <f t="shared" si="254"/>
        <v>5.8963140000000003</v>
      </c>
      <c r="AW294" s="42">
        <f t="shared" si="254"/>
        <v>5.7983362600000001</v>
      </c>
      <c r="AX294" s="42">
        <f t="shared" si="254"/>
        <v>0.78109441999999996</v>
      </c>
      <c r="AY294" s="42">
        <f t="shared" si="254"/>
        <v>150.58441747000001</v>
      </c>
      <c r="AZ294" s="42">
        <f t="shared" si="254"/>
        <v>0</v>
      </c>
      <c r="BA294" s="42">
        <f t="shared" si="254"/>
        <v>147.42526999999998</v>
      </c>
      <c r="BB294" s="42">
        <f t="shared" si="254"/>
        <v>2.4826494099999987</v>
      </c>
      <c r="BC294" s="42">
        <f t="shared" si="254"/>
        <v>0.6764980599999999</v>
      </c>
    </row>
    <row r="295" spans="1:55" s="16" customFormat="1" ht="78.75" x14ac:dyDescent="0.25">
      <c r="A295" s="38" t="s">
        <v>579</v>
      </c>
      <c r="B295" s="43" t="s">
        <v>95</v>
      </c>
      <c r="C295" s="40" t="s">
        <v>75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>
        <v>0</v>
      </c>
      <c r="J295" s="42">
        <v>0</v>
      </c>
      <c r="K295" s="42">
        <v>0</v>
      </c>
      <c r="L295" s="42">
        <v>0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  <c r="R295" s="42">
        <v>0</v>
      </c>
      <c r="S295" s="42">
        <v>0</v>
      </c>
      <c r="T295" s="42">
        <v>0</v>
      </c>
      <c r="U295" s="42">
        <v>0</v>
      </c>
      <c r="V295" s="42">
        <v>0</v>
      </c>
      <c r="W295" s="42">
        <v>0</v>
      </c>
      <c r="X295" s="42">
        <v>0</v>
      </c>
      <c r="Y295" s="42">
        <v>0</v>
      </c>
      <c r="Z295" s="42">
        <v>0</v>
      </c>
      <c r="AA295" s="42">
        <v>0</v>
      </c>
      <c r="AB295" s="42">
        <v>0</v>
      </c>
      <c r="AC295" s="42">
        <v>0</v>
      </c>
      <c r="AD295" s="42">
        <v>0</v>
      </c>
      <c r="AE295" s="42">
        <v>0</v>
      </c>
      <c r="AF295" s="42">
        <v>0</v>
      </c>
      <c r="AG295" s="42">
        <v>0</v>
      </c>
      <c r="AH295" s="42">
        <v>0</v>
      </c>
      <c r="AI295" s="42">
        <v>0</v>
      </c>
      <c r="AJ295" s="42">
        <v>0</v>
      </c>
      <c r="AK295" s="42">
        <v>0</v>
      </c>
      <c r="AL295" s="42">
        <v>0</v>
      </c>
      <c r="AM295" s="42">
        <v>0</v>
      </c>
      <c r="AN295" s="42">
        <v>0</v>
      </c>
      <c r="AO295" s="42">
        <v>0</v>
      </c>
      <c r="AP295" s="42">
        <v>0</v>
      </c>
      <c r="AQ295" s="42">
        <v>0</v>
      </c>
      <c r="AR295" s="42">
        <v>0</v>
      </c>
      <c r="AS295" s="42">
        <v>0</v>
      </c>
      <c r="AT295" s="42">
        <v>0</v>
      </c>
      <c r="AU295" s="42">
        <v>0</v>
      </c>
      <c r="AV295" s="42">
        <v>0</v>
      </c>
      <c r="AW295" s="42">
        <v>0</v>
      </c>
      <c r="AX295" s="42">
        <v>0</v>
      </c>
      <c r="AY295" s="42">
        <v>0</v>
      </c>
      <c r="AZ295" s="42">
        <v>0</v>
      </c>
      <c r="BA295" s="42">
        <v>0</v>
      </c>
      <c r="BB295" s="42">
        <v>0</v>
      </c>
      <c r="BC295" s="42">
        <v>0</v>
      </c>
    </row>
    <row r="296" spans="1:55" s="16" customFormat="1" ht="31.5" x14ac:dyDescent="0.25">
      <c r="A296" s="38" t="s">
        <v>580</v>
      </c>
      <c r="B296" s="43" t="s">
        <v>99</v>
      </c>
      <c r="C296" s="40" t="s">
        <v>75</v>
      </c>
      <c r="D296" s="42">
        <v>0</v>
      </c>
      <c r="E296" s="42">
        <v>0</v>
      </c>
      <c r="F296" s="42">
        <v>0</v>
      </c>
      <c r="G296" s="42">
        <v>0</v>
      </c>
      <c r="H296" s="42">
        <v>0</v>
      </c>
      <c r="I296" s="42">
        <v>0</v>
      </c>
      <c r="J296" s="42">
        <v>0</v>
      </c>
      <c r="K296" s="42">
        <v>0</v>
      </c>
      <c r="L296" s="42">
        <v>0</v>
      </c>
      <c r="M296" s="42">
        <v>0</v>
      </c>
      <c r="N296" s="42">
        <v>0</v>
      </c>
      <c r="O296" s="42">
        <v>0</v>
      </c>
      <c r="P296" s="42">
        <v>0</v>
      </c>
      <c r="Q296" s="42">
        <v>0</v>
      </c>
      <c r="R296" s="42">
        <v>0</v>
      </c>
      <c r="S296" s="42">
        <v>0</v>
      </c>
      <c r="T296" s="42">
        <v>0</v>
      </c>
      <c r="U296" s="42">
        <v>0</v>
      </c>
      <c r="V296" s="42">
        <v>0</v>
      </c>
      <c r="W296" s="42">
        <v>0</v>
      </c>
      <c r="X296" s="42">
        <v>0</v>
      </c>
      <c r="Y296" s="42">
        <v>0</v>
      </c>
      <c r="Z296" s="42">
        <v>0</v>
      </c>
      <c r="AA296" s="42">
        <v>0</v>
      </c>
      <c r="AB296" s="42">
        <v>0</v>
      </c>
      <c r="AC296" s="42">
        <v>0</v>
      </c>
      <c r="AD296" s="42">
        <v>0</v>
      </c>
      <c r="AE296" s="42">
        <v>0</v>
      </c>
      <c r="AF296" s="42">
        <v>0</v>
      </c>
      <c r="AG296" s="42">
        <v>0</v>
      </c>
      <c r="AH296" s="42">
        <v>0</v>
      </c>
      <c r="AI296" s="42">
        <v>0</v>
      </c>
      <c r="AJ296" s="42">
        <v>0</v>
      </c>
      <c r="AK296" s="42">
        <v>0</v>
      </c>
      <c r="AL296" s="42">
        <v>0</v>
      </c>
      <c r="AM296" s="42">
        <v>0</v>
      </c>
      <c r="AN296" s="42">
        <v>0</v>
      </c>
      <c r="AO296" s="42">
        <v>0</v>
      </c>
      <c r="AP296" s="42">
        <v>0</v>
      </c>
      <c r="AQ296" s="42">
        <v>0</v>
      </c>
      <c r="AR296" s="42">
        <v>0</v>
      </c>
      <c r="AS296" s="42">
        <v>0</v>
      </c>
      <c r="AT296" s="42">
        <v>0</v>
      </c>
      <c r="AU296" s="42">
        <v>0</v>
      </c>
      <c r="AV296" s="42">
        <v>0</v>
      </c>
      <c r="AW296" s="42">
        <v>0</v>
      </c>
      <c r="AX296" s="42">
        <v>0</v>
      </c>
      <c r="AY296" s="42">
        <v>0</v>
      </c>
      <c r="AZ296" s="42">
        <v>0</v>
      </c>
      <c r="BA296" s="42">
        <v>0</v>
      </c>
      <c r="BB296" s="42">
        <v>0</v>
      </c>
      <c r="BC296" s="42">
        <v>0</v>
      </c>
    </row>
    <row r="297" spans="1:55" s="16" customFormat="1" ht="31.5" x14ac:dyDescent="0.25">
      <c r="A297" s="38" t="s">
        <v>581</v>
      </c>
      <c r="B297" s="43" t="s">
        <v>99</v>
      </c>
      <c r="C297" s="40" t="s">
        <v>75</v>
      </c>
      <c r="D297" s="42">
        <v>0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2">
        <v>0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  <c r="R297" s="42">
        <v>0</v>
      </c>
      <c r="S297" s="42">
        <v>0</v>
      </c>
      <c r="T297" s="42">
        <v>0</v>
      </c>
      <c r="U297" s="42">
        <v>0</v>
      </c>
      <c r="V297" s="42">
        <v>0</v>
      </c>
      <c r="W297" s="42">
        <v>0</v>
      </c>
      <c r="X297" s="42">
        <v>0</v>
      </c>
      <c r="Y297" s="42">
        <v>0</v>
      </c>
      <c r="Z297" s="42">
        <v>0</v>
      </c>
      <c r="AA297" s="42">
        <v>0</v>
      </c>
      <c r="AB297" s="42">
        <v>0</v>
      </c>
      <c r="AC297" s="42">
        <v>0</v>
      </c>
      <c r="AD297" s="42">
        <v>0</v>
      </c>
      <c r="AE297" s="42">
        <v>0</v>
      </c>
      <c r="AF297" s="42">
        <v>0</v>
      </c>
      <c r="AG297" s="42">
        <v>0</v>
      </c>
      <c r="AH297" s="42">
        <v>0</v>
      </c>
      <c r="AI297" s="42">
        <v>0</v>
      </c>
      <c r="AJ297" s="42">
        <v>0</v>
      </c>
      <c r="AK297" s="42">
        <v>0</v>
      </c>
      <c r="AL297" s="42">
        <v>0</v>
      </c>
      <c r="AM297" s="42">
        <v>0</v>
      </c>
      <c r="AN297" s="42">
        <v>0</v>
      </c>
      <c r="AO297" s="42">
        <v>0</v>
      </c>
      <c r="AP297" s="42">
        <v>0</v>
      </c>
      <c r="AQ297" s="42">
        <v>0</v>
      </c>
      <c r="AR297" s="42">
        <v>0</v>
      </c>
      <c r="AS297" s="42">
        <v>0</v>
      </c>
      <c r="AT297" s="42">
        <v>0</v>
      </c>
      <c r="AU297" s="42">
        <v>0</v>
      </c>
      <c r="AV297" s="42">
        <v>0</v>
      </c>
      <c r="AW297" s="42">
        <v>0</v>
      </c>
      <c r="AX297" s="42">
        <v>0</v>
      </c>
      <c r="AY297" s="42">
        <v>0</v>
      </c>
      <c r="AZ297" s="42">
        <v>0</v>
      </c>
      <c r="BA297" s="42">
        <v>0</v>
      </c>
      <c r="BB297" s="42">
        <v>0</v>
      </c>
      <c r="BC297" s="42">
        <v>0</v>
      </c>
    </row>
    <row r="298" spans="1:55" s="16" customFormat="1" ht="47.25" x14ac:dyDescent="0.25">
      <c r="A298" s="38" t="s">
        <v>582</v>
      </c>
      <c r="B298" s="43" t="s">
        <v>101</v>
      </c>
      <c r="C298" s="40" t="s">
        <v>75</v>
      </c>
      <c r="D298" s="42">
        <v>0</v>
      </c>
      <c r="E298" s="42">
        <v>0</v>
      </c>
      <c r="F298" s="42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2">
        <v>0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  <c r="R298" s="42">
        <v>0</v>
      </c>
      <c r="S298" s="42">
        <v>0</v>
      </c>
      <c r="T298" s="42">
        <v>0</v>
      </c>
      <c r="U298" s="42">
        <v>0</v>
      </c>
      <c r="V298" s="42">
        <v>0</v>
      </c>
      <c r="W298" s="42">
        <v>0</v>
      </c>
      <c r="X298" s="42">
        <v>0</v>
      </c>
      <c r="Y298" s="42">
        <v>0</v>
      </c>
      <c r="Z298" s="42">
        <v>0</v>
      </c>
      <c r="AA298" s="42">
        <v>0</v>
      </c>
      <c r="AB298" s="42">
        <v>0</v>
      </c>
      <c r="AC298" s="42">
        <v>0</v>
      </c>
      <c r="AD298" s="42">
        <v>0</v>
      </c>
      <c r="AE298" s="42">
        <v>0</v>
      </c>
      <c r="AF298" s="42">
        <v>0</v>
      </c>
      <c r="AG298" s="42">
        <v>0</v>
      </c>
      <c r="AH298" s="42">
        <v>0</v>
      </c>
      <c r="AI298" s="42">
        <v>0</v>
      </c>
      <c r="AJ298" s="42">
        <v>0</v>
      </c>
      <c r="AK298" s="42">
        <v>0</v>
      </c>
      <c r="AL298" s="42">
        <v>0</v>
      </c>
      <c r="AM298" s="42">
        <v>0</v>
      </c>
      <c r="AN298" s="42">
        <v>0</v>
      </c>
      <c r="AO298" s="42">
        <v>0</v>
      </c>
      <c r="AP298" s="42">
        <v>0</v>
      </c>
      <c r="AQ298" s="42">
        <v>0</v>
      </c>
      <c r="AR298" s="42">
        <v>0</v>
      </c>
      <c r="AS298" s="42">
        <v>0</v>
      </c>
      <c r="AT298" s="42">
        <v>0</v>
      </c>
      <c r="AU298" s="42">
        <v>0</v>
      </c>
      <c r="AV298" s="42">
        <v>0</v>
      </c>
      <c r="AW298" s="42">
        <v>0</v>
      </c>
      <c r="AX298" s="42">
        <v>0</v>
      </c>
      <c r="AY298" s="42">
        <v>0</v>
      </c>
      <c r="AZ298" s="42">
        <v>0</v>
      </c>
      <c r="BA298" s="42">
        <v>0</v>
      </c>
      <c r="BB298" s="42">
        <v>0</v>
      </c>
      <c r="BC298" s="42">
        <v>0</v>
      </c>
    </row>
    <row r="299" spans="1:55" s="16" customFormat="1" ht="31.5" x14ac:dyDescent="0.25">
      <c r="A299" s="38" t="s">
        <v>583</v>
      </c>
      <c r="B299" s="43" t="s">
        <v>99</v>
      </c>
      <c r="C299" s="40" t="s">
        <v>75</v>
      </c>
      <c r="D299" s="42">
        <v>0</v>
      </c>
      <c r="E299" s="42">
        <v>0</v>
      </c>
      <c r="F299" s="42">
        <v>0</v>
      </c>
      <c r="G299" s="42">
        <v>0</v>
      </c>
      <c r="H299" s="42">
        <v>0</v>
      </c>
      <c r="I299" s="42">
        <v>0</v>
      </c>
      <c r="J299" s="42">
        <v>0</v>
      </c>
      <c r="K299" s="42">
        <v>0</v>
      </c>
      <c r="L299" s="42">
        <v>0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  <c r="R299" s="42">
        <v>0</v>
      </c>
      <c r="S299" s="42">
        <v>0</v>
      </c>
      <c r="T299" s="42">
        <v>0</v>
      </c>
      <c r="U299" s="42">
        <v>0</v>
      </c>
      <c r="V299" s="42">
        <v>0</v>
      </c>
      <c r="W299" s="42">
        <v>0</v>
      </c>
      <c r="X299" s="42">
        <v>0</v>
      </c>
      <c r="Y299" s="42">
        <v>0</v>
      </c>
      <c r="Z299" s="42">
        <v>0</v>
      </c>
      <c r="AA299" s="42">
        <v>0</v>
      </c>
      <c r="AB299" s="42">
        <v>0</v>
      </c>
      <c r="AC299" s="42">
        <v>0</v>
      </c>
      <c r="AD299" s="42">
        <v>0</v>
      </c>
      <c r="AE299" s="42">
        <v>0</v>
      </c>
      <c r="AF299" s="42">
        <v>0</v>
      </c>
      <c r="AG299" s="42">
        <v>0</v>
      </c>
      <c r="AH299" s="42">
        <v>0</v>
      </c>
      <c r="AI299" s="42">
        <v>0</v>
      </c>
      <c r="AJ299" s="42">
        <v>0</v>
      </c>
      <c r="AK299" s="42">
        <v>0</v>
      </c>
      <c r="AL299" s="42">
        <v>0</v>
      </c>
      <c r="AM299" s="42">
        <v>0</v>
      </c>
      <c r="AN299" s="42">
        <v>0</v>
      </c>
      <c r="AO299" s="42">
        <v>0</v>
      </c>
      <c r="AP299" s="42">
        <v>0</v>
      </c>
      <c r="AQ299" s="42">
        <v>0</v>
      </c>
      <c r="AR299" s="42">
        <v>0</v>
      </c>
      <c r="AS299" s="42">
        <v>0</v>
      </c>
      <c r="AT299" s="42">
        <v>0</v>
      </c>
      <c r="AU299" s="42">
        <v>0</v>
      </c>
      <c r="AV299" s="42">
        <v>0</v>
      </c>
      <c r="AW299" s="42">
        <v>0</v>
      </c>
      <c r="AX299" s="42">
        <v>0</v>
      </c>
      <c r="AY299" s="42">
        <v>0</v>
      </c>
      <c r="AZ299" s="42">
        <v>0</v>
      </c>
      <c r="BA299" s="42">
        <v>0</v>
      </c>
      <c r="BB299" s="42">
        <v>0</v>
      </c>
      <c r="BC299" s="42">
        <v>0</v>
      </c>
    </row>
    <row r="300" spans="1:55" s="16" customFormat="1" ht="31.5" x14ac:dyDescent="0.25">
      <c r="A300" s="38" t="s">
        <v>584</v>
      </c>
      <c r="B300" s="43" t="s">
        <v>99</v>
      </c>
      <c r="C300" s="40" t="s">
        <v>75</v>
      </c>
      <c r="D300" s="42">
        <v>0</v>
      </c>
      <c r="E300" s="42">
        <v>0</v>
      </c>
      <c r="F300" s="42">
        <v>0</v>
      </c>
      <c r="G300" s="42">
        <v>0</v>
      </c>
      <c r="H300" s="42">
        <v>0</v>
      </c>
      <c r="I300" s="42">
        <v>0</v>
      </c>
      <c r="J300" s="42">
        <v>0</v>
      </c>
      <c r="K300" s="42">
        <v>0</v>
      </c>
      <c r="L300" s="42">
        <v>0</v>
      </c>
      <c r="M300" s="42">
        <v>0</v>
      </c>
      <c r="N300" s="42">
        <v>0</v>
      </c>
      <c r="O300" s="42">
        <v>0</v>
      </c>
      <c r="P300" s="42">
        <v>0</v>
      </c>
      <c r="Q300" s="42">
        <v>0</v>
      </c>
      <c r="R300" s="42">
        <v>0</v>
      </c>
      <c r="S300" s="42">
        <v>0</v>
      </c>
      <c r="T300" s="42">
        <v>0</v>
      </c>
      <c r="U300" s="42">
        <v>0</v>
      </c>
      <c r="V300" s="42">
        <v>0</v>
      </c>
      <c r="W300" s="42">
        <v>0</v>
      </c>
      <c r="X300" s="42">
        <v>0</v>
      </c>
      <c r="Y300" s="42">
        <v>0</v>
      </c>
      <c r="Z300" s="42">
        <v>0</v>
      </c>
      <c r="AA300" s="42">
        <v>0</v>
      </c>
      <c r="AB300" s="42">
        <v>0</v>
      </c>
      <c r="AC300" s="42">
        <v>0</v>
      </c>
      <c r="AD300" s="42">
        <v>0</v>
      </c>
      <c r="AE300" s="42">
        <v>0</v>
      </c>
      <c r="AF300" s="42">
        <v>0</v>
      </c>
      <c r="AG300" s="42">
        <v>0</v>
      </c>
      <c r="AH300" s="42">
        <v>0</v>
      </c>
      <c r="AI300" s="42">
        <v>0</v>
      </c>
      <c r="AJ300" s="42">
        <v>0</v>
      </c>
      <c r="AK300" s="42">
        <v>0</v>
      </c>
      <c r="AL300" s="42">
        <v>0</v>
      </c>
      <c r="AM300" s="42">
        <v>0</v>
      </c>
      <c r="AN300" s="42">
        <v>0</v>
      </c>
      <c r="AO300" s="42">
        <v>0</v>
      </c>
      <c r="AP300" s="42">
        <v>0</v>
      </c>
      <c r="AQ300" s="42">
        <v>0</v>
      </c>
      <c r="AR300" s="42">
        <v>0</v>
      </c>
      <c r="AS300" s="42">
        <v>0</v>
      </c>
      <c r="AT300" s="42">
        <v>0</v>
      </c>
      <c r="AU300" s="42">
        <v>0</v>
      </c>
      <c r="AV300" s="42">
        <v>0</v>
      </c>
      <c r="AW300" s="42">
        <v>0</v>
      </c>
      <c r="AX300" s="42">
        <v>0</v>
      </c>
      <c r="AY300" s="42">
        <v>0</v>
      </c>
      <c r="AZ300" s="42">
        <v>0</v>
      </c>
      <c r="BA300" s="42">
        <v>0</v>
      </c>
      <c r="BB300" s="42">
        <v>0</v>
      </c>
      <c r="BC300" s="42">
        <v>0</v>
      </c>
    </row>
    <row r="301" spans="1:55" s="16" customFormat="1" ht="47.25" x14ac:dyDescent="0.25">
      <c r="A301" s="38" t="s">
        <v>585</v>
      </c>
      <c r="B301" s="43" t="s">
        <v>105</v>
      </c>
      <c r="C301" s="40" t="s">
        <v>75</v>
      </c>
      <c r="D301" s="42">
        <f t="shared" ref="D301:BC301" si="255">D302+D303+D306+D307+D308</f>
        <v>228.435483944</v>
      </c>
      <c r="E301" s="42">
        <f t="shared" si="255"/>
        <v>192.32043597999998</v>
      </c>
      <c r="F301" s="42">
        <f t="shared" si="255"/>
        <v>2.4860544199999999</v>
      </c>
      <c r="G301" s="42">
        <f t="shared" si="255"/>
        <v>187.82899275</v>
      </c>
      <c r="H301" s="42">
        <f t="shared" si="255"/>
        <v>-3.5479160000000176E-2</v>
      </c>
      <c r="I301" s="42">
        <f t="shared" si="255"/>
        <v>2.0408679700000003</v>
      </c>
      <c r="J301" s="42">
        <f t="shared" si="255"/>
        <v>17.700126820000001</v>
      </c>
      <c r="K301" s="42">
        <f t="shared" si="255"/>
        <v>2.4860544199999999</v>
      </c>
      <c r="L301" s="42">
        <f t="shared" si="255"/>
        <v>15.214072400000001</v>
      </c>
      <c r="M301" s="42">
        <f t="shared" si="255"/>
        <v>0</v>
      </c>
      <c r="N301" s="42">
        <f t="shared" si="255"/>
        <v>0</v>
      </c>
      <c r="O301" s="42">
        <f t="shared" si="255"/>
        <v>7.6810025399999997</v>
      </c>
      <c r="P301" s="42">
        <f t="shared" si="255"/>
        <v>0</v>
      </c>
      <c r="Q301" s="42">
        <f t="shared" si="255"/>
        <v>7.6810025399999997</v>
      </c>
      <c r="R301" s="42">
        <f t="shared" si="255"/>
        <v>0</v>
      </c>
      <c r="S301" s="42">
        <f t="shared" si="255"/>
        <v>0</v>
      </c>
      <c r="T301" s="42">
        <f t="shared" si="255"/>
        <v>54.848384000000003</v>
      </c>
      <c r="U301" s="42">
        <f t="shared" si="255"/>
        <v>0</v>
      </c>
      <c r="V301" s="42">
        <f t="shared" si="255"/>
        <v>53.484014090000002</v>
      </c>
      <c r="W301" s="42">
        <f t="shared" si="255"/>
        <v>0</v>
      </c>
      <c r="X301" s="42">
        <f t="shared" si="255"/>
        <v>1.3643699099999997</v>
      </c>
      <c r="Y301" s="42">
        <f t="shared" si="255"/>
        <v>112.09092262000001</v>
      </c>
      <c r="Z301" s="42">
        <f t="shared" si="255"/>
        <v>0</v>
      </c>
      <c r="AA301" s="42">
        <f t="shared" si="255"/>
        <v>111.44990372000002</v>
      </c>
      <c r="AB301" s="42">
        <f t="shared" si="255"/>
        <v>-3.5479160000000065E-2</v>
      </c>
      <c r="AC301" s="42">
        <f t="shared" si="255"/>
        <v>0.67649806000000012</v>
      </c>
      <c r="AD301" s="42">
        <f t="shared" si="255"/>
        <v>251.15909662000001</v>
      </c>
      <c r="AE301" s="42">
        <f t="shared" si="255"/>
        <v>167.02279960999999</v>
      </c>
      <c r="AF301" s="42">
        <f t="shared" si="255"/>
        <v>0</v>
      </c>
      <c r="AG301" s="42">
        <f t="shared" si="255"/>
        <v>153.32158399999997</v>
      </c>
      <c r="AH301" s="42">
        <f t="shared" si="255"/>
        <v>11.806437259999999</v>
      </c>
      <c r="AI301" s="42">
        <f t="shared" si="255"/>
        <v>1.8947783499999999</v>
      </c>
      <c r="AJ301" s="42">
        <f t="shared" si="255"/>
        <v>0</v>
      </c>
      <c r="AK301" s="42">
        <f t="shared" si="255"/>
        <v>0</v>
      </c>
      <c r="AL301" s="42">
        <f t="shared" si="255"/>
        <v>0</v>
      </c>
      <c r="AM301" s="42">
        <f t="shared" si="255"/>
        <v>0</v>
      </c>
      <c r="AN301" s="42">
        <f t="shared" si="255"/>
        <v>0</v>
      </c>
      <c r="AO301" s="42">
        <f t="shared" si="255"/>
        <v>3.9626374600000003</v>
      </c>
      <c r="AP301" s="42">
        <f t="shared" si="255"/>
        <v>0</v>
      </c>
      <c r="AQ301" s="42">
        <f t="shared" si="255"/>
        <v>0</v>
      </c>
      <c r="AR301" s="42">
        <f t="shared" si="255"/>
        <v>3.5254515900000003</v>
      </c>
      <c r="AS301" s="42">
        <f t="shared" si="255"/>
        <v>0.43718587000000009</v>
      </c>
      <c r="AT301" s="42">
        <f t="shared" si="255"/>
        <v>12.475744680000002</v>
      </c>
      <c r="AU301" s="42">
        <f t="shared" si="255"/>
        <v>0</v>
      </c>
      <c r="AV301" s="42">
        <f t="shared" si="255"/>
        <v>5.8963140000000003</v>
      </c>
      <c r="AW301" s="42">
        <f t="shared" si="255"/>
        <v>5.7983362600000001</v>
      </c>
      <c r="AX301" s="42">
        <f t="shared" si="255"/>
        <v>0.78109441999999996</v>
      </c>
      <c r="AY301" s="42">
        <f t="shared" si="255"/>
        <v>150.58441747000001</v>
      </c>
      <c r="AZ301" s="42">
        <f t="shared" si="255"/>
        <v>0</v>
      </c>
      <c r="BA301" s="42">
        <f t="shared" si="255"/>
        <v>147.42526999999998</v>
      </c>
      <c r="BB301" s="42">
        <f t="shared" si="255"/>
        <v>2.4826494099999987</v>
      </c>
      <c r="BC301" s="42">
        <f t="shared" si="255"/>
        <v>0.6764980599999999</v>
      </c>
    </row>
    <row r="302" spans="1:55" s="16" customFormat="1" ht="63" x14ac:dyDescent="0.25">
      <c r="A302" s="38" t="s">
        <v>586</v>
      </c>
      <c r="B302" s="43" t="s">
        <v>107</v>
      </c>
      <c r="C302" s="40" t="s">
        <v>75</v>
      </c>
      <c r="D302" s="42">
        <v>0</v>
      </c>
      <c r="E302" s="42">
        <v>0</v>
      </c>
      <c r="F302" s="42">
        <v>0</v>
      </c>
      <c r="G302" s="42">
        <v>0</v>
      </c>
      <c r="H302" s="42">
        <v>0</v>
      </c>
      <c r="I302" s="42">
        <v>0</v>
      </c>
      <c r="J302" s="42">
        <v>0</v>
      </c>
      <c r="K302" s="42">
        <v>0</v>
      </c>
      <c r="L302" s="42">
        <v>0</v>
      </c>
      <c r="M302" s="42">
        <v>0</v>
      </c>
      <c r="N302" s="42">
        <v>0</v>
      </c>
      <c r="O302" s="42">
        <v>0</v>
      </c>
      <c r="P302" s="42">
        <v>0</v>
      </c>
      <c r="Q302" s="42">
        <v>0</v>
      </c>
      <c r="R302" s="42">
        <v>0</v>
      </c>
      <c r="S302" s="42">
        <v>0</v>
      </c>
      <c r="T302" s="42">
        <v>0</v>
      </c>
      <c r="U302" s="42">
        <v>0</v>
      </c>
      <c r="V302" s="42">
        <v>0</v>
      </c>
      <c r="W302" s="42">
        <v>0</v>
      </c>
      <c r="X302" s="42">
        <v>0</v>
      </c>
      <c r="Y302" s="42">
        <v>0</v>
      </c>
      <c r="Z302" s="42">
        <v>0</v>
      </c>
      <c r="AA302" s="42">
        <v>0</v>
      </c>
      <c r="AB302" s="42">
        <v>0</v>
      </c>
      <c r="AC302" s="42">
        <v>0</v>
      </c>
      <c r="AD302" s="42">
        <v>0</v>
      </c>
      <c r="AE302" s="42">
        <v>0</v>
      </c>
      <c r="AF302" s="42">
        <v>0</v>
      </c>
      <c r="AG302" s="42">
        <v>0</v>
      </c>
      <c r="AH302" s="42">
        <v>0</v>
      </c>
      <c r="AI302" s="42">
        <v>0</v>
      </c>
      <c r="AJ302" s="42">
        <v>0</v>
      </c>
      <c r="AK302" s="42">
        <v>0</v>
      </c>
      <c r="AL302" s="42">
        <v>0</v>
      </c>
      <c r="AM302" s="42">
        <v>0</v>
      </c>
      <c r="AN302" s="42">
        <v>0</v>
      </c>
      <c r="AO302" s="42">
        <v>0</v>
      </c>
      <c r="AP302" s="42">
        <v>0</v>
      </c>
      <c r="AQ302" s="42">
        <v>0</v>
      </c>
      <c r="AR302" s="42">
        <v>0</v>
      </c>
      <c r="AS302" s="42">
        <v>0</v>
      </c>
      <c r="AT302" s="42">
        <v>0</v>
      </c>
      <c r="AU302" s="42">
        <v>0</v>
      </c>
      <c r="AV302" s="42">
        <v>0</v>
      </c>
      <c r="AW302" s="42">
        <v>0</v>
      </c>
      <c r="AX302" s="42">
        <v>0</v>
      </c>
      <c r="AY302" s="42">
        <v>0</v>
      </c>
      <c r="AZ302" s="42">
        <v>0</v>
      </c>
      <c r="BA302" s="42">
        <v>0</v>
      </c>
      <c r="BB302" s="42">
        <v>0</v>
      </c>
      <c r="BC302" s="42">
        <v>0</v>
      </c>
    </row>
    <row r="303" spans="1:55" s="16" customFormat="1" ht="78.75" x14ac:dyDescent="0.25">
      <c r="A303" s="38" t="s">
        <v>587</v>
      </c>
      <c r="B303" s="43" t="s">
        <v>109</v>
      </c>
      <c r="C303" s="40" t="s">
        <v>75</v>
      </c>
      <c r="D303" s="42">
        <f>SUM(D304:D305)</f>
        <v>11.024208</v>
      </c>
      <c r="E303" s="42">
        <f t="shared" ref="E303:BC303" si="256">SUM(E304:E305)</f>
        <v>7.641431100000001</v>
      </c>
      <c r="F303" s="42">
        <f t="shared" si="256"/>
        <v>0</v>
      </c>
      <c r="G303" s="42">
        <f t="shared" si="256"/>
        <v>7.5907848000000007</v>
      </c>
      <c r="H303" s="42">
        <f t="shared" si="256"/>
        <v>0</v>
      </c>
      <c r="I303" s="42">
        <f t="shared" si="256"/>
        <v>5.0646299999999998E-2</v>
      </c>
      <c r="J303" s="42">
        <f t="shared" si="256"/>
        <v>0.515208</v>
      </c>
      <c r="K303" s="42">
        <f t="shared" si="256"/>
        <v>0</v>
      </c>
      <c r="L303" s="42">
        <f t="shared" si="256"/>
        <v>0.515208</v>
      </c>
      <c r="M303" s="42">
        <f t="shared" si="256"/>
        <v>0</v>
      </c>
      <c r="N303" s="42">
        <f t="shared" si="256"/>
        <v>0</v>
      </c>
      <c r="O303" s="42">
        <f t="shared" si="256"/>
        <v>6.0536131800000001</v>
      </c>
      <c r="P303" s="42">
        <f t="shared" si="256"/>
        <v>0</v>
      </c>
      <c r="Q303" s="42">
        <f t="shared" si="256"/>
        <v>6.0536131800000001</v>
      </c>
      <c r="R303" s="42">
        <f t="shared" si="256"/>
        <v>0</v>
      </c>
      <c r="S303" s="42">
        <f t="shared" si="256"/>
        <v>0</v>
      </c>
      <c r="T303" s="42">
        <f t="shared" si="256"/>
        <v>0.71883108000000007</v>
      </c>
      <c r="U303" s="42">
        <f t="shared" si="256"/>
        <v>0</v>
      </c>
      <c r="V303" s="42">
        <f t="shared" si="256"/>
        <v>0.66818478000000003</v>
      </c>
      <c r="W303" s="42">
        <f t="shared" si="256"/>
        <v>0</v>
      </c>
      <c r="X303" s="42">
        <f t="shared" si="256"/>
        <v>5.0646299999999998E-2</v>
      </c>
      <c r="Y303" s="42">
        <f t="shared" si="256"/>
        <v>0.35377883999999998</v>
      </c>
      <c r="Z303" s="42">
        <f t="shared" si="256"/>
        <v>0</v>
      </c>
      <c r="AA303" s="42">
        <f t="shared" si="256"/>
        <v>0.35377883999999998</v>
      </c>
      <c r="AB303" s="42">
        <f t="shared" si="256"/>
        <v>0</v>
      </c>
      <c r="AC303" s="42">
        <f t="shared" si="256"/>
        <v>0</v>
      </c>
      <c r="AD303" s="42">
        <f t="shared" si="256"/>
        <v>11.822766</v>
      </c>
      <c r="AE303" s="42">
        <f t="shared" si="256"/>
        <v>5.9469603000000006</v>
      </c>
      <c r="AF303" s="42">
        <f t="shared" si="256"/>
        <v>0</v>
      </c>
      <c r="AG303" s="42">
        <f t="shared" si="256"/>
        <v>5.8963140000000003</v>
      </c>
      <c r="AH303" s="42">
        <f t="shared" si="256"/>
        <v>0</v>
      </c>
      <c r="AI303" s="42">
        <f t="shared" si="256"/>
        <v>5.0646299999999998E-2</v>
      </c>
      <c r="AJ303" s="42">
        <f t="shared" si="256"/>
        <v>0</v>
      </c>
      <c r="AK303" s="42">
        <f t="shared" si="256"/>
        <v>0</v>
      </c>
      <c r="AL303" s="42">
        <f t="shared" si="256"/>
        <v>0</v>
      </c>
      <c r="AM303" s="42">
        <f t="shared" si="256"/>
        <v>0</v>
      </c>
      <c r="AN303" s="42">
        <f t="shared" si="256"/>
        <v>0</v>
      </c>
      <c r="AO303" s="42">
        <f t="shared" si="256"/>
        <v>0</v>
      </c>
      <c r="AP303" s="42">
        <f t="shared" si="256"/>
        <v>0</v>
      </c>
      <c r="AQ303" s="42">
        <f t="shared" si="256"/>
        <v>0</v>
      </c>
      <c r="AR303" s="42">
        <f t="shared" si="256"/>
        <v>0</v>
      </c>
      <c r="AS303" s="42">
        <f t="shared" si="256"/>
        <v>0</v>
      </c>
      <c r="AT303" s="42">
        <f t="shared" si="256"/>
        <v>5.9469603000000006</v>
      </c>
      <c r="AU303" s="42">
        <f t="shared" si="256"/>
        <v>0</v>
      </c>
      <c r="AV303" s="42">
        <f t="shared" si="256"/>
        <v>5.8963140000000003</v>
      </c>
      <c r="AW303" s="42">
        <f t="shared" si="256"/>
        <v>0</v>
      </c>
      <c r="AX303" s="42">
        <f t="shared" si="256"/>
        <v>5.0646299999999998E-2</v>
      </c>
      <c r="AY303" s="42">
        <f t="shared" si="256"/>
        <v>0</v>
      </c>
      <c r="AZ303" s="42">
        <f t="shared" si="256"/>
        <v>0</v>
      </c>
      <c r="BA303" s="42">
        <f t="shared" si="256"/>
        <v>0</v>
      </c>
      <c r="BB303" s="42">
        <f t="shared" si="256"/>
        <v>0</v>
      </c>
      <c r="BC303" s="42">
        <f t="shared" si="256"/>
        <v>0</v>
      </c>
    </row>
    <row r="304" spans="1:55" ht="63" x14ac:dyDescent="0.25">
      <c r="A304" s="46" t="s">
        <v>587</v>
      </c>
      <c r="B304" s="52" t="s">
        <v>588</v>
      </c>
      <c r="C304" s="48" t="s">
        <v>589</v>
      </c>
      <c r="D304" s="49">
        <v>0.515208</v>
      </c>
      <c r="E304" s="49">
        <f>SUBTOTAL(9,F304:I304)</f>
        <v>0.515208</v>
      </c>
      <c r="F304" s="49">
        <f t="shared" ref="F304:I305" si="257">K304+P304+U304+Z304</f>
        <v>0</v>
      </c>
      <c r="G304" s="49">
        <f t="shared" si="257"/>
        <v>0.515208</v>
      </c>
      <c r="H304" s="49">
        <f t="shared" si="257"/>
        <v>0</v>
      </c>
      <c r="I304" s="49">
        <f t="shared" si="257"/>
        <v>0</v>
      </c>
      <c r="J304" s="49">
        <f>SUBTOTAL(9,K304:N304)</f>
        <v>0.515208</v>
      </c>
      <c r="K304" s="49">
        <v>0</v>
      </c>
      <c r="L304" s="49">
        <v>0.515208</v>
      </c>
      <c r="M304" s="49">
        <v>0</v>
      </c>
      <c r="N304" s="49">
        <v>0</v>
      </c>
      <c r="O304" s="49">
        <f>SUBTOTAL(9,P304:S304)</f>
        <v>0</v>
      </c>
      <c r="P304" s="49">
        <v>0</v>
      </c>
      <c r="Q304" s="49">
        <v>0</v>
      </c>
      <c r="R304" s="49">
        <v>0</v>
      </c>
      <c r="S304" s="49">
        <v>0</v>
      </c>
      <c r="T304" s="49">
        <f>SUBTOTAL(9,U304:X304)</f>
        <v>0</v>
      </c>
      <c r="U304" s="49">
        <v>0</v>
      </c>
      <c r="V304" s="49">
        <v>0</v>
      </c>
      <c r="W304" s="49">
        <v>0</v>
      </c>
      <c r="X304" s="49">
        <v>0</v>
      </c>
      <c r="Y304" s="49">
        <f>SUBTOTAL(9,Z304:AC304)</f>
        <v>0</v>
      </c>
      <c r="Z304" s="49">
        <v>0</v>
      </c>
      <c r="AA304" s="49">
        <v>0</v>
      </c>
      <c r="AB304" s="49">
        <v>0</v>
      </c>
      <c r="AC304" s="49">
        <v>0</v>
      </c>
      <c r="AD304" s="49">
        <v>0</v>
      </c>
      <c r="AE304" s="49">
        <f>SUBTOTAL(9,AF304:AI304)</f>
        <v>0</v>
      </c>
      <c r="AF304" s="49">
        <f t="shared" ref="AF304:AI305" si="258">AK304+AP304+AU304+AZ304</f>
        <v>0</v>
      </c>
      <c r="AG304" s="49">
        <f t="shared" si="258"/>
        <v>0</v>
      </c>
      <c r="AH304" s="49">
        <f t="shared" si="258"/>
        <v>0</v>
      </c>
      <c r="AI304" s="49">
        <f t="shared" si="258"/>
        <v>0</v>
      </c>
      <c r="AJ304" s="49">
        <f>SUBTOTAL(9,AK304:AN304)</f>
        <v>0</v>
      </c>
      <c r="AK304" s="49">
        <v>0</v>
      </c>
      <c r="AL304" s="49">
        <v>0</v>
      </c>
      <c r="AM304" s="49">
        <v>0</v>
      </c>
      <c r="AN304" s="49">
        <v>0</v>
      </c>
      <c r="AO304" s="49">
        <f>SUBTOTAL(9,AP304:AS304)</f>
        <v>0</v>
      </c>
      <c r="AP304" s="49">
        <v>0</v>
      </c>
      <c r="AQ304" s="49">
        <v>0</v>
      </c>
      <c r="AR304" s="49">
        <v>0</v>
      </c>
      <c r="AS304" s="49">
        <v>0</v>
      </c>
      <c r="AT304" s="49">
        <f>SUBTOTAL(9,AU304:AX304)</f>
        <v>0</v>
      </c>
      <c r="AU304" s="49">
        <v>0</v>
      </c>
      <c r="AV304" s="49">
        <v>0</v>
      </c>
      <c r="AW304" s="49">
        <v>0</v>
      </c>
      <c r="AX304" s="49">
        <v>0</v>
      </c>
      <c r="AY304" s="49">
        <f>SUBTOTAL(9,AZ304:BC304)</f>
        <v>0</v>
      </c>
      <c r="AZ304" s="49">
        <v>0</v>
      </c>
      <c r="BA304" s="49">
        <v>0</v>
      </c>
      <c r="BB304" s="49">
        <v>0</v>
      </c>
      <c r="BC304" s="49">
        <v>0</v>
      </c>
    </row>
    <row r="305" spans="1:55" ht="43.5" customHeight="1" x14ac:dyDescent="0.25">
      <c r="A305" s="46" t="s">
        <v>587</v>
      </c>
      <c r="B305" s="52" t="s">
        <v>590</v>
      </c>
      <c r="C305" s="48" t="s">
        <v>591</v>
      </c>
      <c r="D305" s="49">
        <v>10.509</v>
      </c>
      <c r="E305" s="49">
        <f>SUBTOTAL(9,F305:I305)</f>
        <v>7.1262231000000007</v>
      </c>
      <c r="F305" s="49">
        <f t="shared" si="257"/>
        <v>0</v>
      </c>
      <c r="G305" s="49">
        <f t="shared" si="257"/>
        <v>7.0755768000000003</v>
      </c>
      <c r="H305" s="49">
        <f t="shared" si="257"/>
        <v>0</v>
      </c>
      <c r="I305" s="49">
        <f t="shared" si="257"/>
        <v>5.0646299999999998E-2</v>
      </c>
      <c r="J305" s="49">
        <f>SUBTOTAL(9,K305:N305)</f>
        <v>0</v>
      </c>
      <c r="K305" s="49">
        <v>0</v>
      </c>
      <c r="L305" s="49">
        <v>0</v>
      </c>
      <c r="M305" s="49">
        <v>0</v>
      </c>
      <c r="N305" s="49">
        <v>0</v>
      </c>
      <c r="O305" s="49">
        <f>SUBTOTAL(9,P305:S305)</f>
        <v>6.0536131800000001</v>
      </c>
      <c r="P305" s="49">
        <v>0</v>
      </c>
      <c r="Q305" s="49">
        <v>6.0536131800000001</v>
      </c>
      <c r="R305" s="49">
        <v>0</v>
      </c>
      <c r="S305" s="49">
        <v>0</v>
      </c>
      <c r="T305" s="49">
        <f>SUBTOTAL(9,U305:X305)</f>
        <v>0.71883108000000007</v>
      </c>
      <c r="U305" s="49">
        <v>0</v>
      </c>
      <c r="V305" s="49">
        <f>668.18478/1000</f>
        <v>0.66818478000000003</v>
      </c>
      <c r="W305" s="49">
        <v>0</v>
      </c>
      <c r="X305" s="49">
        <f>0.0506463</f>
        <v>5.0646299999999998E-2</v>
      </c>
      <c r="Y305" s="49">
        <f>SUBTOTAL(9,Z305:AC305)</f>
        <v>0.35377883999999998</v>
      </c>
      <c r="Z305" s="49">
        <v>0</v>
      </c>
      <c r="AA305" s="49">
        <v>0.35377883999999998</v>
      </c>
      <c r="AB305" s="49">
        <v>0</v>
      </c>
      <c r="AC305" s="49">
        <v>0</v>
      </c>
      <c r="AD305" s="49">
        <v>11.822766</v>
      </c>
      <c r="AE305" s="49">
        <f>SUBTOTAL(9,AF305:AI305)</f>
        <v>5.9469603000000006</v>
      </c>
      <c r="AF305" s="49">
        <f t="shared" si="258"/>
        <v>0</v>
      </c>
      <c r="AG305" s="49">
        <f t="shared" si="258"/>
        <v>5.8963140000000003</v>
      </c>
      <c r="AH305" s="49">
        <f t="shared" si="258"/>
        <v>0</v>
      </c>
      <c r="AI305" s="49">
        <f t="shared" si="258"/>
        <v>5.0646299999999998E-2</v>
      </c>
      <c r="AJ305" s="49">
        <f>SUBTOTAL(9,AK305:AN305)</f>
        <v>0</v>
      </c>
      <c r="AK305" s="49">
        <v>0</v>
      </c>
      <c r="AL305" s="49">
        <v>0</v>
      </c>
      <c r="AM305" s="49">
        <v>0</v>
      </c>
      <c r="AN305" s="49">
        <v>0</v>
      </c>
      <c r="AO305" s="49">
        <f>SUBTOTAL(9,AP305:AS305)</f>
        <v>0</v>
      </c>
      <c r="AP305" s="49">
        <v>0</v>
      </c>
      <c r="AQ305" s="49">
        <v>0</v>
      </c>
      <c r="AR305" s="49">
        <v>0</v>
      </c>
      <c r="AS305" s="49">
        <v>0</v>
      </c>
      <c r="AT305" s="49">
        <f>SUBTOTAL(9,AU305:AX305)</f>
        <v>5.9469603000000006</v>
      </c>
      <c r="AU305" s="49">
        <v>0</v>
      </c>
      <c r="AV305" s="49">
        <v>5.8963140000000003</v>
      </c>
      <c r="AW305" s="49">
        <v>0</v>
      </c>
      <c r="AX305" s="49">
        <v>5.0646299999999998E-2</v>
      </c>
      <c r="AY305" s="49">
        <f>SUBTOTAL(9,AZ305:BC305)</f>
        <v>0</v>
      </c>
      <c r="AZ305" s="49">
        <v>0</v>
      </c>
      <c r="BA305" s="49">
        <v>0</v>
      </c>
      <c r="BB305" s="49">
        <v>0</v>
      </c>
      <c r="BC305" s="49">
        <v>0</v>
      </c>
    </row>
    <row r="306" spans="1:55" s="16" customFormat="1" ht="63" x14ac:dyDescent="0.25">
      <c r="A306" s="38" t="s">
        <v>592</v>
      </c>
      <c r="B306" s="43" t="s">
        <v>111</v>
      </c>
      <c r="C306" s="40" t="s">
        <v>75</v>
      </c>
      <c r="D306" s="42">
        <v>0</v>
      </c>
      <c r="E306" s="42">
        <v>0</v>
      </c>
      <c r="F306" s="42">
        <v>0</v>
      </c>
      <c r="G306" s="42">
        <v>0</v>
      </c>
      <c r="H306" s="42">
        <v>0</v>
      </c>
      <c r="I306" s="42">
        <v>0</v>
      </c>
      <c r="J306" s="42">
        <v>0</v>
      </c>
      <c r="K306" s="42">
        <v>0</v>
      </c>
      <c r="L306" s="42">
        <v>0</v>
      </c>
      <c r="M306" s="42">
        <v>0</v>
      </c>
      <c r="N306" s="42">
        <v>0</v>
      </c>
      <c r="O306" s="42">
        <v>0</v>
      </c>
      <c r="P306" s="42">
        <v>0</v>
      </c>
      <c r="Q306" s="42">
        <v>0</v>
      </c>
      <c r="R306" s="42">
        <v>0</v>
      </c>
      <c r="S306" s="42">
        <v>0</v>
      </c>
      <c r="T306" s="42">
        <v>0</v>
      </c>
      <c r="U306" s="42">
        <v>0</v>
      </c>
      <c r="V306" s="42">
        <v>0</v>
      </c>
      <c r="W306" s="42">
        <v>0</v>
      </c>
      <c r="X306" s="42">
        <v>0</v>
      </c>
      <c r="Y306" s="42">
        <v>0</v>
      </c>
      <c r="Z306" s="42">
        <v>0</v>
      </c>
      <c r="AA306" s="42">
        <v>0</v>
      </c>
      <c r="AB306" s="42">
        <v>0</v>
      </c>
      <c r="AC306" s="42">
        <v>0</v>
      </c>
      <c r="AD306" s="42">
        <v>0</v>
      </c>
      <c r="AE306" s="42">
        <v>0</v>
      </c>
      <c r="AF306" s="42">
        <v>0</v>
      </c>
      <c r="AG306" s="42">
        <v>0</v>
      </c>
      <c r="AH306" s="42">
        <v>0</v>
      </c>
      <c r="AI306" s="42">
        <v>0</v>
      </c>
      <c r="AJ306" s="42">
        <v>0</v>
      </c>
      <c r="AK306" s="42">
        <v>0</v>
      </c>
      <c r="AL306" s="42">
        <v>0</v>
      </c>
      <c r="AM306" s="42">
        <v>0</v>
      </c>
      <c r="AN306" s="42">
        <v>0</v>
      </c>
      <c r="AO306" s="42">
        <v>0</v>
      </c>
      <c r="AP306" s="42">
        <v>0</v>
      </c>
      <c r="AQ306" s="42">
        <v>0</v>
      </c>
      <c r="AR306" s="42">
        <v>0</v>
      </c>
      <c r="AS306" s="42">
        <v>0</v>
      </c>
      <c r="AT306" s="42">
        <v>0</v>
      </c>
      <c r="AU306" s="42">
        <v>0</v>
      </c>
      <c r="AV306" s="42">
        <v>0</v>
      </c>
      <c r="AW306" s="42">
        <v>0</v>
      </c>
      <c r="AX306" s="42">
        <v>0</v>
      </c>
      <c r="AY306" s="42">
        <v>0</v>
      </c>
      <c r="AZ306" s="42">
        <v>0</v>
      </c>
      <c r="BA306" s="42">
        <v>0</v>
      </c>
      <c r="BB306" s="42">
        <v>0</v>
      </c>
      <c r="BC306" s="42">
        <v>0</v>
      </c>
    </row>
    <row r="307" spans="1:55" s="16" customFormat="1" ht="78.75" x14ac:dyDescent="0.25">
      <c r="A307" s="38" t="s">
        <v>593</v>
      </c>
      <c r="B307" s="43" t="s">
        <v>117</v>
      </c>
      <c r="C307" s="40" t="s">
        <v>75</v>
      </c>
      <c r="D307" s="42">
        <v>0</v>
      </c>
      <c r="E307" s="42">
        <v>0</v>
      </c>
      <c r="F307" s="42">
        <v>0</v>
      </c>
      <c r="G307" s="42">
        <v>0</v>
      </c>
      <c r="H307" s="42">
        <v>0</v>
      </c>
      <c r="I307" s="42">
        <v>0</v>
      </c>
      <c r="J307" s="42">
        <v>0</v>
      </c>
      <c r="K307" s="42">
        <v>0</v>
      </c>
      <c r="L307" s="42">
        <v>0</v>
      </c>
      <c r="M307" s="42">
        <v>0</v>
      </c>
      <c r="N307" s="42">
        <v>0</v>
      </c>
      <c r="O307" s="42">
        <v>0</v>
      </c>
      <c r="P307" s="42">
        <v>0</v>
      </c>
      <c r="Q307" s="42">
        <v>0</v>
      </c>
      <c r="R307" s="42">
        <v>0</v>
      </c>
      <c r="S307" s="42">
        <v>0</v>
      </c>
      <c r="T307" s="42">
        <v>0</v>
      </c>
      <c r="U307" s="42">
        <v>0</v>
      </c>
      <c r="V307" s="42">
        <v>0</v>
      </c>
      <c r="W307" s="42">
        <v>0</v>
      </c>
      <c r="X307" s="42">
        <v>0</v>
      </c>
      <c r="Y307" s="42">
        <v>0</v>
      </c>
      <c r="Z307" s="42">
        <v>0</v>
      </c>
      <c r="AA307" s="42">
        <v>0</v>
      </c>
      <c r="AB307" s="42">
        <v>0</v>
      </c>
      <c r="AC307" s="42">
        <v>0</v>
      </c>
      <c r="AD307" s="42">
        <v>0</v>
      </c>
      <c r="AE307" s="42">
        <v>0</v>
      </c>
      <c r="AF307" s="42">
        <v>0</v>
      </c>
      <c r="AG307" s="42">
        <v>0</v>
      </c>
      <c r="AH307" s="42">
        <v>0</v>
      </c>
      <c r="AI307" s="42">
        <v>0</v>
      </c>
      <c r="AJ307" s="42">
        <v>0</v>
      </c>
      <c r="AK307" s="42">
        <v>0</v>
      </c>
      <c r="AL307" s="42">
        <v>0</v>
      </c>
      <c r="AM307" s="42">
        <v>0</v>
      </c>
      <c r="AN307" s="42">
        <v>0</v>
      </c>
      <c r="AO307" s="42">
        <v>0</v>
      </c>
      <c r="AP307" s="42">
        <v>0</v>
      </c>
      <c r="AQ307" s="42">
        <v>0</v>
      </c>
      <c r="AR307" s="42">
        <v>0</v>
      </c>
      <c r="AS307" s="42">
        <v>0</v>
      </c>
      <c r="AT307" s="42">
        <v>0</v>
      </c>
      <c r="AU307" s="42">
        <v>0</v>
      </c>
      <c r="AV307" s="42">
        <v>0</v>
      </c>
      <c r="AW307" s="42">
        <v>0</v>
      </c>
      <c r="AX307" s="42">
        <v>0</v>
      </c>
      <c r="AY307" s="42">
        <v>0</v>
      </c>
      <c r="AZ307" s="42">
        <v>0</v>
      </c>
      <c r="BA307" s="42">
        <v>0</v>
      </c>
      <c r="BB307" s="42">
        <v>0</v>
      </c>
      <c r="BC307" s="42">
        <v>0</v>
      </c>
    </row>
    <row r="308" spans="1:55" s="16" customFormat="1" ht="78.75" x14ac:dyDescent="0.25">
      <c r="A308" s="38" t="s">
        <v>594</v>
      </c>
      <c r="B308" s="43" t="s">
        <v>121</v>
      </c>
      <c r="C308" s="40" t="s">
        <v>75</v>
      </c>
      <c r="D308" s="42">
        <f t="shared" ref="D308:AI308" si="259">SUM(D309:D327)</f>
        <v>217.41127594400001</v>
      </c>
      <c r="E308" s="42">
        <f t="shared" si="259"/>
        <v>184.67900487999998</v>
      </c>
      <c r="F308" s="42">
        <f t="shared" si="259"/>
        <v>2.4860544199999999</v>
      </c>
      <c r="G308" s="42">
        <f t="shared" si="259"/>
        <v>180.23820795</v>
      </c>
      <c r="H308" s="42">
        <f t="shared" si="259"/>
        <v>-3.5479160000000176E-2</v>
      </c>
      <c r="I308" s="42">
        <f t="shared" si="259"/>
        <v>1.9902216700000004</v>
      </c>
      <c r="J308" s="42">
        <f t="shared" si="259"/>
        <v>17.18491882</v>
      </c>
      <c r="K308" s="42">
        <f t="shared" si="259"/>
        <v>2.4860544199999999</v>
      </c>
      <c r="L308" s="42">
        <f t="shared" si="259"/>
        <v>14.698864400000001</v>
      </c>
      <c r="M308" s="42">
        <f t="shared" si="259"/>
        <v>0</v>
      </c>
      <c r="N308" s="42">
        <f t="shared" si="259"/>
        <v>0</v>
      </c>
      <c r="O308" s="42">
        <f t="shared" si="259"/>
        <v>1.62738936</v>
      </c>
      <c r="P308" s="42">
        <f t="shared" si="259"/>
        <v>0</v>
      </c>
      <c r="Q308" s="42">
        <f t="shared" si="259"/>
        <v>1.62738936</v>
      </c>
      <c r="R308" s="42">
        <f t="shared" si="259"/>
        <v>0</v>
      </c>
      <c r="S308" s="42">
        <f t="shared" si="259"/>
        <v>0</v>
      </c>
      <c r="T308" s="42">
        <f t="shared" si="259"/>
        <v>54.129552920000002</v>
      </c>
      <c r="U308" s="42">
        <f t="shared" si="259"/>
        <v>0</v>
      </c>
      <c r="V308" s="42">
        <f t="shared" si="259"/>
        <v>52.815829310000005</v>
      </c>
      <c r="W308" s="42">
        <f t="shared" si="259"/>
        <v>0</v>
      </c>
      <c r="X308" s="42">
        <f t="shared" si="259"/>
        <v>1.3137236099999998</v>
      </c>
      <c r="Y308" s="42">
        <f t="shared" si="259"/>
        <v>111.73714378000001</v>
      </c>
      <c r="Z308" s="42">
        <f t="shared" si="259"/>
        <v>0</v>
      </c>
      <c r="AA308" s="42">
        <f t="shared" si="259"/>
        <v>111.09612488000002</v>
      </c>
      <c r="AB308" s="42">
        <f t="shared" si="259"/>
        <v>-3.5479160000000065E-2</v>
      </c>
      <c r="AC308" s="42">
        <f t="shared" si="259"/>
        <v>0.67649806000000012</v>
      </c>
      <c r="AD308" s="42">
        <f t="shared" si="259"/>
        <v>239.33633062000001</v>
      </c>
      <c r="AE308" s="42">
        <f t="shared" si="259"/>
        <v>161.07583930999999</v>
      </c>
      <c r="AF308" s="42">
        <f t="shared" si="259"/>
        <v>0</v>
      </c>
      <c r="AG308" s="42">
        <f t="shared" si="259"/>
        <v>147.42526999999998</v>
      </c>
      <c r="AH308" s="42">
        <f t="shared" si="259"/>
        <v>11.806437259999999</v>
      </c>
      <c r="AI308" s="42">
        <f t="shared" si="259"/>
        <v>1.84413205</v>
      </c>
      <c r="AJ308" s="42">
        <f t="shared" ref="AJ308:BC308" si="260">SUM(AJ309:AJ327)</f>
        <v>0</v>
      </c>
      <c r="AK308" s="42">
        <f t="shared" si="260"/>
        <v>0</v>
      </c>
      <c r="AL308" s="42">
        <f t="shared" si="260"/>
        <v>0</v>
      </c>
      <c r="AM308" s="42">
        <f t="shared" si="260"/>
        <v>0</v>
      </c>
      <c r="AN308" s="42">
        <f t="shared" si="260"/>
        <v>0</v>
      </c>
      <c r="AO308" s="42">
        <f t="shared" si="260"/>
        <v>3.9626374600000003</v>
      </c>
      <c r="AP308" s="42">
        <f t="shared" si="260"/>
        <v>0</v>
      </c>
      <c r="AQ308" s="42">
        <f t="shared" si="260"/>
        <v>0</v>
      </c>
      <c r="AR308" s="42">
        <f t="shared" si="260"/>
        <v>3.5254515900000003</v>
      </c>
      <c r="AS308" s="42">
        <f t="shared" si="260"/>
        <v>0.43718587000000009</v>
      </c>
      <c r="AT308" s="42">
        <f t="shared" si="260"/>
        <v>6.5287843800000003</v>
      </c>
      <c r="AU308" s="42">
        <f t="shared" si="260"/>
        <v>0</v>
      </c>
      <c r="AV308" s="42">
        <f t="shared" si="260"/>
        <v>0</v>
      </c>
      <c r="AW308" s="42">
        <f t="shared" si="260"/>
        <v>5.7983362600000001</v>
      </c>
      <c r="AX308" s="42">
        <f t="shared" si="260"/>
        <v>0.73044811999999992</v>
      </c>
      <c r="AY308" s="42">
        <f t="shared" si="260"/>
        <v>150.58441747000001</v>
      </c>
      <c r="AZ308" s="42">
        <f t="shared" si="260"/>
        <v>0</v>
      </c>
      <c r="BA308" s="42">
        <f t="shared" si="260"/>
        <v>147.42526999999998</v>
      </c>
      <c r="BB308" s="42">
        <f t="shared" si="260"/>
        <v>2.4826494099999987</v>
      </c>
      <c r="BC308" s="42">
        <f t="shared" si="260"/>
        <v>0.6764980599999999</v>
      </c>
    </row>
    <row r="309" spans="1:55" ht="47.25" x14ac:dyDescent="0.25">
      <c r="A309" s="46" t="s">
        <v>594</v>
      </c>
      <c r="B309" s="52" t="s">
        <v>595</v>
      </c>
      <c r="C309" s="48" t="s">
        <v>596</v>
      </c>
      <c r="D309" s="49">
        <v>62.025254419999996</v>
      </c>
      <c r="E309" s="49">
        <f t="shared" ref="E309:E327" si="261">SUBTOTAL(9,F309:I309)</f>
        <v>2.9360544200000001</v>
      </c>
      <c r="F309" s="49">
        <f t="shared" ref="F309:I327" si="262">K309+P309+U309+Z309</f>
        <v>2.4860544199999999</v>
      </c>
      <c r="G309" s="49">
        <f t="shared" si="262"/>
        <v>0</v>
      </c>
      <c r="H309" s="49">
        <f t="shared" si="262"/>
        <v>0</v>
      </c>
      <c r="I309" s="49">
        <f t="shared" si="262"/>
        <v>0.45</v>
      </c>
      <c r="J309" s="49">
        <f>SUBTOTAL(9,K309:N309)</f>
        <v>2.4860544199999999</v>
      </c>
      <c r="K309" s="49">
        <v>2.4860544199999999</v>
      </c>
      <c r="L309" s="49">
        <v>0</v>
      </c>
      <c r="M309" s="49">
        <v>0</v>
      </c>
      <c r="N309" s="49">
        <v>0</v>
      </c>
      <c r="O309" s="49">
        <f t="shared" ref="O309:O327" si="263">SUBTOTAL(9,P309:S309)</f>
        <v>0</v>
      </c>
      <c r="P309" s="49">
        <v>0</v>
      </c>
      <c r="Q309" s="49">
        <v>0</v>
      </c>
      <c r="R309" s="49">
        <v>0</v>
      </c>
      <c r="S309" s="49">
        <v>0</v>
      </c>
      <c r="T309" s="49">
        <f t="shared" ref="T309:T327" si="264">SUBTOTAL(9,U309:X309)</f>
        <v>0.45</v>
      </c>
      <c r="U309" s="49">
        <v>0</v>
      </c>
      <c r="V309" s="49">
        <v>0</v>
      </c>
      <c r="W309" s="49">
        <v>0</v>
      </c>
      <c r="X309" s="49">
        <f>450/1000</f>
        <v>0.45</v>
      </c>
      <c r="Y309" s="49">
        <f t="shared" ref="Y309:Y327" si="265">SUBTOTAL(9,Z309:AC309)</f>
        <v>0</v>
      </c>
      <c r="Z309" s="49">
        <v>0</v>
      </c>
      <c r="AA309" s="49">
        <v>0</v>
      </c>
      <c r="AB309" s="49">
        <v>0</v>
      </c>
      <c r="AC309" s="49">
        <v>0</v>
      </c>
      <c r="AD309" s="49">
        <v>49.616</v>
      </c>
      <c r="AE309" s="49">
        <f t="shared" ref="AE309:AE327" si="266">SUBTOTAL(9,AF309:AI309)</f>
        <v>0.375</v>
      </c>
      <c r="AF309" s="49">
        <f t="shared" ref="AF309:AI327" si="267">AK309+AP309+AU309+AZ309</f>
        <v>0</v>
      </c>
      <c r="AG309" s="49">
        <f t="shared" si="267"/>
        <v>0</v>
      </c>
      <c r="AH309" s="49">
        <f t="shared" si="267"/>
        <v>0</v>
      </c>
      <c r="AI309" s="49">
        <f t="shared" si="267"/>
        <v>0.375</v>
      </c>
      <c r="AJ309" s="49">
        <f t="shared" ref="AJ309:AJ327" si="268">SUBTOTAL(9,AK309:AN309)</f>
        <v>0</v>
      </c>
      <c r="AK309" s="49">
        <v>0</v>
      </c>
      <c r="AL309" s="49">
        <v>0</v>
      </c>
      <c r="AM309" s="49">
        <v>0</v>
      </c>
      <c r="AN309" s="49">
        <v>0</v>
      </c>
      <c r="AO309" s="49">
        <f t="shared" ref="AO309:AO327" si="269">SUBTOTAL(9,AP309:AS309)</f>
        <v>0</v>
      </c>
      <c r="AP309" s="49">
        <v>0</v>
      </c>
      <c r="AQ309" s="49">
        <v>0</v>
      </c>
      <c r="AR309" s="49">
        <v>0</v>
      </c>
      <c r="AS309" s="49">
        <v>0</v>
      </c>
      <c r="AT309" s="49">
        <f t="shared" ref="AT309:AT327" si="270">SUBTOTAL(9,AU309:AX309)</f>
        <v>0.375</v>
      </c>
      <c r="AU309" s="49">
        <v>0</v>
      </c>
      <c r="AV309" s="49">
        <v>0</v>
      </c>
      <c r="AW309" s="49">
        <v>0</v>
      </c>
      <c r="AX309" s="49">
        <v>0.375</v>
      </c>
      <c r="AY309" s="49">
        <f t="shared" ref="AY309:AY327" si="271">SUBTOTAL(9,AZ309:BC309)</f>
        <v>0</v>
      </c>
      <c r="AZ309" s="49">
        <v>0</v>
      </c>
      <c r="BA309" s="49">
        <v>0</v>
      </c>
      <c r="BB309" s="49">
        <v>0</v>
      </c>
      <c r="BC309" s="49">
        <v>0</v>
      </c>
    </row>
    <row r="310" spans="1:55" ht="31.5" x14ac:dyDescent="0.25">
      <c r="A310" s="62" t="s">
        <v>594</v>
      </c>
      <c r="B310" s="55" t="s">
        <v>597</v>
      </c>
      <c r="C310" s="51" t="s">
        <v>598</v>
      </c>
      <c r="D310" s="49">
        <v>1.5030047400000002</v>
      </c>
      <c r="E310" s="49">
        <f t="shared" si="261"/>
        <v>1.50300474</v>
      </c>
      <c r="F310" s="49">
        <f t="shared" si="262"/>
        <v>0</v>
      </c>
      <c r="G310" s="49">
        <f t="shared" si="262"/>
        <v>1.50300474</v>
      </c>
      <c r="H310" s="49">
        <f t="shared" si="262"/>
        <v>0</v>
      </c>
      <c r="I310" s="49">
        <f t="shared" si="262"/>
        <v>0</v>
      </c>
      <c r="J310" s="49">
        <f t="shared" ref="J310:J327" si="272">SUBTOTAL(9,K310:N310)</f>
        <v>1.50300474</v>
      </c>
      <c r="K310" s="49">
        <v>0</v>
      </c>
      <c r="L310" s="49">
        <v>1.50300474</v>
      </c>
      <c r="M310" s="49">
        <v>0</v>
      </c>
      <c r="N310" s="49">
        <v>0</v>
      </c>
      <c r="O310" s="49">
        <f t="shared" si="263"/>
        <v>0</v>
      </c>
      <c r="P310" s="49">
        <v>0</v>
      </c>
      <c r="Q310" s="49">
        <v>0</v>
      </c>
      <c r="R310" s="49">
        <v>0</v>
      </c>
      <c r="S310" s="49">
        <v>0</v>
      </c>
      <c r="T310" s="49">
        <f t="shared" si="264"/>
        <v>0</v>
      </c>
      <c r="U310" s="49">
        <v>0</v>
      </c>
      <c r="V310" s="49">
        <v>0</v>
      </c>
      <c r="W310" s="49">
        <v>0</v>
      </c>
      <c r="X310" s="49">
        <v>0</v>
      </c>
      <c r="Y310" s="49">
        <f t="shared" si="265"/>
        <v>0</v>
      </c>
      <c r="Z310" s="49">
        <v>0</v>
      </c>
      <c r="AA310" s="49">
        <v>0</v>
      </c>
      <c r="AB310" s="49">
        <v>0</v>
      </c>
      <c r="AC310" s="49">
        <v>0</v>
      </c>
      <c r="AD310" s="49">
        <v>0</v>
      </c>
      <c r="AE310" s="49">
        <f t="shared" si="266"/>
        <v>0</v>
      </c>
      <c r="AF310" s="49">
        <f t="shared" si="267"/>
        <v>0</v>
      </c>
      <c r="AG310" s="49">
        <f t="shared" si="267"/>
        <v>0</v>
      </c>
      <c r="AH310" s="49">
        <f t="shared" si="267"/>
        <v>0</v>
      </c>
      <c r="AI310" s="49">
        <f t="shared" si="267"/>
        <v>0</v>
      </c>
      <c r="AJ310" s="49">
        <f t="shared" si="268"/>
        <v>0</v>
      </c>
      <c r="AK310" s="49">
        <v>0</v>
      </c>
      <c r="AL310" s="49">
        <v>0</v>
      </c>
      <c r="AM310" s="49">
        <v>0</v>
      </c>
      <c r="AN310" s="49">
        <v>0</v>
      </c>
      <c r="AO310" s="49">
        <f t="shared" si="269"/>
        <v>0</v>
      </c>
      <c r="AP310" s="49">
        <v>0</v>
      </c>
      <c r="AQ310" s="49">
        <v>0</v>
      </c>
      <c r="AR310" s="49">
        <v>0</v>
      </c>
      <c r="AS310" s="49">
        <v>0</v>
      </c>
      <c r="AT310" s="49">
        <f t="shared" si="270"/>
        <v>0</v>
      </c>
      <c r="AU310" s="49">
        <v>0</v>
      </c>
      <c r="AV310" s="49">
        <v>0</v>
      </c>
      <c r="AW310" s="49">
        <v>0</v>
      </c>
      <c r="AX310" s="49">
        <v>0</v>
      </c>
      <c r="AY310" s="49">
        <f t="shared" si="271"/>
        <v>0</v>
      </c>
      <c r="AZ310" s="49">
        <v>0</v>
      </c>
      <c r="BA310" s="49">
        <v>0</v>
      </c>
      <c r="BB310" s="49">
        <v>0</v>
      </c>
      <c r="BC310" s="49">
        <v>0</v>
      </c>
    </row>
    <row r="311" spans="1:55" ht="31.5" x14ac:dyDescent="0.25">
      <c r="A311" s="62" t="s">
        <v>594</v>
      </c>
      <c r="B311" s="55" t="s">
        <v>599</v>
      </c>
      <c r="C311" s="51" t="s">
        <v>600</v>
      </c>
      <c r="D311" s="49">
        <v>0.35058966999999996</v>
      </c>
      <c r="E311" s="49">
        <f t="shared" si="261"/>
        <v>0.35058967000000002</v>
      </c>
      <c r="F311" s="49">
        <f t="shared" si="262"/>
        <v>0</v>
      </c>
      <c r="G311" s="49">
        <f t="shared" si="262"/>
        <v>0.35058967000000002</v>
      </c>
      <c r="H311" s="49">
        <f t="shared" si="262"/>
        <v>0</v>
      </c>
      <c r="I311" s="49">
        <f t="shared" si="262"/>
        <v>0</v>
      </c>
      <c r="J311" s="49">
        <f t="shared" si="272"/>
        <v>0.35058967000000002</v>
      </c>
      <c r="K311" s="49">
        <v>0</v>
      </c>
      <c r="L311" s="49">
        <v>0.35058967000000002</v>
      </c>
      <c r="M311" s="49">
        <v>0</v>
      </c>
      <c r="N311" s="49">
        <v>0</v>
      </c>
      <c r="O311" s="49">
        <f t="shared" si="263"/>
        <v>0</v>
      </c>
      <c r="P311" s="49">
        <v>0</v>
      </c>
      <c r="Q311" s="49">
        <v>0</v>
      </c>
      <c r="R311" s="49">
        <v>0</v>
      </c>
      <c r="S311" s="49">
        <v>0</v>
      </c>
      <c r="T311" s="49">
        <f t="shared" si="264"/>
        <v>0</v>
      </c>
      <c r="U311" s="49">
        <v>0</v>
      </c>
      <c r="V311" s="49">
        <v>0</v>
      </c>
      <c r="W311" s="49">
        <v>0</v>
      </c>
      <c r="X311" s="49">
        <v>0</v>
      </c>
      <c r="Y311" s="49">
        <f t="shared" si="265"/>
        <v>0</v>
      </c>
      <c r="Z311" s="49">
        <v>0</v>
      </c>
      <c r="AA311" s="49">
        <v>0</v>
      </c>
      <c r="AB311" s="49">
        <v>0</v>
      </c>
      <c r="AC311" s="49">
        <v>0</v>
      </c>
      <c r="AD311" s="49">
        <v>0</v>
      </c>
      <c r="AE311" s="49">
        <f t="shared" si="266"/>
        <v>0</v>
      </c>
      <c r="AF311" s="49">
        <f t="shared" si="267"/>
        <v>0</v>
      </c>
      <c r="AG311" s="49">
        <f t="shared" si="267"/>
        <v>0</v>
      </c>
      <c r="AH311" s="49">
        <f t="shared" si="267"/>
        <v>0</v>
      </c>
      <c r="AI311" s="49">
        <f t="shared" si="267"/>
        <v>0</v>
      </c>
      <c r="AJ311" s="49">
        <f t="shared" si="268"/>
        <v>0</v>
      </c>
      <c r="AK311" s="49">
        <v>0</v>
      </c>
      <c r="AL311" s="49">
        <v>0</v>
      </c>
      <c r="AM311" s="49">
        <v>0</v>
      </c>
      <c r="AN311" s="49">
        <v>0</v>
      </c>
      <c r="AO311" s="49">
        <f t="shared" si="269"/>
        <v>0</v>
      </c>
      <c r="AP311" s="49">
        <v>0</v>
      </c>
      <c r="AQ311" s="49">
        <v>0</v>
      </c>
      <c r="AR311" s="49">
        <v>0</v>
      </c>
      <c r="AS311" s="49">
        <v>0</v>
      </c>
      <c r="AT311" s="49">
        <f t="shared" si="270"/>
        <v>0</v>
      </c>
      <c r="AU311" s="49">
        <v>0</v>
      </c>
      <c r="AV311" s="49">
        <v>0</v>
      </c>
      <c r="AW311" s="49">
        <v>0</v>
      </c>
      <c r="AX311" s="49">
        <v>0</v>
      </c>
      <c r="AY311" s="49">
        <f t="shared" si="271"/>
        <v>0</v>
      </c>
      <c r="AZ311" s="49">
        <v>0</v>
      </c>
      <c r="BA311" s="49">
        <v>0</v>
      </c>
      <c r="BB311" s="49">
        <v>0</v>
      </c>
      <c r="BC311" s="49">
        <v>0</v>
      </c>
    </row>
    <row r="312" spans="1:55" ht="47.25" x14ac:dyDescent="0.25">
      <c r="A312" s="62" t="s">
        <v>594</v>
      </c>
      <c r="B312" s="55" t="s">
        <v>601</v>
      </c>
      <c r="C312" s="51" t="s">
        <v>602</v>
      </c>
      <c r="D312" s="49">
        <v>0.98428302999999995</v>
      </c>
      <c r="E312" s="49">
        <f t="shared" si="261"/>
        <v>0.98428302999999995</v>
      </c>
      <c r="F312" s="49">
        <f t="shared" si="262"/>
        <v>0</v>
      </c>
      <c r="G312" s="49">
        <f t="shared" si="262"/>
        <v>0.98428302999999995</v>
      </c>
      <c r="H312" s="49">
        <f t="shared" si="262"/>
        <v>0</v>
      </c>
      <c r="I312" s="49">
        <f t="shared" si="262"/>
        <v>0</v>
      </c>
      <c r="J312" s="49">
        <f t="shared" si="272"/>
        <v>0.98428302999999995</v>
      </c>
      <c r="K312" s="49">
        <v>0</v>
      </c>
      <c r="L312" s="49">
        <v>0.98428302999999995</v>
      </c>
      <c r="M312" s="49">
        <v>0</v>
      </c>
      <c r="N312" s="49">
        <v>0</v>
      </c>
      <c r="O312" s="49">
        <f t="shared" si="263"/>
        <v>0</v>
      </c>
      <c r="P312" s="49">
        <v>0</v>
      </c>
      <c r="Q312" s="49">
        <v>0</v>
      </c>
      <c r="R312" s="49">
        <v>0</v>
      </c>
      <c r="S312" s="49">
        <v>0</v>
      </c>
      <c r="T312" s="49">
        <f t="shared" si="264"/>
        <v>0</v>
      </c>
      <c r="U312" s="49">
        <v>0</v>
      </c>
      <c r="V312" s="49">
        <v>0</v>
      </c>
      <c r="W312" s="49">
        <v>0</v>
      </c>
      <c r="X312" s="49">
        <v>0</v>
      </c>
      <c r="Y312" s="49">
        <f t="shared" si="265"/>
        <v>0</v>
      </c>
      <c r="Z312" s="49">
        <v>0</v>
      </c>
      <c r="AA312" s="49">
        <v>0</v>
      </c>
      <c r="AB312" s="49">
        <v>0</v>
      </c>
      <c r="AC312" s="49">
        <v>0</v>
      </c>
      <c r="AD312" s="49">
        <v>0</v>
      </c>
      <c r="AE312" s="49">
        <f t="shared" si="266"/>
        <v>0</v>
      </c>
      <c r="AF312" s="49">
        <f t="shared" si="267"/>
        <v>0</v>
      </c>
      <c r="AG312" s="49">
        <f t="shared" si="267"/>
        <v>0</v>
      </c>
      <c r="AH312" s="49">
        <f t="shared" si="267"/>
        <v>0</v>
      </c>
      <c r="AI312" s="49">
        <f t="shared" si="267"/>
        <v>0</v>
      </c>
      <c r="AJ312" s="49">
        <f t="shared" si="268"/>
        <v>0</v>
      </c>
      <c r="AK312" s="49">
        <v>0</v>
      </c>
      <c r="AL312" s="49">
        <v>0</v>
      </c>
      <c r="AM312" s="49">
        <v>0</v>
      </c>
      <c r="AN312" s="49">
        <v>0</v>
      </c>
      <c r="AO312" s="49">
        <f t="shared" si="269"/>
        <v>0</v>
      </c>
      <c r="AP312" s="49">
        <v>0</v>
      </c>
      <c r="AQ312" s="49">
        <v>0</v>
      </c>
      <c r="AR312" s="49">
        <v>0</v>
      </c>
      <c r="AS312" s="49">
        <v>0</v>
      </c>
      <c r="AT312" s="49">
        <f t="shared" si="270"/>
        <v>0</v>
      </c>
      <c r="AU312" s="49">
        <v>0</v>
      </c>
      <c r="AV312" s="49">
        <v>0</v>
      </c>
      <c r="AW312" s="49">
        <v>0</v>
      </c>
      <c r="AX312" s="49">
        <v>0</v>
      </c>
      <c r="AY312" s="49">
        <f t="shared" si="271"/>
        <v>0</v>
      </c>
      <c r="AZ312" s="49">
        <v>0</v>
      </c>
      <c r="BA312" s="49">
        <v>0</v>
      </c>
      <c r="BB312" s="49">
        <v>0</v>
      </c>
      <c r="BC312" s="49">
        <v>0</v>
      </c>
    </row>
    <row r="313" spans="1:55" ht="47.25" x14ac:dyDescent="0.25">
      <c r="A313" s="46" t="s">
        <v>594</v>
      </c>
      <c r="B313" s="52" t="s">
        <v>603</v>
      </c>
      <c r="C313" s="48" t="s">
        <v>604</v>
      </c>
      <c r="D313" s="49">
        <v>2.3388532199999998</v>
      </c>
      <c r="E313" s="49">
        <f t="shared" si="261"/>
        <v>2.3388532199999998</v>
      </c>
      <c r="F313" s="49">
        <f t="shared" si="262"/>
        <v>0</v>
      </c>
      <c r="G313" s="49">
        <f t="shared" si="262"/>
        <v>2.3388532199999998</v>
      </c>
      <c r="H313" s="49">
        <f t="shared" si="262"/>
        <v>0</v>
      </c>
      <c r="I313" s="49">
        <f t="shared" si="262"/>
        <v>0</v>
      </c>
      <c r="J313" s="49">
        <f t="shared" si="272"/>
        <v>2.3388532199999998</v>
      </c>
      <c r="K313" s="49">
        <v>0</v>
      </c>
      <c r="L313" s="49">
        <v>2.3388532199999998</v>
      </c>
      <c r="M313" s="49">
        <v>0</v>
      </c>
      <c r="N313" s="49">
        <v>0</v>
      </c>
      <c r="O313" s="49">
        <f t="shared" si="263"/>
        <v>0</v>
      </c>
      <c r="P313" s="49">
        <v>0</v>
      </c>
      <c r="Q313" s="49">
        <v>0</v>
      </c>
      <c r="R313" s="49">
        <v>0</v>
      </c>
      <c r="S313" s="49">
        <v>0</v>
      </c>
      <c r="T313" s="49">
        <f t="shared" si="264"/>
        <v>0</v>
      </c>
      <c r="U313" s="49">
        <v>0</v>
      </c>
      <c r="V313" s="49">
        <v>0</v>
      </c>
      <c r="W313" s="49">
        <v>0</v>
      </c>
      <c r="X313" s="49">
        <v>0</v>
      </c>
      <c r="Y313" s="49">
        <f t="shared" si="265"/>
        <v>0</v>
      </c>
      <c r="Z313" s="49">
        <v>0</v>
      </c>
      <c r="AA313" s="49">
        <v>0</v>
      </c>
      <c r="AB313" s="49">
        <v>0</v>
      </c>
      <c r="AC313" s="49">
        <v>0</v>
      </c>
      <c r="AD313" s="49">
        <v>0</v>
      </c>
      <c r="AE313" s="49">
        <f t="shared" si="266"/>
        <v>0</v>
      </c>
      <c r="AF313" s="49">
        <f t="shared" si="267"/>
        <v>0</v>
      </c>
      <c r="AG313" s="49">
        <f t="shared" si="267"/>
        <v>0</v>
      </c>
      <c r="AH313" s="49">
        <f t="shared" si="267"/>
        <v>0</v>
      </c>
      <c r="AI313" s="49">
        <f t="shared" si="267"/>
        <v>0</v>
      </c>
      <c r="AJ313" s="49">
        <f t="shared" si="268"/>
        <v>0</v>
      </c>
      <c r="AK313" s="49">
        <v>0</v>
      </c>
      <c r="AL313" s="49">
        <v>0</v>
      </c>
      <c r="AM313" s="49">
        <v>0</v>
      </c>
      <c r="AN313" s="49">
        <v>0</v>
      </c>
      <c r="AO313" s="49">
        <f t="shared" si="269"/>
        <v>0</v>
      </c>
      <c r="AP313" s="49">
        <v>0</v>
      </c>
      <c r="AQ313" s="49">
        <v>0</v>
      </c>
      <c r="AR313" s="49">
        <v>0</v>
      </c>
      <c r="AS313" s="49">
        <v>0</v>
      </c>
      <c r="AT313" s="49">
        <f t="shared" si="270"/>
        <v>0</v>
      </c>
      <c r="AU313" s="49">
        <v>0</v>
      </c>
      <c r="AV313" s="49">
        <v>0</v>
      </c>
      <c r="AW313" s="49">
        <v>0</v>
      </c>
      <c r="AX313" s="49">
        <v>0</v>
      </c>
      <c r="AY313" s="49">
        <f t="shared" si="271"/>
        <v>0</v>
      </c>
      <c r="AZ313" s="49">
        <v>0</v>
      </c>
      <c r="BA313" s="49">
        <v>0</v>
      </c>
      <c r="BB313" s="49">
        <v>0</v>
      </c>
      <c r="BC313" s="49">
        <v>0</v>
      </c>
    </row>
    <row r="314" spans="1:55" ht="47.25" x14ac:dyDescent="0.25">
      <c r="A314" s="46" t="s">
        <v>594</v>
      </c>
      <c r="B314" s="52" t="s">
        <v>605</v>
      </c>
      <c r="C314" s="48" t="s">
        <v>606</v>
      </c>
      <c r="D314" s="49">
        <v>2.3766508799999997</v>
      </c>
      <c r="E314" s="49">
        <f t="shared" si="261"/>
        <v>2.3766508800000001</v>
      </c>
      <c r="F314" s="49">
        <f t="shared" si="262"/>
        <v>0</v>
      </c>
      <c r="G314" s="49">
        <f t="shared" si="262"/>
        <v>2.3766508800000001</v>
      </c>
      <c r="H314" s="49">
        <f t="shared" si="262"/>
        <v>0</v>
      </c>
      <c r="I314" s="49">
        <f t="shared" si="262"/>
        <v>0</v>
      </c>
      <c r="J314" s="49">
        <f t="shared" si="272"/>
        <v>2.3766508800000001</v>
      </c>
      <c r="K314" s="49">
        <v>0</v>
      </c>
      <c r="L314" s="49">
        <v>2.3766508800000001</v>
      </c>
      <c r="M314" s="49">
        <v>0</v>
      </c>
      <c r="N314" s="49">
        <v>0</v>
      </c>
      <c r="O314" s="49">
        <f t="shared" si="263"/>
        <v>0</v>
      </c>
      <c r="P314" s="49">
        <v>0</v>
      </c>
      <c r="Q314" s="49">
        <v>0</v>
      </c>
      <c r="R314" s="49">
        <v>0</v>
      </c>
      <c r="S314" s="49">
        <v>0</v>
      </c>
      <c r="T314" s="49">
        <f t="shared" si="264"/>
        <v>0</v>
      </c>
      <c r="U314" s="49">
        <v>0</v>
      </c>
      <c r="V314" s="49">
        <v>0</v>
      </c>
      <c r="W314" s="49">
        <v>0</v>
      </c>
      <c r="X314" s="49">
        <v>0</v>
      </c>
      <c r="Y314" s="49">
        <f t="shared" si="265"/>
        <v>0</v>
      </c>
      <c r="Z314" s="49">
        <v>0</v>
      </c>
      <c r="AA314" s="49">
        <v>0</v>
      </c>
      <c r="AB314" s="49">
        <v>0</v>
      </c>
      <c r="AC314" s="49">
        <v>0</v>
      </c>
      <c r="AD314" s="49">
        <v>0</v>
      </c>
      <c r="AE314" s="49">
        <f t="shared" si="266"/>
        <v>0</v>
      </c>
      <c r="AF314" s="49">
        <f t="shared" si="267"/>
        <v>0</v>
      </c>
      <c r="AG314" s="49">
        <f t="shared" si="267"/>
        <v>0</v>
      </c>
      <c r="AH314" s="49">
        <f t="shared" si="267"/>
        <v>0</v>
      </c>
      <c r="AI314" s="49">
        <f t="shared" si="267"/>
        <v>0</v>
      </c>
      <c r="AJ314" s="49">
        <f t="shared" si="268"/>
        <v>0</v>
      </c>
      <c r="AK314" s="49">
        <v>0</v>
      </c>
      <c r="AL314" s="49">
        <v>0</v>
      </c>
      <c r="AM314" s="49">
        <v>0</v>
      </c>
      <c r="AN314" s="49">
        <v>0</v>
      </c>
      <c r="AO314" s="49">
        <f t="shared" si="269"/>
        <v>0</v>
      </c>
      <c r="AP314" s="49">
        <v>0</v>
      </c>
      <c r="AQ314" s="49">
        <v>0</v>
      </c>
      <c r="AR314" s="49">
        <v>0</v>
      </c>
      <c r="AS314" s="49">
        <v>0</v>
      </c>
      <c r="AT314" s="49">
        <f t="shared" si="270"/>
        <v>0</v>
      </c>
      <c r="AU314" s="49">
        <v>0</v>
      </c>
      <c r="AV314" s="49">
        <v>0</v>
      </c>
      <c r="AW314" s="49">
        <v>0</v>
      </c>
      <c r="AX314" s="49">
        <v>0</v>
      </c>
      <c r="AY314" s="49">
        <f t="shared" si="271"/>
        <v>0</v>
      </c>
      <c r="AZ314" s="49">
        <v>0</v>
      </c>
      <c r="BA314" s="49">
        <v>0</v>
      </c>
      <c r="BB314" s="49">
        <v>0</v>
      </c>
      <c r="BC314" s="49">
        <v>0</v>
      </c>
    </row>
    <row r="315" spans="1:55" ht="31.5" x14ac:dyDescent="0.25">
      <c r="A315" s="46" t="s">
        <v>594</v>
      </c>
      <c r="B315" s="55" t="s">
        <v>607</v>
      </c>
      <c r="C315" s="53" t="s">
        <v>608</v>
      </c>
      <c r="D315" s="49">
        <v>13.529330999999999</v>
      </c>
      <c r="E315" s="49">
        <f t="shared" si="261"/>
        <v>9.7989973800000012</v>
      </c>
      <c r="F315" s="49">
        <f t="shared" si="262"/>
        <v>0</v>
      </c>
      <c r="G315" s="49">
        <f t="shared" si="262"/>
        <v>9.5144619600000002</v>
      </c>
      <c r="H315" s="49">
        <f t="shared" si="262"/>
        <v>0.23065852000000001</v>
      </c>
      <c r="I315" s="49">
        <f t="shared" si="262"/>
        <v>5.3876900000000005E-2</v>
      </c>
      <c r="J315" s="49">
        <f t="shared" si="272"/>
        <v>2.3245023599999999</v>
      </c>
      <c r="K315" s="49">
        <v>0</v>
      </c>
      <c r="L315" s="49">
        <v>2.3245023599999999</v>
      </c>
      <c r="M315" s="49">
        <v>0</v>
      </c>
      <c r="N315" s="49">
        <v>0</v>
      </c>
      <c r="O315" s="49">
        <f t="shared" si="263"/>
        <v>0</v>
      </c>
      <c r="P315" s="49">
        <v>0</v>
      </c>
      <c r="Q315" s="49">
        <v>0</v>
      </c>
      <c r="R315" s="49">
        <v>0</v>
      </c>
      <c r="S315" s="49">
        <v>0</v>
      </c>
      <c r="T315" s="49">
        <f t="shared" si="264"/>
        <v>6.6522783600000004</v>
      </c>
      <c r="U315" s="49">
        <v>0</v>
      </c>
      <c r="V315" s="49">
        <f>6652.27836/1000</f>
        <v>6.6522783600000004</v>
      </c>
      <c r="W315" s="49">
        <v>0</v>
      </c>
      <c r="X315" s="49">
        <v>0</v>
      </c>
      <c r="Y315" s="49">
        <f t="shared" si="265"/>
        <v>0.82221665999999993</v>
      </c>
      <c r="Z315" s="49">
        <v>0</v>
      </c>
      <c r="AA315" s="49">
        <v>0.53768123999999995</v>
      </c>
      <c r="AB315" s="49">
        <v>0.23065852000000001</v>
      </c>
      <c r="AC315" s="49">
        <v>5.3876900000000005E-2</v>
      </c>
      <c r="AD315" s="49">
        <v>9.3373571999999996</v>
      </c>
      <c r="AE315" s="49">
        <f t="shared" si="266"/>
        <v>7.2277037100000001</v>
      </c>
      <c r="AF315" s="49">
        <f t="shared" si="267"/>
        <v>0</v>
      </c>
      <c r="AG315" s="49">
        <f t="shared" si="267"/>
        <v>6.6573700000000002</v>
      </c>
      <c r="AH315" s="49">
        <f t="shared" si="267"/>
        <v>0.51645680999999999</v>
      </c>
      <c r="AI315" s="49">
        <f t="shared" si="267"/>
        <v>5.3876899999999998E-2</v>
      </c>
      <c r="AJ315" s="49">
        <f t="shared" si="268"/>
        <v>0</v>
      </c>
      <c r="AK315" s="49">
        <v>0</v>
      </c>
      <c r="AL315" s="49">
        <v>0</v>
      </c>
      <c r="AM315" s="49">
        <v>0</v>
      </c>
      <c r="AN315" s="49">
        <v>0</v>
      </c>
      <c r="AO315" s="49">
        <f t="shared" si="269"/>
        <v>0.51645680999999999</v>
      </c>
      <c r="AP315" s="49">
        <v>0</v>
      </c>
      <c r="AQ315" s="49">
        <v>0</v>
      </c>
      <c r="AR315" s="49">
        <v>0.51645680999999999</v>
      </c>
      <c r="AS315" s="49">
        <v>0</v>
      </c>
      <c r="AT315" s="49">
        <f t="shared" si="270"/>
        <v>0</v>
      </c>
      <c r="AU315" s="49">
        <v>0</v>
      </c>
      <c r="AV315" s="49">
        <v>0</v>
      </c>
      <c r="AW315" s="49">
        <v>0</v>
      </c>
      <c r="AX315" s="49">
        <v>0</v>
      </c>
      <c r="AY315" s="49">
        <f t="shared" si="271"/>
        <v>6.7112468999999999</v>
      </c>
      <c r="AZ315" s="49">
        <v>0</v>
      </c>
      <c r="BA315" s="49">
        <v>6.6573700000000002</v>
      </c>
      <c r="BB315" s="49">
        <v>0</v>
      </c>
      <c r="BC315" s="49">
        <v>5.3876899999999998E-2</v>
      </c>
    </row>
    <row r="316" spans="1:55" ht="47.25" x14ac:dyDescent="0.25">
      <c r="A316" s="46" t="s">
        <v>594</v>
      </c>
      <c r="B316" s="55" t="s">
        <v>609</v>
      </c>
      <c r="C316" s="53" t="s">
        <v>610</v>
      </c>
      <c r="D316" s="49">
        <v>1.3047064200000007</v>
      </c>
      <c r="E316" s="49">
        <f t="shared" si="261"/>
        <v>1.30470642</v>
      </c>
      <c r="F316" s="49">
        <f t="shared" si="262"/>
        <v>0</v>
      </c>
      <c r="G316" s="49">
        <f t="shared" si="262"/>
        <v>1.30470642</v>
      </c>
      <c r="H316" s="49">
        <f t="shared" si="262"/>
        <v>0</v>
      </c>
      <c r="I316" s="49">
        <f t="shared" si="262"/>
        <v>0</v>
      </c>
      <c r="J316" s="49">
        <f t="shared" si="272"/>
        <v>1.30470642</v>
      </c>
      <c r="K316" s="49">
        <v>0</v>
      </c>
      <c r="L316" s="49">
        <v>1.30470642</v>
      </c>
      <c r="M316" s="49">
        <v>0</v>
      </c>
      <c r="N316" s="49">
        <v>0</v>
      </c>
      <c r="O316" s="49">
        <f t="shared" si="263"/>
        <v>0</v>
      </c>
      <c r="P316" s="49">
        <v>0</v>
      </c>
      <c r="Q316" s="49">
        <v>0</v>
      </c>
      <c r="R316" s="49">
        <v>0</v>
      </c>
      <c r="S316" s="49">
        <v>0</v>
      </c>
      <c r="T316" s="49">
        <f t="shared" si="264"/>
        <v>0</v>
      </c>
      <c r="U316" s="49">
        <v>0</v>
      </c>
      <c r="V316" s="49">
        <v>0</v>
      </c>
      <c r="W316" s="49">
        <v>0</v>
      </c>
      <c r="X316" s="49">
        <v>0</v>
      </c>
      <c r="Y316" s="49">
        <f t="shared" si="265"/>
        <v>0</v>
      </c>
      <c r="Z316" s="49">
        <v>0</v>
      </c>
      <c r="AA316" s="49">
        <v>0</v>
      </c>
      <c r="AB316" s="49">
        <v>0</v>
      </c>
      <c r="AC316" s="49">
        <v>0</v>
      </c>
      <c r="AD316" s="49">
        <v>0</v>
      </c>
      <c r="AE316" s="49">
        <f t="shared" si="266"/>
        <v>0</v>
      </c>
      <c r="AF316" s="49">
        <f t="shared" si="267"/>
        <v>0</v>
      </c>
      <c r="AG316" s="49">
        <f t="shared" si="267"/>
        <v>0</v>
      </c>
      <c r="AH316" s="49">
        <f t="shared" si="267"/>
        <v>0</v>
      </c>
      <c r="AI316" s="49">
        <f t="shared" si="267"/>
        <v>0</v>
      </c>
      <c r="AJ316" s="49">
        <f t="shared" si="268"/>
        <v>0</v>
      </c>
      <c r="AK316" s="49">
        <v>0</v>
      </c>
      <c r="AL316" s="49">
        <v>0</v>
      </c>
      <c r="AM316" s="49">
        <v>0</v>
      </c>
      <c r="AN316" s="49">
        <v>0</v>
      </c>
      <c r="AO316" s="49">
        <f t="shared" si="269"/>
        <v>0</v>
      </c>
      <c r="AP316" s="49">
        <v>0</v>
      </c>
      <c r="AQ316" s="49">
        <v>0</v>
      </c>
      <c r="AR316" s="49">
        <v>0</v>
      </c>
      <c r="AS316" s="49">
        <v>0</v>
      </c>
      <c r="AT316" s="49">
        <f t="shared" si="270"/>
        <v>0</v>
      </c>
      <c r="AU316" s="49">
        <v>0</v>
      </c>
      <c r="AV316" s="49">
        <v>0</v>
      </c>
      <c r="AW316" s="49">
        <v>0</v>
      </c>
      <c r="AX316" s="49">
        <v>0</v>
      </c>
      <c r="AY316" s="49">
        <f t="shared" si="271"/>
        <v>0</v>
      </c>
      <c r="AZ316" s="49">
        <v>0</v>
      </c>
      <c r="BA316" s="49">
        <v>0</v>
      </c>
      <c r="BB316" s="49">
        <v>0</v>
      </c>
      <c r="BC316" s="49">
        <v>0</v>
      </c>
    </row>
    <row r="317" spans="1:55" ht="31.5" x14ac:dyDescent="0.25">
      <c r="A317" s="46" t="s">
        <v>594</v>
      </c>
      <c r="B317" s="55" t="s">
        <v>611</v>
      </c>
      <c r="C317" s="53" t="s">
        <v>612</v>
      </c>
      <c r="D317" s="49">
        <v>1.4840065199999999</v>
      </c>
      <c r="E317" s="49">
        <f t="shared" si="261"/>
        <v>1.4840065200000001</v>
      </c>
      <c r="F317" s="49">
        <f t="shared" si="262"/>
        <v>0</v>
      </c>
      <c r="G317" s="49">
        <f t="shared" si="262"/>
        <v>1.4840065200000001</v>
      </c>
      <c r="H317" s="49">
        <f t="shared" si="262"/>
        <v>0</v>
      </c>
      <c r="I317" s="49">
        <f t="shared" si="262"/>
        <v>0</v>
      </c>
      <c r="J317" s="49">
        <f t="shared" si="272"/>
        <v>1.4840065200000001</v>
      </c>
      <c r="K317" s="49">
        <v>0</v>
      </c>
      <c r="L317" s="49">
        <v>1.4840065200000001</v>
      </c>
      <c r="M317" s="49">
        <v>0</v>
      </c>
      <c r="N317" s="49">
        <v>0</v>
      </c>
      <c r="O317" s="49">
        <f t="shared" si="263"/>
        <v>0</v>
      </c>
      <c r="P317" s="49">
        <v>0</v>
      </c>
      <c r="Q317" s="49">
        <v>0</v>
      </c>
      <c r="R317" s="49">
        <v>0</v>
      </c>
      <c r="S317" s="49">
        <v>0</v>
      </c>
      <c r="T317" s="49">
        <f t="shared" si="264"/>
        <v>0</v>
      </c>
      <c r="U317" s="49">
        <v>0</v>
      </c>
      <c r="V317" s="49">
        <v>0</v>
      </c>
      <c r="W317" s="49">
        <v>0</v>
      </c>
      <c r="X317" s="49">
        <v>0</v>
      </c>
      <c r="Y317" s="49">
        <f t="shared" si="265"/>
        <v>0</v>
      </c>
      <c r="Z317" s="49">
        <v>0</v>
      </c>
      <c r="AA317" s="49">
        <v>0</v>
      </c>
      <c r="AB317" s="49">
        <v>0</v>
      </c>
      <c r="AC317" s="49">
        <v>0</v>
      </c>
      <c r="AD317" s="49">
        <v>0</v>
      </c>
      <c r="AE317" s="49">
        <f t="shared" si="266"/>
        <v>0</v>
      </c>
      <c r="AF317" s="49">
        <f t="shared" si="267"/>
        <v>0</v>
      </c>
      <c r="AG317" s="49">
        <f t="shared" si="267"/>
        <v>0</v>
      </c>
      <c r="AH317" s="49">
        <f t="shared" si="267"/>
        <v>0</v>
      </c>
      <c r="AI317" s="49">
        <f t="shared" si="267"/>
        <v>0</v>
      </c>
      <c r="AJ317" s="49">
        <f t="shared" si="268"/>
        <v>0</v>
      </c>
      <c r="AK317" s="49">
        <v>0</v>
      </c>
      <c r="AL317" s="49">
        <v>0</v>
      </c>
      <c r="AM317" s="49">
        <v>0</v>
      </c>
      <c r="AN317" s="49">
        <v>0</v>
      </c>
      <c r="AO317" s="49">
        <f t="shared" si="269"/>
        <v>0</v>
      </c>
      <c r="AP317" s="49">
        <v>0</v>
      </c>
      <c r="AQ317" s="49">
        <v>0</v>
      </c>
      <c r="AR317" s="49">
        <v>0</v>
      </c>
      <c r="AS317" s="49">
        <v>0</v>
      </c>
      <c r="AT317" s="49">
        <f t="shared" si="270"/>
        <v>0</v>
      </c>
      <c r="AU317" s="49">
        <v>0</v>
      </c>
      <c r="AV317" s="49">
        <v>0</v>
      </c>
      <c r="AW317" s="49">
        <v>0</v>
      </c>
      <c r="AX317" s="49">
        <v>0</v>
      </c>
      <c r="AY317" s="49">
        <f t="shared" si="271"/>
        <v>0</v>
      </c>
      <c r="AZ317" s="49">
        <v>0</v>
      </c>
      <c r="BA317" s="49">
        <v>0</v>
      </c>
      <c r="BB317" s="49">
        <v>0</v>
      </c>
      <c r="BC317" s="49">
        <v>0</v>
      </c>
    </row>
    <row r="318" spans="1:55" ht="31.5" x14ac:dyDescent="0.25">
      <c r="A318" s="46" t="s">
        <v>594</v>
      </c>
      <c r="B318" s="55" t="s">
        <v>613</v>
      </c>
      <c r="C318" s="53" t="s">
        <v>614</v>
      </c>
      <c r="D318" s="49">
        <v>4.4472675600000002</v>
      </c>
      <c r="E318" s="49">
        <f t="shared" si="261"/>
        <v>5.0559439299999998</v>
      </c>
      <c r="F318" s="49">
        <f t="shared" si="262"/>
        <v>0</v>
      </c>
      <c r="G318" s="49">
        <f t="shared" si="262"/>
        <v>5.0373761999999997</v>
      </c>
      <c r="H318" s="49">
        <f t="shared" si="262"/>
        <v>0</v>
      </c>
      <c r="I318" s="49">
        <f t="shared" si="262"/>
        <v>1.8567729999999998E-2</v>
      </c>
      <c r="J318" s="49">
        <f t="shared" si="272"/>
        <v>2.0322675600000002</v>
      </c>
      <c r="K318" s="49">
        <v>0</v>
      </c>
      <c r="L318" s="49">
        <v>2.0322675600000002</v>
      </c>
      <c r="M318" s="49">
        <v>0</v>
      </c>
      <c r="N318" s="49">
        <v>0</v>
      </c>
      <c r="O318" s="49">
        <f t="shared" si="263"/>
        <v>0</v>
      </c>
      <c r="P318" s="49">
        <v>0</v>
      </c>
      <c r="Q318" s="49">
        <v>0</v>
      </c>
      <c r="R318" s="49">
        <v>0</v>
      </c>
      <c r="S318" s="49">
        <v>0</v>
      </c>
      <c r="T318" s="49">
        <f t="shared" si="264"/>
        <v>2.7089262000000001</v>
      </c>
      <c r="U318" s="49">
        <v>0</v>
      </c>
      <c r="V318" s="49">
        <f>2708.9262/1000</f>
        <v>2.7089262000000001</v>
      </c>
      <c r="W318" s="49">
        <v>0</v>
      </c>
      <c r="X318" s="49">
        <v>0</v>
      </c>
      <c r="Y318" s="49">
        <v>0.31475016999999994</v>
      </c>
      <c r="Z318" s="49">
        <v>0</v>
      </c>
      <c r="AA318" s="49">
        <v>0.29618243999999994</v>
      </c>
      <c r="AB318" s="49">
        <v>0</v>
      </c>
      <c r="AC318" s="49">
        <v>1.8567729999999998E-2</v>
      </c>
      <c r="AD318" s="49">
        <v>2.8542640000000001</v>
      </c>
      <c r="AE318" s="49">
        <f t="shared" si="266"/>
        <v>2.80107573</v>
      </c>
      <c r="AF318" s="49">
        <f t="shared" si="267"/>
        <v>0</v>
      </c>
      <c r="AG318" s="49">
        <f t="shared" si="267"/>
        <v>2.782508</v>
      </c>
      <c r="AH318" s="49">
        <f t="shared" si="267"/>
        <v>0</v>
      </c>
      <c r="AI318" s="49">
        <f t="shared" si="267"/>
        <v>1.8567730000000001E-2</v>
      </c>
      <c r="AJ318" s="49">
        <f t="shared" si="268"/>
        <v>0</v>
      </c>
      <c r="AK318" s="49">
        <v>0</v>
      </c>
      <c r="AL318" s="49">
        <v>0</v>
      </c>
      <c r="AM318" s="49">
        <v>0</v>
      </c>
      <c r="AN318" s="49">
        <v>0</v>
      </c>
      <c r="AO318" s="49">
        <f t="shared" si="269"/>
        <v>0</v>
      </c>
      <c r="AP318" s="49">
        <v>0</v>
      </c>
      <c r="AQ318" s="49">
        <v>0</v>
      </c>
      <c r="AR318" s="49">
        <v>0</v>
      </c>
      <c r="AS318" s="49">
        <v>0</v>
      </c>
      <c r="AT318" s="49">
        <f t="shared" si="270"/>
        <v>0</v>
      </c>
      <c r="AU318" s="49">
        <v>0</v>
      </c>
      <c r="AV318" s="49">
        <v>0</v>
      </c>
      <c r="AW318" s="49">
        <v>0</v>
      </c>
      <c r="AX318" s="49">
        <v>0</v>
      </c>
      <c r="AY318" s="49">
        <f t="shared" si="271"/>
        <v>2.80107573</v>
      </c>
      <c r="AZ318" s="49">
        <v>0</v>
      </c>
      <c r="BA318" s="49">
        <v>2.782508</v>
      </c>
      <c r="BB318" s="49">
        <v>0</v>
      </c>
      <c r="BC318" s="49">
        <v>1.8567730000000001E-2</v>
      </c>
    </row>
    <row r="319" spans="1:55" ht="31.5" x14ac:dyDescent="0.25">
      <c r="A319" s="46" t="s">
        <v>594</v>
      </c>
      <c r="B319" s="63" t="s">
        <v>615</v>
      </c>
      <c r="C319" s="51" t="s">
        <v>616</v>
      </c>
      <c r="D319" s="49">
        <v>5.0202325440000006</v>
      </c>
      <c r="E319" s="49">
        <f t="shared" si="261"/>
        <v>11.139239610000001</v>
      </c>
      <c r="F319" s="49">
        <f t="shared" si="262"/>
        <v>0</v>
      </c>
      <c r="G319" s="49">
        <f t="shared" si="262"/>
        <v>10.379710190000001</v>
      </c>
      <c r="H319" s="49">
        <f t="shared" si="262"/>
        <v>0.58560000000000001</v>
      </c>
      <c r="I319" s="49">
        <f t="shared" si="262"/>
        <v>0.17392942</v>
      </c>
      <c r="J319" s="49">
        <f t="shared" si="272"/>
        <v>0</v>
      </c>
      <c r="K319" s="49">
        <v>0</v>
      </c>
      <c r="L319" s="49">
        <v>0</v>
      </c>
      <c r="M319" s="49">
        <v>0</v>
      </c>
      <c r="N319" s="49">
        <v>0</v>
      </c>
      <c r="O319" s="49">
        <f t="shared" si="263"/>
        <v>0</v>
      </c>
      <c r="P319" s="49">
        <v>0</v>
      </c>
      <c r="Q319" s="49">
        <v>0</v>
      </c>
      <c r="R319" s="49">
        <v>0</v>
      </c>
      <c r="S319" s="49">
        <v>0</v>
      </c>
      <c r="T319" s="49">
        <f t="shared" si="264"/>
        <v>5.30418374</v>
      </c>
      <c r="U319" s="49">
        <v>0</v>
      </c>
      <c r="V319" s="49">
        <f>5209.87991/1000</f>
        <v>5.2098799099999997</v>
      </c>
      <c r="W319" s="49">
        <v>0</v>
      </c>
      <c r="X319" s="49">
        <f>94.30383/1000</f>
        <v>9.4303830000000005E-2</v>
      </c>
      <c r="Y319" s="49">
        <f t="shared" si="265"/>
        <v>5.8350558700000006</v>
      </c>
      <c r="Z319" s="49">
        <v>0</v>
      </c>
      <c r="AA319" s="49">
        <v>5.1698302800000002</v>
      </c>
      <c r="AB319" s="49">
        <v>0.58560000000000001</v>
      </c>
      <c r="AC319" s="49">
        <v>7.9625589999999996E-2</v>
      </c>
      <c r="AD319" s="49">
        <v>10.156181</v>
      </c>
      <c r="AE319" s="49">
        <f t="shared" si="266"/>
        <v>10.4981784</v>
      </c>
      <c r="AF319" s="49">
        <f t="shared" si="267"/>
        <v>0</v>
      </c>
      <c r="AG319" s="49">
        <f t="shared" si="267"/>
        <v>9.8390390000000014</v>
      </c>
      <c r="AH319" s="49">
        <f t="shared" si="267"/>
        <v>0.49051810000000001</v>
      </c>
      <c r="AI319" s="49">
        <f t="shared" si="267"/>
        <v>0.16862130000000003</v>
      </c>
      <c r="AJ319" s="49">
        <f t="shared" si="268"/>
        <v>0</v>
      </c>
      <c r="AK319" s="49">
        <v>0</v>
      </c>
      <c r="AL319" s="49">
        <v>0</v>
      </c>
      <c r="AM319" s="49">
        <v>0</v>
      </c>
      <c r="AN319" s="49">
        <v>0</v>
      </c>
      <c r="AO319" s="49">
        <f t="shared" si="269"/>
        <v>6.2455120000000003E-2</v>
      </c>
      <c r="AP319" s="49">
        <v>0</v>
      </c>
      <c r="AQ319" s="49">
        <v>0</v>
      </c>
      <c r="AR319" s="49">
        <v>0</v>
      </c>
      <c r="AS319" s="49">
        <v>6.2455120000000003E-2</v>
      </c>
      <c r="AT319" s="49">
        <f t="shared" si="270"/>
        <v>0.27196145000000005</v>
      </c>
      <c r="AU319" s="49">
        <v>0</v>
      </c>
      <c r="AV319" s="49">
        <v>0</v>
      </c>
      <c r="AW319" s="49">
        <v>0.24542086000000002</v>
      </c>
      <c r="AX319" s="49">
        <v>2.6540590000000003E-2</v>
      </c>
      <c r="AY319" s="49">
        <f t="shared" si="271"/>
        <v>10.163761830000002</v>
      </c>
      <c r="AZ319" s="49">
        <v>0</v>
      </c>
      <c r="BA319" s="49">
        <v>9.8390390000000014</v>
      </c>
      <c r="BB319" s="49">
        <v>0.24509723999999999</v>
      </c>
      <c r="BC319" s="49">
        <v>7.9625590000000024E-2</v>
      </c>
    </row>
    <row r="320" spans="1:55" ht="47.25" x14ac:dyDescent="0.25">
      <c r="A320" s="46" t="s">
        <v>594</v>
      </c>
      <c r="B320" s="63" t="s">
        <v>617</v>
      </c>
      <c r="C320" s="51" t="s">
        <v>618</v>
      </c>
      <c r="D320" s="49">
        <v>3.3929055839999998</v>
      </c>
      <c r="E320" s="49">
        <f t="shared" si="261"/>
        <v>5.4212451300000009</v>
      </c>
      <c r="F320" s="49">
        <f t="shared" si="262"/>
        <v>0</v>
      </c>
      <c r="G320" s="49">
        <f t="shared" si="262"/>
        <v>5.3038245500000007</v>
      </c>
      <c r="H320" s="49">
        <f t="shared" si="262"/>
        <v>0</v>
      </c>
      <c r="I320" s="49">
        <f t="shared" si="262"/>
        <v>0.11742058</v>
      </c>
      <c r="J320" s="49">
        <f t="shared" si="272"/>
        <v>0</v>
      </c>
      <c r="K320" s="49">
        <v>0</v>
      </c>
      <c r="L320" s="49">
        <v>0</v>
      </c>
      <c r="M320" s="49">
        <v>0</v>
      </c>
      <c r="N320" s="49">
        <v>0</v>
      </c>
      <c r="O320" s="49">
        <f t="shared" si="263"/>
        <v>0</v>
      </c>
      <c r="P320" s="49">
        <v>0</v>
      </c>
      <c r="Q320" s="49">
        <v>0</v>
      </c>
      <c r="R320" s="49">
        <v>0</v>
      </c>
      <c r="S320" s="49">
        <v>0</v>
      </c>
      <c r="T320" s="49">
        <f t="shared" si="264"/>
        <v>0.27104454</v>
      </c>
      <c r="U320" s="49">
        <v>0</v>
      </c>
      <c r="V320" s="49">
        <f>193.8075/1000</f>
        <v>0.19380749999999999</v>
      </c>
      <c r="W320" s="49">
        <v>0</v>
      </c>
      <c r="X320" s="49">
        <f>77.23704/1000</f>
        <v>7.7237039999999993E-2</v>
      </c>
      <c r="Y320" s="49">
        <f t="shared" si="265"/>
        <v>5.1502005900000007</v>
      </c>
      <c r="Z320" s="49">
        <v>0</v>
      </c>
      <c r="AA320" s="49">
        <v>5.1100170500000006</v>
      </c>
      <c r="AB320" s="49">
        <v>0</v>
      </c>
      <c r="AC320" s="49">
        <v>4.0183540000000004E-2</v>
      </c>
      <c r="AD320" s="49">
        <v>4.7137839999999995</v>
      </c>
      <c r="AE320" s="49">
        <f t="shared" si="266"/>
        <v>5.0802859299999996</v>
      </c>
      <c r="AF320" s="49">
        <f t="shared" si="267"/>
        <v>0</v>
      </c>
      <c r="AG320" s="49">
        <f t="shared" si="267"/>
        <v>4.9653289999999997</v>
      </c>
      <c r="AH320" s="49">
        <f t="shared" si="267"/>
        <v>0</v>
      </c>
      <c r="AI320" s="49">
        <f t="shared" si="267"/>
        <v>0.11495693</v>
      </c>
      <c r="AJ320" s="49">
        <f t="shared" si="268"/>
        <v>0</v>
      </c>
      <c r="AK320" s="49">
        <v>0</v>
      </c>
      <c r="AL320" s="49">
        <v>0</v>
      </c>
      <c r="AM320" s="49">
        <v>0</v>
      </c>
      <c r="AN320" s="49">
        <v>0</v>
      </c>
      <c r="AO320" s="49">
        <f t="shared" si="269"/>
        <v>6.2455120000000003E-2</v>
      </c>
      <c r="AP320" s="49">
        <v>0</v>
      </c>
      <c r="AQ320" s="49">
        <v>0</v>
      </c>
      <c r="AR320" s="49">
        <v>0</v>
      </c>
      <c r="AS320" s="49">
        <v>6.2455120000000003E-2</v>
      </c>
      <c r="AT320" s="49">
        <f t="shared" si="270"/>
        <v>1.2318270000000006E-2</v>
      </c>
      <c r="AU320" s="49">
        <v>0</v>
      </c>
      <c r="AV320" s="49">
        <v>0</v>
      </c>
      <c r="AW320" s="49">
        <v>0</v>
      </c>
      <c r="AX320" s="49">
        <v>1.2318270000000006E-2</v>
      </c>
      <c r="AY320" s="49">
        <f t="shared" si="271"/>
        <v>5.0055125399999998</v>
      </c>
      <c r="AZ320" s="49">
        <v>0</v>
      </c>
      <c r="BA320" s="49">
        <v>4.9653289999999997</v>
      </c>
      <c r="BB320" s="49">
        <v>0</v>
      </c>
      <c r="BC320" s="49">
        <v>4.018353999999999E-2</v>
      </c>
    </row>
    <row r="321" spans="1:55" ht="31.5" x14ac:dyDescent="0.25">
      <c r="A321" s="46" t="s">
        <v>594</v>
      </c>
      <c r="B321" s="63" t="s">
        <v>619</v>
      </c>
      <c r="C321" s="51" t="s">
        <v>620</v>
      </c>
      <c r="D321" s="49">
        <v>31.228139664</v>
      </c>
      <c r="E321" s="49">
        <f t="shared" si="261"/>
        <v>38.526829480000004</v>
      </c>
      <c r="F321" s="49">
        <f t="shared" si="262"/>
        <v>0</v>
      </c>
      <c r="G321" s="49">
        <f t="shared" si="262"/>
        <v>38.268744350000006</v>
      </c>
      <c r="H321" s="49">
        <f t="shared" si="262"/>
        <v>0</v>
      </c>
      <c r="I321" s="49">
        <f t="shared" si="262"/>
        <v>0.25808513</v>
      </c>
      <c r="J321" s="49">
        <f t="shared" si="272"/>
        <v>0</v>
      </c>
      <c r="K321" s="49">
        <v>0</v>
      </c>
      <c r="L321" s="49">
        <v>0</v>
      </c>
      <c r="M321" s="49">
        <v>0</v>
      </c>
      <c r="N321" s="49">
        <v>0</v>
      </c>
      <c r="O321" s="49">
        <f t="shared" si="263"/>
        <v>0</v>
      </c>
      <c r="P321" s="49">
        <v>0</v>
      </c>
      <c r="Q321" s="49">
        <v>0</v>
      </c>
      <c r="R321" s="49">
        <v>0</v>
      </c>
      <c r="S321" s="49">
        <v>0</v>
      </c>
      <c r="T321" s="49">
        <f t="shared" si="264"/>
        <v>2.0368984999999999</v>
      </c>
      <c r="U321" s="49">
        <v>0</v>
      </c>
      <c r="V321" s="49">
        <f>1834.52219/1000</f>
        <v>1.8345221899999999</v>
      </c>
      <c r="W321" s="49">
        <v>0</v>
      </c>
      <c r="X321" s="49">
        <f>202.37631/1000</f>
        <v>0.20237630999999998</v>
      </c>
      <c r="Y321" s="49">
        <f t="shared" si="265"/>
        <v>36.489930980000004</v>
      </c>
      <c r="Z321" s="49">
        <v>0</v>
      </c>
      <c r="AA321" s="49">
        <v>36.434222160000004</v>
      </c>
      <c r="AB321" s="49">
        <v>0</v>
      </c>
      <c r="AC321" s="49">
        <v>5.5708820000000006E-2</v>
      </c>
      <c r="AD321" s="49">
        <v>44.619228</v>
      </c>
      <c r="AE321" s="49">
        <f t="shared" si="266"/>
        <v>31.703189930000001</v>
      </c>
      <c r="AF321" s="49">
        <f t="shared" si="267"/>
        <v>0</v>
      </c>
      <c r="AG321" s="49">
        <f t="shared" si="267"/>
        <v>31.468425</v>
      </c>
      <c r="AH321" s="49">
        <f t="shared" si="267"/>
        <v>0</v>
      </c>
      <c r="AI321" s="49">
        <f t="shared" si="267"/>
        <v>0.23476492999999998</v>
      </c>
      <c r="AJ321" s="49">
        <f t="shared" si="268"/>
        <v>0</v>
      </c>
      <c r="AK321" s="49">
        <v>0</v>
      </c>
      <c r="AL321" s="49">
        <v>0</v>
      </c>
      <c r="AM321" s="49">
        <v>0</v>
      </c>
      <c r="AN321" s="49">
        <v>0</v>
      </c>
      <c r="AO321" s="49">
        <f t="shared" si="269"/>
        <v>6.2455120000000003E-2</v>
      </c>
      <c r="AP321" s="49">
        <v>0</v>
      </c>
      <c r="AQ321" s="49">
        <v>0</v>
      </c>
      <c r="AR321" s="49">
        <v>0</v>
      </c>
      <c r="AS321" s="49">
        <v>6.2455120000000003E-2</v>
      </c>
      <c r="AT321" s="49">
        <f t="shared" si="270"/>
        <v>0.11660098999999999</v>
      </c>
      <c r="AU321" s="49">
        <v>0</v>
      </c>
      <c r="AV321" s="49">
        <v>0</v>
      </c>
      <c r="AW321" s="49">
        <v>0</v>
      </c>
      <c r="AX321" s="49">
        <v>0.11660098999999999</v>
      </c>
      <c r="AY321" s="49">
        <f t="shared" si="271"/>
        <v>31.524133819999999</v>
      </c>
      <c r="AZ321" s="49">
        <v>0</v>
      </c>
      <c r="BA321" s="49">
        <v>31.468425</v>
      </c>
      <c r="BB321" s="49">
        <v>0</v>
      </c>
      <c r="BC321" s="49">
        <v>5.5708819999999992E-2</v>
      </c>
    </row>
    <row r="322" spans="1:55" ht="31.5" x14ac:dyDescent="0.25">
      <c r="A322" s="46" t="s">
        <v>594</v>
      </c>
      <c r="B322" s="63" t="s">
        <v>621</v>
      </c>
      <c r="C322" s="51" t="s">
        <v>622</v>
      </c>
      <c r="D322" s="49">
        <v>4.6326511440000004</v>
      </c>
      <c r="E322" s="49">
        <f t="shared" si="261"/>
        <v>0.34980526000000001</v>
      </c>
      <c r="F322" s="49">
        <f t="shared" si="262"/>
        <v>0</v>
      </c>
      <c r="G322" s="49">
        <f t="shared" si="262"/>
        <v>0.26698674</v>
      </c>
      <c r="H322" s="49">
        <f t="shared" si="262"/>
        <v>0</v>
      </c>
      <c r="I322" s="49">
        <f t="shared" si="262"/>
        <v>8.2818520000000007E-2</v>
      </c>
      <c r="J322" s="49">
        <f t="shared" si="272"/>
        <v>0</v>
      </c>
      <c r="K322" s="49">
        <v>0</v>
      </c>
      <c r="L322" s="49">
        <v>0</v>
      </c>
      <c r="M322" s="49">
        <v>0</v>
      </c>
      <c r="N322" s="49">
        <v>0</v>
      </c>
      <c r="O322" s="49">
        <f t="shared" si="263"/>
        <v>0</v>
      </c>
      <c r="P322" s="49">
        <v>0</v>
      </c>
      <c r="Q322" s="49">
        <v>0</v>
      </c>
      <c r="R322" s="49">
        <v>0</v>
      </c>
      <c r="S322" s="49">
        <v>0</v>
      </c>
      <c r="T322" s="49">
        <f t="shared" si="264"/>
        <v>0.34980526000000001</v>
      </c>
      <c r="U322" s="49">
        <v>0</v>
      </c>
      <c r="V322" s="49">
        <f>266.98674/1000</f>
        <v>0.26698674</v>
      </c>
      <c r="W322" s="49">
        <v>0</v>
      </c>
      <c r="X322" s="49">
        <f>82.81852/1000</f>
        <v>8.2818520000000007E-2</v>
      </c>
      <c r="Y322" s="49">
        <f t="shared" si="265"/>
        <v>0</v>
      </c>
      <c r="Z322" s="49">
        <v>0</v>
      </c>
      <c r="AA322" s="49">
        <v>0</v>
      </c>
      <c r="AB322" s="49">
        <v>0</v>
      </c>
      <c r="AC322" s="49">
        <v>0</v>
      </c>
      <c r="AD322" s="49">
        <v>6.4936490000000004</v>
      </c>
      <c r="AE322" s="49">
        <f t="shared" si="266"/>
        <v>7.9424620000000001E-2</v>
      </c>
      <c r="AF322" s="49">
        <f t="shared" si="267"/>
        <v>0</v>
      </c>
      <c r="AG322" s="49">
        <f t="shared" si="267"/>
        <v>0</v>
      </c>
      <c r="AH322" s="49">
        <f t="shared" si="267"/>
        <v>0</v>
      </c>
      <c r="AI322" s="49">
        <f t="shared" si="267"/>
        <v>7.9424620000000001E-2</v>
      </c>
      <c r="AJ322" s="49">
        <f t="shared" si="268"/>
        <v>0</v>
      </c>
      <c r="AK322" s="49">
        <v>0</v>
      </c>
      <c r="AL322" s="49">
        <v>0</v>
      </c>
      <c r="AM322" s="49">
        <v>0</v>
      </c>
      <c r="AN322" s="49">
        <v>0</v>
      </c>
      <c r="AO322" s="49">
        <f t="shared" si="269"/>
        <v>6.2455120000000003E-2</v>
      </c>
      <c r="AP322" s="49">
        <v>0</v>
      </c>
      <c r="AQ322" s="49">
        <v>0</v>
      </c>
      <c r="AR322" s="49">
        <v>0</v>
      </c>
      <c r="AS322" s="49">
        <v>6.2455120000000003E-2</v>
      </c>
      <c r="AT322" s="49">
        <f t="shared" si="270"/>
        <v>1.6969499999999998E-2</v>
      </c>
      <c r="AU322" s="49">
        <v>0</v>
      </c>
      <c r="AV322" s="49">
        <v>0</v>
      </c>
      <c r="AW322" s="49">
        <v>0</v>
      </c>
      <c r="AX322" s="49">
        <v>1.6969499999999998E-2</v>
      </c>
      <c r="AY322" s="49">
        <f t="shared" si="271"/>
        <v>0</v>
      </c>
      <c r="AZ322" s="49">
        <v>0</v>
      </c>
      <c r="BA322" s="49">
        <v>0</v>
      </c>
      <c r="BB322" s="49">
        <v>0</v>
      </c>
      <c r="BC322" s="49">
        <v>0</v>
      </c>
    </row>
    <row r="323" spans="1:55" ht="31.5" x14ac:dyDescent="0.25">
      <c r="A323" s="46" t="s">
        <v>594</v>
      </c>
      <c r="B323" s="63" t="s">
        <v>623</v>
      </c>
      <c r="C323" s="51" t="s">
        <v>624</v>
      </c>
      <c r="D323" s="49">
        <v>22.96180479600001</v>
      </c>
      <c r="E323" s="49">
        <f t="shared" si="261"/>
        <v>30.03078451</v>
      </c>
      <c r="F323" s="49">
        <f t="shared" si="262"/>
        <v>0</v>
      </c>
      <c r="G323" s="49">
        <f t="shared" si="262"/>
        <v>29.802882990000001</v>
      </c>
      <c r="H323" s="49">
        <f t="shared" si="262"/>
        <v>0</v>
      </c>
      <c r="I323" s="49">
        <f t="shared" si="262"/>
        <v>0.22790152000000002</v>
      </c>
      <c r="J323" s="49">
        <f t="shared" si="272"/>
        <v>0</v>
      </c>
      <c r="K323" s="49">
        <v>0</v>
      </c>
      <c r="L323" s="49">
        <v>0</v>
      </c>
      <c r="M323" s="49">
        <v>0</v>
      </c>
      <c r="N323" s="49">
        <v>0</v>
      </c>
      <c r="O323" s="49">
        <f t="shared" si="263"/>
        <v>0</v>
      </c>
      <c r="P323" s="49">
        <v>0</v>
      </c>
      <c r="Q323" s="49">
        <v>0</v>
      </c>
      <c r="R323" s="49">
        <v>0</v>
      </c>
      <c r="S323" s="49">
        <v>0</v>
      </c>
      <c r="T323" s="49">
        <f t="shared" si="264"/>
        <v>1.3038023399999998</v>
      </c>
      <c r="U323" s="49">
        <v>0</v>
      </c>
      <c r="V323" s="49">
        <f>1153.37772/1000</f>
        <v>1.1533777199999999</v>
      </c>
      <c r="W323" s="49">
        <v>0</v>
      </c>
      <c r="X323" s="49">
        <f>150.42462/1000</f>
        <v>0.15042462000000001</v>
      </c>
      <c r="Y323" s="49">
        <f t="shared" si="265"/>
        <v>28.726982169999999</v>
      </c>
      <c r="Z323" s="49">
        <v>0</v>
      </c>
      <c r="AA323" s="49">
        <v>28.649505269999999</v>
      </c>
      <c r="AB323" s="49">
        <v>0</v>
      </c>
      <c r="AC323" s="49">
        <v>7.7476900000000001E-2</v>
      </c>
      <c r="AD323" s="49">
        <v>28.052439999999997</v>
      </c>
      <c r="AE323" s="49">
        <f t="shared" si="266"/>
        <v>26.69804594</v>
      </c>
      <c r="AF323" s="49">
        <f t="shared" si="267"/>
        <v>0</v>
      </c>
      <c r="AG323" s="49">
        <f t="shared" si="267"/>
        <v>26.484805999999999</v>
      </c>
      <c r="AH323" s="49">
        <f t="shared" si="267"/>
        <v>0</v>
      </c>
      <c r="AI323" s="49">
        <f t="shared" si="267"/>
        <v>0.21323993999999999</v>
      </c>
      <c r="AJ323" s="49">
        <f t="shared" si="268"/>
        <v>0</v>
      </c>
      <c r="AK323" s="49">
        <v>0</v>
      </c>
      <c r="AL323" s="49">
        <v>0</v>
      </c>
      <c r="AM323" s="49">
        <v>0</v>
      </c>
      <c r="AN323" s="49">
        <v>0</v>
      </c>
      <c r="AO323" s="49">
        <f t="shared" si="269"/>
        <v>6.2455129999999998E-2</v>
      </c>
      <c r="AP323" s="49">
        <v>0</v>
      </c>
      <c r="AQ323" s="49">
        <v>0</v>
      </c>
      <c r="AR323" s="49">
        <v>0</v>
      </c>
      <c r="AS323" s="49">
        <v>6.2455129999999998E-2</v>
      </c>
      <c r="AT323" s="49">
        <f t="shared" si="270"/>
        <v>7.3307910000000004E-2</v>
      </c>
      <c r="AU323" s="49">
        <v>0</v>
      </c>
      <c r="AV323" s="49">
        <v>0</v>
      </c>
      <c r="AW323" s="49">
        <v>0</v>
      </c>
      <c r="AX323" s="49">
        <v>7.3307910000000004E-2</v>
      </c>
      <c r="AY323" s="49">
        <f t="shared" si="271"/>
        <v>26.5622829</v>
      </c>
      <c r="AZ323" s="49">
        <v>0</v>
      </c>
      <c r="BA323" s="49">
        <v>26.484805999999999</v>
      </c>
      <c r="BB323" s="49">
        <v>0</v>
      </c>
      <c r="BC323" s="49">
        <v>7.7476899999999987E-2</v>
      </c>
    </row>
    <row r="324" spans="1:55" ht="31.5" x14ac:dyDescent="0.25">
      <c r="A324" s="46" t="s">
        <v>594</v>
      </c>
      <c r="B324" s="63" t="s">
        <v>625</v>
      </c>
      <c r="C324" s="51" t="s">
        <v>626</v>
      </c>
      <c r="D324" s="49">
        <v>13.386487836000001</v>
      </c>
      <c r="E324" s="49">
        <f t="shared" si="261"/>
        <v>21.183997269999999</v>
      </c>
      <c r="F324" s="49">
        <f t="shared" si="262"/>
        <v>0</v>
      </c>
      <c r="G324" s="49">
        <f t="shared" si="262"/>
        <v>20.986915570000001</v>
      </c>
      <c r="H324" s="49">
        <f t="shared" si="262"/>
        <v>0</v>
      </c>
      <c r="I324" s="49">
        <f t="shared" si="262"/>
        <v>0.1970817</v>
      </c>
      <c r="J324" s="49">
        <f t="shared" si="272"/>
        <v>0</v>
      </c>
      <c r="K324" s="49">
        <v>0</v>
      </c>
      <c r="L324" s="49">
        <v>0</v>
      </c>
      <c r="M324" s="49">
        <v>0</v>
      </c>
      <c r="N324" s="49">
        <v>0</v>
      </c>
      <c r="O324" s="49">
        <f t="shared" si="263"/>
        <v>0</v>
      </c>
      <c r="P324" s="49">
        <v>0</v>
      </c>
      <c r="Q324" s="49">
        <v>0</v>
      </c>
      <c r="R324" s="49">
        <v>0</v>
      </c>
      <c r="S324" s="49">
        <v>0</v>
      </c>
      <c r="T324" s="49">
        <f t="shared" si="264"/>
        <v>11.009970870000002</v>
      </c>
      <c r="U324" s="49">
        <v>0</v>
      </c>
      <c r="V324" s="49">
        <f>10888.7124/1000</f>
        <v>10.888712400000001</v>
      </c>
      <c r="W324" s="49">
        <v>0</v>
      </c>
      <c r="X324" s="49">
        <f>121.25847/1000</f>
        <v>0.12125847000000001</v>
      </c>
      <c r="Y324" s="49">
        <f t="shared" si="265"/>
        <v>10.174026399999999</v>
      </c>
      <c r="Z324" s="49">
        <v>0</v>
      </c>
      <c r="AA324" s="49">
        <v>10.09820317</v>
      </c>
      <c r="AB324" s="49">
        <v>0</v>
      </c>
      <c r="AC324" s="49">
        <v>7.5823229999999991E-2</v>
      </c>
      <c r="AD324" s="49">
        <v>18.751695999999999</v>
      </c>
      <c r="AE324" s="49">
        <f t="shared" si="266"/>
        <v>20.731415139999999</v>
      </c>
      <c r="AF324" s="49">
        <f t="shared" si="267"/>
        <v>0</v>
      </c>
      <c r="AG324" s="49">
        <f t="shared" si="267"/>
        <v>20.544134</v>
      </c>
      <c r="AH324" s="49">
        <f t="shared" si="267"/>
        <v>0</v>
      </c>
      <c r="AI324" s="49">
        <f t="shared" si="267"/>
        <v>0.18728113999999998</v>
      </c>
      <c r="AJ324" s="49">
        <f t="shared" si="268"/>
        <v>0</v>
      </c>
      <c r="AK324" s="49">
        <v>0</v>
      </c>
      <c r="AL324" s="49">
        <v>0</v>
      </c>
      <c r="AM324" s="49">
        <v>0</v>
      </c>
      <c r="AN324" s="49">
        <v>0</v>
      </c>
      <c r="AO324" s="49">
        <f t="shared" si="269"/>
        <v>6.2455129999999998E-2</v>
      </c>
      <c r="AP324" s="49">
        <v>0</v>
      </c>
      <c r="AQ324" s="49">
        <v>0</v>
      </c>
      <c r="AR324" s="49">
        <v>0</v>
      </c>
      <c r="AS324" s="49">
        <v>6.2455129999999998E-2</v>
      </c>
      <c r="AT324" s="49">
        <f t="shared" si="270"/>
        <v>4.9002779999999996E-2</v>
      </c>
      <c r="AU324" s="49">
        <v>0</v>
      </c>
      <c r="AV324" s="49">
        <v>0</v>
      </c>
      <c r="AW324" s="49">
        <v>0</v>
      </c>
      <c r="AX324" s="49">
        <v>4.9002779999999996E-2</v>
      </c>
      <c r="AY324" s="49">
        <f t="shared" si="271"/>
        <v>20.619957230000001</v>
      </c>
      <c r="AZ324" s="49">
        <v>0</v>
      </c>
      <c r="BA324" s="49">
        <v>20.544134</v>
      </c>
      <c r="BB324" s="49">
        <v>0</v>
      </c>
      <c r="BC324" s="49">
        <v>7.5823229999999991E-2</v>
      </c>
    </row>
    <row r="325" spans="1:55" ht="47.25" x14ac:dyDescent="0.25">
      <c r="A325" s="46" t="s">
        <v>594</v>
      </c>
      <c r="B325" s="63" t="s">
        <v>627</v>
      </c>
      <c r="C325" s="51" t="s">
        <v>628</v>
      </c>
      <c r="D325" s="49">
        <v>17.576167595999998</v>
      </c>
      <c r="E325" s="49">
        <f t="shared" si="261"/>
        <v>17.856342480000002</v>
      </c>
      <c r="F325" s="49">
        <f t="shared" si="262"/>
        <v>0</v>
      </c>
      <c r="G325" s="49">
        <f t="shared" si="262"/>
        <v>17.647768920000001</v>
      </c>
      <c r="H325" s="49">
        <f t="shared" si="262"/>
        <v>0</v>
      </c>
      <c r="I325" s="49">
        <f t="shared" si="262"/>
        <v>0.20857356000000002</v>
      </c>
      <c r="J325" s="49">
        <f t="shared" si="272"/>
        <v>0</v>
      </c>
      <c r="K325" s="49">
        <v>0</v>
      </c>
      <c r="L325" s="49">
        <v>0</v>
      </c>
      <c r="M325" s="49">
        <v>0</v>
      </c>
      <c r="N325" s="49">
        <v>0</v>
      </c>
      <c r="O325" s="49">
        <f t="shared" si="263"/>
        <v>0</v>
      </c>
      <c r="P325" s="49">
        <v>0</v>
      </c>
      <c r="Q325" s="49">
        <v>0</v>
      </c>
      <c r="R325" s="49">
        <v>0</v>
      </c>
      <c r="S325" s="49">
        <v>0</v>
      </c>
      <c r="T325" s="49">
        <f t="shared" si="264"/>
        <v>1.09044531</v>
      </c>
      <c r="U325" s="49">
        <v>0</v>
      </c>
      <c r="V325" s="49">
        <f>955.14049/1000</f>
        <v>0.95514049000000001</v>
      </c>
      <c r="W325" s="49">
        <v>0</v>
      </c>
      <c r="X325" s="49">
        <f>135.30482/1000</f>
        <v>0.13530482000000002</v>
      </c>
      <c r="Y325" s="49">
        <f t="shared" si="265"/>
        <v>16.765897169999999</v>
      </c>
      <c r="Z325" s="49">
        <v>0</v>
      </c>
      <c r="AA325" s="49">
        <v>16.692628429999999</v>
      </c>
      <c r="AB325" s="49">
        <v>0</v>
      </c>
      <c r="AC325" s="49">
        <v>7.3268739999999999E-2</v>
      </c>
      <c r="AD325" s="49">
        <v>23.230915</v>
      </c>
      <c r="AE325" s="49">
        <f t="shared" si="266"/>
        <v>14.61394095</v>
      </c>
      <c r="AF325" s="49">
        <f t="shared" si="267"/>
        <v>0</v>
      </c>
      <c r="AG325" s="49">
        <f t="shared" si="267"/>
        <v>14.417509000000001</v>
      </c>
      <c r="AH325" s="49">
        <f t="shared" si="267"/>
        <v>0</v>
      </c>
      <c r="AI325" s="49">
        <f t="shared" si="267"/>
        <v>0.19643194999999997</v>
      </c>
      <c r="AJ325" s="49">
        <f t="shared" si="268"/>
        <v>0</v>
      </c>
      <c r="AK325" s="49">
        <v>0</v>
      </c>
      <c r="AL325" s="49">
        <v>0</v>
      </c>
      <c r="AM325" s="49">
        <v>0</v>
      </c>
      <c r="AN325" s="49">
        <v>0</v>
      </c>
      <c r="AO325" s="49">
        <f t="shared" si="269"/>
        <v>6.2455129999999998E-2</v>
      </c>
      <c r="AP325" s="49">
        <v>0</v>
      </c>
      <c r="AQ325" s="49">
        <v>0</v>
      </c>
      <c r="AR325" s="49">
        <v>0</v>
      </c>
      <c r="AS325" s="49">
        <v>6.2455129999999998E-2</v>
      </c>
      <c r="AT325" s="49">
        <f t="shared" si="270"/>
        <v>6.0708079999999998E-2</v>
      </c>
      <c r="AU325" s="49">
        <v>0</v>
      </c>
      <c r="AV325" s="49">
        <v>0</v>
      </c>
      <c r="AW325" s="49">
        <v>0</v>
      </c>
      <c r="AX325" s="49">
        <v>6.0708079999999998E-2</v>
      </c>
      <c r="AY325" s="49">
        <f t="shared" si="271"/>
        <v>14.49077774</v>
      </c>
      <c r="AZ325" s="49">
        <v>0</v>
      </c>
      <c r="BA325" s="49">
        <v>14.417509000000001</v>
      </c>
      <c r="BB325" s="49">
        <v>0</v>
      </c>
      <c r="BC325" s="49">
        <v>7.3268739999999971E-2</v>
      </c>
    </row>
    <row r="326" spans="1:55" ht="31.5" x14ac:dyDescent="0.25">
      <c r="A326" s="46" t="s">
        <v>594</v>
      </c>
      <c r="B326" s="55" t="s">
        <v>629</v>
      </c>
      <c r="C326" s="51" t="s">
        <v>630</v>
      </c>
      <c r="D326" s="49">
        <v>10.0577416</v>
      </c>
      <c r="E326" s="49">
        <f t="shared" si="261"/>
        <v>14.33615075</v>
      </c>
      <c r="F326" s="49">
        <f t="shared" si="262"/>
        <v>0</v>
      </c>
      <c r="G326" s="49">
        <f t="shared" si="262"/>
        <v>13.9540428</v>
      </c>
      <c r="H326" s="49">
        <f t="shared" si="262"/>
        <v>0.29588979999999998</v>
      </c>
      <c r="I326" s="49">
        <f t="shared" si="262"/>
        <v>8.6218150000000021E-2</v>
      </c>
      <c r="J326" s="49">
        <f t="shared" si="272"/>
        <v>0</v>
      </c>
      <c r="K326" s="49">
        <v>0</v>
      </c>
      <c r="L326" s="49">
        <v>0</v>
      </c>
      <c r="M326" s="49">
        <v>0</v>
      </c>
      <c r="N326" s="49">
        <v>0</v>
      </c>
      <c r="O326" s="49">
        <f t="shared" si="263"/>
        <v>0</v>
      </c>
      <c r="P326" s="49">
        <v>0</v>
      </c>
      <c r="Q326" s="49">
        <v>0</v>
      </c>
      <c r="R326" s="49">
        <v>0</v>
      </c>
      <c r="S326" s="49">
        <v>0</v>
      </c>
      <c r="T326" s="49">
        <f t="shared" si="264"/>
        <v>10.81022548</v>
      </c>
      <c r="U326" s="49">
        <v>0</v>
      </c>
      <c r="V326" s="49">
        <f>10514.33568/1000</f>
        <v>10.51433568</v>
      </c>
      <c r="W326" s="49">
        <f>295.8898/1000</f>
        <v>0.29588979999999998</v>
      </c>
      <c r="X326" s="49">
        <v>0</v>
      </c>
      <c r="Y326" s="49">
        <f t="shared" si="265"/>
        <v>3.5259252700000006</v>
      </c>
      <c r="Z326" s="49">
        <v>0</v>
      </c>
      <c r="AA326" s="49">
        <v>3.4397071200000005</v>
      </c>
      <c r="AB326" s="49">
        <v>0</v>
      </c>
      <c r="AC326" s="49">
        <v>8.6218150000000021E-2</v>
      </c>
      <c r="AD326" s="49">
        <v>11.671067470000001</v>
      </c>
      <c r="AE326" s="49">
        <f t="shared" si="266"/>
        <v>13.642252900000001</v>
      </c>
      <c r="AF326" s="49">
        <f t="shared" si="267"/>
        <v>0</v>
      </c>
      <c r="AG326" s="49">
        <f t="shared" si="267"/>
        <v>12.92041</v>
      </c>
      <c r="AH326" s="49">
        <f t="shared" si="267"/>
        <v>0.63562474999999996</v>
      </c>
      <c r="AI326" s="49">
        <f t="shared" si="267"/>
        <v>8.6218149999999993E-2</v>
      </c>
      <c r="AJ326" s="49">
        <f t="shared" si="268"/>
        <v>0</v>
      </c>
      <c r="AK326" s="49">
        <v>0</v>
      </c>
      <c r="AL326" s="49">
        <v>0</v>
      </c>
      <c r="AM326" s="49">
        <v>0</v>
      </c>
      <c r="AN326" s="49">
        <v>0</v>
      </c>
      <c r="AO326" s="49">
        <f t="shared" si="269"/>
        <v>7.0368130000000001E-2</v>
      </c>
      <c r="AP326" s="49">
        <v>0</v>
      </c>
      <c r="AQ326" s="49">
        <v>0</v>
      </c>
      <c r="AR326" s="49">
        <v>7.0368130000000001E-2</v>
      </c>
      <c r="AS326" s="49">
        <v>0</v>
      </c>
      <c r="AT326" s="49">
        <f t="shared" si="270"/>
        <v>0.56525661999999999</v>
      </c>
      <c r="AU326" s="49">
        <v>0</v>
      </c>
      <c r="AV326" s="49">
        <v>0</v>
      </c>
      <c r="AW326" s="49">
        <v>0.56525661999999999</v>
      </c>
      <c r="AX326" s="49">
        <v>0</v>
      </c>
      <c r="AY326" s="49">
        <f t="shared" si="271"/>
        <v>13.006628150000001</v>
      </c>
      <c r="AZ326" s="49">
        <v>0</v>
      </c>
      <c r="BA326" s="49">
        <v>12.92041</v>
      </c>
      <c r="BB326" s="49">
        <v>0</v>
      </c>
      <c r="BC326" s="49">
        <v>8.6218149999999993E-2</v>
      </c>
    </row>
    <row r="327" spans="1:55" ht="31.5" x14ac:dyDescent="0.25">
      <c r="A327" s="46" t="s">
        <v>594</v>
      </c>
      <c r="B327" s="55" t="s">
        <v>631</v>
      </c>
      <c r="C327" s="53" t="s">
        <v>632</v>
      </c>
      <c r="D327" s="49">
        <v>18.811197719999999</v>
      </c>
      <c r="E327" s="49">
        <f t="shared" si="261"/>
        <v>17.701520179999999</v>
      </c>
      <c r="F327" s="49">
        <f t="shared" si="262"/>
        <v>0</v>
      </c>
      <c r="G327" s="49">
        <f t="shared" si="262"/>
        <v>18.733399200000001</v>
      </c>
      <c r="H327" s="49">
        <f t="shared" si="262"/>
        <v>-1.1476274800000001</v>
      </c>
      <c r="I327" s="49">
        <f t="shared" si="262"/>
        <v>0.11574846000000001</v>
      </c>
      <c r="J327" s="49">
        <f t="shared" si="272"/>
        <v>0</v>
      </c>
      <c r="K327" s="49">
        <v>0</v>
      </c>
      <c r="L327" s="49">
        <v>0</v>
      </c>
      <c r="M327" s="49">
        <v>0</v>
      </c>
      <c r="N327" s="49">
        <v>0</v>
      </c>
      <c r="O327" s="49">
        <f t="shared" si="263"/>
        <v>1.62738936</v>
      </c>
      <c r="P327" s="49">
        <v>0</v>
      </c>
      <c r="Q327" s="49">
        <v>1.62738936</v>
      </c>
      <c r="R327" s="49">
        <v>0</v>
      </c>
      <c r="S327" s="49">
        <v>0</v>
      </c>
      <c r="T327" s="49">
        <f t="shared" si="264"/>
        <v>12.141972320000001</v>
      </c>
      <c r="U327" s="49">
        <v>0</v>
      </c>
      <c r="V327" s="49">
        <f>12437.86212/1000</f>
        <v>12.43786212</v>
      </c>
      <c r="W327" s="49">
        <f>-295.8898/1000</f>
        <v>-0.29588979999999998</v>
      </c>
      <c r="X327" s="49">
        <v>0</v>
      </c>
      <c r="Y327" s="49">
        <f t="shared" si="265"/>
        <v>3.9321585000000008</v>
      </c>
      <c r="Z327" s="49">
        <v>0</v>
      </c>
      <c r="AA327" s="49">
        <v>4.6681477200000012</v>
      </c>
      <c r="AB327" s="49">
        <v>-0.85173768000000005</v>
      </c>
      <c r="AC327" s="49">
        <v>0.11574846000000001</v>
      </c>
      <c r="AD327" s="49">
        <v>29.839748950000001</v>
      </c>
      <c r="AE327" s="49">
        <f t="shared" si="266"/>
        <v>27.625326059999999</v>
      </c>
      <c r="AF327" s="49">
        <f t="shared" si="267"/>
        <v>0</v>
      </c>
      <c r="AG327" s="49">
        <f t="shared" si="267"/>
        <v>17.345740000000003</v>
      </c>
      <c r="AH327" s="49">
        <f t="shared" si="267"/>
        <v>10.163837599999999</v>
      </c>
      <c r="AI327" s="49">
        <f t="shared" si="267"/>
        <v>0.11574846</v>
      </c>
      <c r="AJ327" s="49">
        <f t="shared" si="268"/>
        <v>0</v>
      </c>
      <c r="AK327" s="49">
        <v>0</v>
      </c>
      <c r="AL327" s="49">
        <v>0</v>
      </c>
      <c r="AM327" s="49">
        <v>0</v>
      </c>
      <c r="AN327" s="49">
        <v>0</v>
      </c>
      <c r="AO327" s="49">
        <f t="shared" si="269"/>
        <v>2.9386266500000002</v>
      </c>
      <c r="AP327" s="49">
        <v>0</v>
      </c>
      <c r="AQ327" s="49">
        <v>0</v>
      </c>
      <c r="AR327" s="49">
        <v>2.9386266500000002</v>
      </c>
      <c r="AS327" s="49">
        <v>0</v>
      </c>
      <c r="AT327" s="49">
        <f t="shared" si="270"/>
        <v>4.9876587800000003</v>
      </c>
      <c r="AU327" s="49">
        <v>0</v>
      </c>
      <c r="AV327" s="49">
        <v>0</v>
      </c>
      <c r="AW327" s="49">
        <v>4.9876587800000003</v>
      </c>
      <c r="AX327" s="49">
        <v>0</v>
      </c>
      <c r="AY327" s="49">
        <f t="shared" si="271"/>
        <v>19.699040629999999</v>
      </c>
      <c r="AZ327" s="49">
        <v>0</v>
      </c>
      <c r="BA327" s="49">
        <v>17.345740000000003</v>
      </c>
      <c r="BB327" s="49">
        <v>2.237552169999999</v>
      </c>
      <c r="BC327" s="49">
        <v>0.11574846</v>
      </c>
    </row>
    <row r="328" spans="1:55" s="16" customFormat="1" ht="31.5" x14ac:dyDescent="0.25">
      <c r="A328" s="38" t="s">
        <v>633</v>
      </c>
      <c r="B328" s="43" t="s">
        <v>138</v>
      </c>
      <c r="C328" s="40" t="s">
        <v>75</v>
      </c>
      <c r="D328" s="42">
        <v>0</v>
      </c>
      <c r="E328" s="42">
        <v>0</v>
      </c>
      <c r="F328" s="42">
        <v>0</v>
      </c>
      <c r="G328" s="42">
        <v>0</v>
      </c>
      <c r="H328" s="42">
        <v>0</v>
      </c>
      <c r="I328" s="42">
        <v>0</v>
      </c>
      <c r="J328" s="42">
        <v>0</v>
      </c>
      <c r="K328" s="42">
        <v>0</v>
      </c>
      <c r="L328" s="42">
        <v>0</v>
      </c>
      <c r="M328" s="42">
        <v>0</v>
      </c>
      <c r="N328" s="42">
        <v>0</v>
      </c>
      <c r="O328" s="42">
        <v>0</v>
      </c>
      <c r="P328" s="42">
        <v>0</v>
      </c>
      <c r="Q328" s="42">
        <v>0</v>
      </c>
      <c r="R328" s="42">
        <v>0</v>
      </c>
      <c r="S328" s="42">
        <v>0</v>
      </c>
      <c r="T328" s="42">
        <v>0</v>
      </c>
      <c r="U328" s="42">
        <v>0</v>
      </c>
      <c r="V328" s="42">
        <v>0</v>
      </c>
      <c r="W328" s="42">
        <v>0</v>
      </c>
      <c r="X328" s="42">
        <v>0</v>
      </c>
      <c r="Y328" s="42">
        <v>0</v>
      </c>
      <c r="Z328" s="42">
        <v>0</v>
      </c>
      <c r="AA328" s="42">
        <v>0</v>
      </c>
      <c r="AB328" s="42">
        <v>0</v>
      </c>
      <c r="AC328" s="42">
        <v>0</v>
      </c>
      <c r="AD328" s="42">
        <v>0</v>
      </c>
      <c r="AE328" s="42">
        <v>0</v>
      </c>
      <c r="AF328" s="42">
        <v>0</v>
      </c>
      <c r="AG328" s="42">
        <v>0</v>
      </c>
      <c r="AH328" s="42">
        <v>0</v>
      </c>
      <c r="AI328" s="42">
        <v>0</v>
      </c>
      <c r="AJ328" s="42">
        <v>0</v>
      </c>
      <c r="AK328" s="42">
        <v>0</v>
      </c>
      <c r="AL328" s="42">
        <v>0</v>
      </c>
      <c r="AM328" s="42">
        <v>0</v>
      </c>
      <c r="AN328" s="42">
        <v>0</v>
      </c>
      <c r="AO328" s="42">
        <v>0</v>
      </c>
      <c r="AP328" s="42">
        <v>0</v>
      </c>
      <c r="AQ328" s="42">
        <v>0</v>
      </c>
      <c r="AR328" s="42">
        <v>0</v>
      </c>
      <c r="AS328" s="42">
        <v>0</v>
      </c>
      <c r="AT328" s="42">
        <v>0</v>
      </c>
      <c r="AU328" s="42">
        <v>0</v>
      </c>
      <c r="AV328" s="42">
        <v>0</v>
      </c>
      <c r="AW328" s="42">
        <v>0</v>
      </c>
      <c r="AX328" s="42">
        <v>0</v>
      </c>
      <c r="AY328" s="42">
        <v>0</v>
      </c>
      <c r="AZ328" s="42">
        <v>0</v>
      </c>
      <c r="BA328" s="42">
        <v>0</v>
      </c>
      <c r="BB328" s="42">
        <v>0</v>
      </c>
      <c r="BC328" s="42">
        <v>0</v>
      </c>
    </row>
    <row r="329" spans="1:55" s="16" customFormat="1" ht="47.25" x14ac:dyDescent="0.25">
      <c r="A329" s="38" t="s">
        <v>634</v>
      </c>
      <c r="B329" s="43" t="s">
        <v>140</v>
      </c>
      <c r="C329" s="40" t="s">
        <v>75</v>
      </c>
      <c r="D329" s="42">
        <f t="shared" ref="D329:BC329" si="273">D330+D335+D333+D334</f>
        <v>92.676021450000007</v>
      </c>
      <c r="E329" s="42">
        <f t="shared" si="273"/>
        <v>73.129040539999991</v>
      </c>
      <c r="F329" s="42">
        <f t="shared" si="273"/>
        <v>3.5196783900000002</v>
      </c>
      <c r="G329" s="42">
        <f t="shared" si="273"/>
        <v>59.973996439999993</v>
      </c>
      <c r="H329" s="42">
        <f t="shared" si="273"/>
        <v>3.307788</v>
      </c>
      <c r="I329" s="42">
        <f t="shared" si="273"/>
        <v>6.3275777100000008</v>
      </c>
      <c r="J329" s="42">
        <f t="shared" si="273"/>
        <v>18.196772729999999</v>
      </c>
      <c r="K329" s="42">
        <f t="shared" si="273"/>
        <v>3.4727399999999999</v>
      </c>
      <c r="L329" s="42">
        <f t="shared" si="273"/>
        <v>9.4611772800000011</v>
      </c>
      <c r="M329" s="42">
        <f t="shared" si="273"/>
        <v>3.307788</v>
      </c>
      <c r="N329" s="42">
        <f t="shared" si="273"/>
        <v>1.95506745</v>
      </c>
      <c r="O329" s="42">
        <f t="shared" si="273"/>
        <v>1.2335423100000003</v>
      </c>
      <c r="P329" s="42">
        <f t="shared" si="273"/>
        <v>0</v>
      </c>
      <c r="Q329" s="42">
        <f t="shared" si="273"/>
        <v>0.12310704</v>
      </c>
      <c r="R329" s="42">
        <f t="shared" si="273"/>
        <v>0</v>
      </c>
      <c r="S329" s="42">
        <f t="shared" si="273"/>
        <v>1.11043527</v>
      </c>
      <c r="T329" s="42">
        <f t="shared" si="273"/>
        <v>32.633780260000002</v>
      </c>
      <c r="U329" s="42">
        <f t="shared" si="273"/>
        <v>4.6938389999999997E-2</v>
      </c>
      <c r="V329" s="42">
        <f t="shared" si="273"/>
        <v>31.419154000000002</v>
      </c>
      <c r="W329" s="42">
        <f t="shared" si="273"/>
        <v>0</v>
      </c>
      <c r="X329" s="42">
        <f t="shared" si="273"/>
        <v>1.16768787</v>
      </c>
      <c r="Y329" s="42">
        <f t="shared" si="273"/>
        <v>21.06494524</v>
      </c>
      <c r="Z329" s="42">
        <f t="shared" si="273"/>
        <v>0</v>
      </c>
      <c r="AA329" s="42">
        <f t="shared" si="273"/>
        <v>18.97055812</v>
      </c>
      <c r="AB329" s="42">
        <f t="shared" si="273"/>
        <v>0</v>
      </c>
      <c r="AC329" s="42">
        <f t="shared" si="273"/>
        <v>2.0943871199999999</v>
      </c>
      <c r="AD329" s="42">
        <f t="shared" si="273"/>
        <v>94.497236409999999</v>
      </c>
      <c r="AE329" s="42">
        <f t="shared" si="273"/>
        <v>85.254698110000007</v>
      </c>
      <c r="AF329" s="42">
        <f t="shared" si="273"/>
        <v>5.8672999999999996E-2</v>
      </c>
      <c r="AG329" s="42">
        <f t="shared" si="273"/>
        <v>50.361299999999993</v>
      </c>
      <c r="AH329" s="42">
        <f t="shared" si="273"/>
        <v>27.914043630000002</v>
      </c>
      <c r="AI329" s="42">
        <f t="shared" si="273"/>
        <v>6.9206814800000007</v>
      </c>
      <c r="AJ329" s="42">
        <f t="shared" si="273"/>
        <v>0.90069337999999999</v>
      </c>
      <c r="AK329" s="42">
        <f t="shared" si="273"/>
        <v>0</v>
      </c>
      <c r="AL329" s="42">
        <f t="shared" si="273"/>
        <v>0</v>
      </c>
      <c r="AM329" s="42">
        <f t="shared" si="273"/>
        <v>0</v>
      </c>
      <c r="AN329" s="42">
        <f t="shared" si="273"/>
        <v>0.90069337999999999</v>
      </c>
      <c r="AO329" s="42">
        <f t="shared" si="273"/>
        <v>1.4663196800000002</v>
      </c>
      <c r="AP329" s="42">
        <f t="shared" si="273"/>
        <v>0</v>
      </c>
      <c r="AQ329" s="42">
        <f t="shared" si="273"/>
        <v>0</v>
      </c>
      <c r="AR329" s="42">
        <f t="shared" si="273"/>
        <v>0</v>
      </c>
      <c r="AS329" s="42">
        <f t="shared" si="273"/>
        <v>1.4663196800000002</v>
      </c>
      <c r="AT329" s="42">
        <f t="shared" si="273"/>
        <v>2.1352695600000007</v>
      </c>
      <c r="AU329" s="42">
        <f t="shared" si="273"/>
        <v>5.8672999999999996E-2</v>
      </c>
      <c r="AV329" s="42">
        <f t="shared" si="273"/>
        <v>0.28329099999999996</v>
      </c>
      <c r="AW329" s="42">
        <f t="shared" si="273"/>
        <v>0</v>
      </c>
      <c r="AX329" s="42">
        <f t="shared" si="273"/>
        <v>1.7933055600000005</v>
      </c>
      <c r="AY329" s="42">
        <f t="shared" si="273"/>
        <v>80.752415490000004</v>
      </c>
      <c r="AZ329" s="42">
        <f t="shared" si="273"/>
        <v>0</v>
      </c>
      <c r="BA329" s="42">
        <f t="shared" si="273"/>
        <v>50.078009000000002</v>
      </c>
      <c r="BB329" s="42">
        <f t="shared" si="273"/>
        <v>27.914043630000002</v>
      </c>
      <c r="BC329" s="42">
        <f t="shared" si="273"/>
        <v>2.7603628599999994</v>
      </c>
    </row>
    <row r="330" spans="1:55" s="16" customFormat="1" ht="31.5" x14ac:dyDescent="0.25">
      <c r="A330" s="38" t="s">
        <v>635</v>
      </c>
      <c r="B330" s="43" t="s">
        <v>142</v>
      </c>
      <c r="C330" s="40" t="s">
        <v>75</v>
      </c>
      <c r="D330" s="42">
        <f t="shared" ref="D330:AI330" si="274">SUM(D331:D332)</f>
        <v>10.279385040000001</v>
      </c>
      <c r="E330" s="42">
        <f t="shared" si="274"/>
        <v>10.279385039999999</v>
      </c>
      <c r="F330" s="42">
        <f t="shared" si="274"/>
        <v>3.4727399999999999</v>
      </c>
      <c r="G330" s="42">
        <f t="shared" si="274"/>
        <v>3.4988570399999999</v>
      </c>
      <c r="H330" s="42">
        <f t="shared" si="274"/>
        <v>3.307788</v>
      </c>
      <c r="I330" s="42">
        <f t="shared" si="274"/>
        <v>0</v>
      </c>
      <c r="J330" s="42">
        <f t="shared" si="274"/>
        <v>10.279385039999999</v>
      </c>
      <c r="K330" s="42">
        <f t="shared" si="274"/>
        <v>3.4727399999999999</v>
      </c>
      <c r="L330" s="42">
        <f t="shared" si="274"/>
        <v>3.4988570399999999</v>
      </c>
      <c r="M330" s="42">
        <f t="shared" si="274"/>
        <v>3.307788</v>
      </c>
      <c r="N330" s="42">
        <f t="shared" si="274"/>
        <v>0</v>
      </c>
      <c r="O330" s="42">
        <f t="shared" si="274"/>
        <v>0</v>
      </c>
      <c r="P330" s="42">
        <f t="shared" si="274"/>
        <v>0</v>
      </c>
      <c r="Q330" s="42">
        <f t="shared" si="274"/>
        <v>0</v>
      </c>
      <c r="R330" s="42">
        <f t="shared" si="274"/>
        <v>0</v>
      </c>
      <c r="S330" s="42">
        <f t="shared" si="274"/>
        <v>0</v>
      </c>
      <c r="T330" s="42">
        <f t="shared" si="274"/>
        <v>0</v>
      </c>
      <c r="U330" s="42">
        <f t="shared" si="274"/>
        <v>0</v>
      </c>
      <c r="V330" s="42">
        <f t="shared" si="274"/>
        <v>0</v>
      </c>
      <c r="W330" s="42">
        <f t="shared" si="274"/>
        <v>0</v>
      </c>
      <c r="X330" s="42">
        <f t="shared" si="274"/>
        <v>0</v>
      </c>
      <c r="Y330" s="42">
        <f t="shared" si="274"/>
        <v>0</v>
      </c>
      <c r="Z330" s="42">
        <f t="shared" si="274"/>
        <v>0</v>
      </c>
      <c r="AA330" s="42">
        <f t="shared" si="274"/>
        <v>0</v>
      </c>
      <c r="AB330" s="42">
        <f t="shared" si="274"/>
        <v>0</v>
      </c>
      <c r="AC330" s="42">
        <f t="shared" si="274"/>
        <v>0</v>
      </c>
      <c r="AD330" s="42">
        <f t="shared" si="274"/>
        <v>0</v>
      </c>
      <c r="AE330" s="42">
        <f t="shared" si="274"/>
        <v>0</v>
      </c>
      <c r="AF330" s="42">
        <f t="shared" si="274"/>
        <v>0</v>
      </c>
      <c r="AG330" s="42">
        <f t="shared" si="274"/>
        <v>0</v>
      </c>
      <c r="AH330" s="42">
        <f t="shared" si="274"/>
        <v>0</v>
      </c>
      <c r="AI330" s="42">
        <f t="shared" si="274"/>
        <v>0</v>
      </c>
      <c r="AJ330" s="42">
        <f t="shared" ref="AJ330:BC330" si="275">SUM(AJ331:AJ332)</f>
        <v>0</v>
      </c>
      <c r="AK330" s="42">
        <f t="shared" si="275"/>
        <v>0</v>
      </c>
      <c r="AL330" s="42">
        <f t="shared" si="275"/>
        <v>0</v>
      </c>
      <c r="AM330" s="42">
        <f t="shared" si="275"/>
        <v>0</v>
      </c>
      <c r="AN330" s="42">
        <f t="shared" si="275"/>
        <v>0</v>
      </c>
      <c r="AO330" s="42">
        <f t="shared" si="275"/>
        <v>0</v>
      </c>
      <c r="AP330" s="42">
        <f t="shared" si="275"/>
        <v>0</v>
      </c>
      <c r="AQ330" s="42">
        <f t="shared" si="275"/>
        <v>0</v>
      </c>
      <c r="AR330" s="42">
        <f t="shared" si="275"/>
        <v>0</v>
      </c>
      <c r="AS330" s="42">
        <f t="shared" si="275"/>
        <v>0</v>
      </c>
      <c r="AT330" s="42">
        <f t="shared" si="275"/>
        <v>0</v>
      </c>
      <c r="AU330" s="42">
        <f t="shared" si="275"/>
        <v>0</v>
      </c>
      <c r="AV330" s="42">
        <f t="shared" si="275"/>
        <v>0</v>
      </c>
      <c r="AW330" s="42">
        <f t="shared" si="275"/>
        <v>0</v>
      </c>
      <c r="AX330" s="42">
        <f t="shared" si="275"/>
        <v>0</v>
      </c>
      <c r="AY330" s="42">
        <f t="shared" si="275"/>
        <v>0</v>
      </c>
      <c r="AZ330" s="42">
        <f t="shared" si="275"/>
        <v>0</v>
      </c>
      <c r="BA330" s="42">
        <f t="shared" si="275"/>
        <v>0</v>
      </c>
      <c r="BB330" s="42">
        <f t="shared" si="275"/>
        <v>0</v>
      </c>
      <c r="BC330" s="42">
        <f t="shared" si="275"/>
        <v>0</v>
      </c>
    </row>
    <row r="331" spans="1:55" ht="31.5" x14ac:dyDescent="0.25">
      <c r="A331" s="46" t="s">
        <v>635</v>
      </c>
      <c r="B331" s="55" t="s">
        <v>636</v>
      </c>
      <c r="C331" s="51" t="s">
        <v>637</v>
      </c>
      <c r="D331" s="49">
        <v>6.8066450400000003</v>
      </c>
      <c r="E331" s="49">
        <f t="shared" ref="E331:E332" si="276">SUBTOTAL(9,F331:I331)</f>
        <v>6.8066450399999994</v>
      </c>
      <c r="F331" s="49">
        <f t="shared" ref="F331:I332" si="277">K331+P331+U331+Z331</f>
        <v>0</v>
      </c>
      <c r="G331" s="49">
        <f t="shared" si="277"/>
        <v>3.4988570399999999</v>
      </c>
      <c r="H331" s="49">
        <f t="shared" si="277"/>
        <v>3.307788</v>
      </c>
      <c r="I331" s="49">
        <f t="shared" si="277"/>
        <v>0</v>
      </c>
      <c r="J331" s="49">
        <f t="shared" ref="J331:J332" si="278">SUBTOTAL(9,K331:N331)</f>
        <v>6.8066450399999994</v>
      </c>
      <c r="K331" s="49">
        <v>0</v>
      </c>
      <c r="L331" s="49">
        <v>3.4988570399999999</v>
      </c>
      <c r="M331" s="49">
        <v>3.307788</v>
      </c>
      <c r="N331" s="49">
        <v>0</v>
      </c>
      <c r="O331" s="49">
        <f t="shared" ref="O331:O332" si="279">SUBTOTAL(9,P331:S331)</f>
        <v>0</v>
      </c>
      <c r="P331" s="49">
        <v>0</v>
      </c>
      <c r="Q331" s="49">
        <v>0</v>
      </c>
      <c r="R331" s="49">
        <v>0</v>
      </c>
      <c r="S331" s="49">
        <v>0</v>
      </c>
      <c r="T331" s="49">
        <f t="shared" ref="T331:T332" si="280">SUBTOTAL(9,U331:X331)</f>
        <v>0</v>
      </c>
      <c r="U331" s="49">
        <v>0</v>
      </c>
      <c r="V331" s="49">
        <v>0</v>
      </c>
      <c r="W331" s="49">
        <v>0</v>
      </c>
      <c r="X331" s="49">
        <v>0</v>
      </c>
      <c r="Y331" s="49">
        <f t="shared" ref="Y331:Y332" si="281">SUBTOTAL(9,Z331:AC331)</f>
        <v>0</v>
      </c>
      <c r="Z331" s="49">
        <v>0</v>
      </c>
      <c r="AA331" s="49">
        <v>0</v>
      </c>
      <c r="AB331" s="49">
        <v>0</v>
      </c>
      <c r="AC331" s="49">
        <v>0</v>
      </c>
      <c r="AD331" s="49">
        <v>0</v>
      </c>
      <c r="AE331" s="49">
        <f t="shared" ref="AE331:AE332" si="282">SUBTOTAL(9,AF331:AI331)</f>
        <v>0</v>
      </c>
      <c r="AF331" s="49">
        <f t="shared" ref="AF331:AI332" si="283">AK331+AP331+AU331+AZ331</f>
        <v>0</v>
      </c>
      <c r="AG331" s="49">
        <f t="shared" si="283"/>
        <v>0</v>
      </c>
      <c r="AH331" s="49">
        <f t="shared" si="283"/>
        <v>0</v>
      </c>
      <c r="AI331" s="49">
        <f t="shared" si="283"/>
        <v>0</v>
      </c>
      <c r="AJ331" s="49">
        <f t="shared" ref="AJ331:AJ332" si="284">SUBTOTAL(9,AK331:AN331)</f>
        <v>0</v>
      </c>
      <c r="AK331" s="49">
        <v>0</v>
      </c>
      <c r="AL331" s="49">
        <v>0</v>
      </c>
      <c r="AM331" s="49">
        <v>0</v>
      </c>
      <c r="AN331" s="49">
        <v>0</v>
      </c>
      <c r="AO331" s="49">
        <f t="shared" ref="AO331:AO332" si="285">SUBTOTAL(9,AP331:AS331)</f>
        <v>0</v>
      </c>
      <c r="AP331" s="49">
        <v>0</v>
      </c>
      <c r="AQ331" s="49">
        <v>0</v>
      </c>
      <c r="AR331" s="49">
        <v>0</v>
      </c>
      <c r="AS331" s="49">
        <v>0</v>
      </c>
      <c r="AT331" s="49">
        <f t="shared" ref="AT331:AT332" si="286">SUBTOTAL(9,AU331:AX331)</f>
        <v>0</v>
      </c>
      <c r="AU331" s="49">
        <v>0</v>
      </c>
      <c r="AV331" s="49">
        <v>0</v>
      </c>
      <c r="AW331" s="49">
        <v>0</v>
      </c>
      <c r="AX331" s="49">
        <v>0</v>
      </c>
      <c r="AY331" s="49">
        <f t="shared" ref="AY331:AY332" si="287">SUBTOTAL(9,AZ331:BC331)</f>
        <v>0</v>
      </c>
      <c r="AZ331" s="49">
        <v>0</v>
      </c>
      <c r="BA331" s="49">
        <v>0</v>
      </c>
      <c r="BB331" s="49">
        <v>0</v>
      </c>
      <c r="BC331" s="49">
        <v>0</v>
      </c>
    </row>
    <row r="332" spans="1:55" ht="31.5" x14ac:dyDescent="0.25">
      <c r="A332" s="46" t="s">
        <v>635</v>
      </c>
      <c r="B332" s="63" t="s">
        <v>638</v>
      </c>
      <c r="C332" s="51" t="s">
        <v>639</v>
      </c>
      <c r="D332" s="49">
        <v>3.4727399999999999</v>
      </c>
      <c r="E332" s="49">
        <f t="shared" si="276"/>
        <v>3.4727399999999999</v>
      </c>
      <c r="F332" s="49">
        <f t="shared" si="277"/>
        <v>3.4727399999999999</v>
      </c>
      <c r="G332" s="49">
        <f t="shared" si="277"/>
        <v>0</v>
      </c>
      <c r="H332" s="49">
        <f t="shared" si="277"/>
        <v>0</v>
      </c>
      <c r="I332" s="49">
        <f t="shared" si="277"/>
        <v>0</v>
      </c>
      <c r="J332" s="49">
        <f t="shared" si="278"/>
        <v>3.4727399999999999</v>
      </c>
      <c r="K332" s="49">
        <v>3.4727399999999999</v>
      </c>
      <c r="L332" s="49">
        <v>0</v>
      </c>
      <c r="M332" s="49">
        <v>0</v>
      </c>
      <c r="N332" s="49">
        <v>0</v>
      </c>
      <c r="O332" s="49">
        <f t="shared" si="279"/>
        <v>0</v>
      </c>
      <c r="P332" s="49">
        <v>0</v>
      </c>
      <c r="Q332" s="49">
        <v>0</v>
      </c>
      <c r="R332" s="49">
        <v>0</v>
      </c>
      <c r="S332" s="49">
        <v>0</v>
      </c>
      <c r="T332" s="49">
        <f t="shared" si="280"/>
        <v>0</v>
      </c>
      <c r="U332" s="49">
        <v>0</v>
      </c>
      <c r="V332" s="49">
        <v>0</v>
      </c>
      <c r="W332" s="49">
        <v>0</v>
      </c>
      <c r="X332" s="49">
        <v>0</v>
      </c>
      <c r="Y332" s="49">
        <f t="shared" si="281"/>
        <v>0</v>
      </c>
      <c r="Z332" s="49">
        <v>0</v>
      </c>
      <c r="AA332" s="49">
        <v>0</v>
      </c>
      <c r="AB332" s="49">
        <v>0</v>
      </c>
      <c r="AC332" s="49">
        <v>0</v>
      </c>
      <c r="AD332" s="49">
        <v>0</v>
      </c>
      <c r="AE332" s="49">
        <f t="shared" si="282"/>
        <v>0</v>
      </c>
      <c r="AF332" s="49">
        <f t="shared" si="283"/>
        <v>0</v>
      </c>
      <c r="AG332" s="49">
        <f t="shared" si="283"/>
        <v>0</v>
      </c>
      <c r="AH332" s="49">
        <f t="shared" si="283"/>
        <v>0</v>
      </c>
      <c r="AI332" s="49">
        <f t="shared" si="283"/>
        <v>0</v>
      </c>
      <c r="AJ332" s="49">
        <f t="shared" si="284"/>
        <v>0</v>
      </c>
      <c r="AK332" s="49">
        <v>0</v>
      </c>
      <c r="AL332" s="49">
        <v>0</v>
      </c>
      <c r="AM332" s="49">
        <v>0</v>
      </c>
      <c r="AN332" s="49">
        <v>0</v>
      </c>
      <c r="AO332" s="49">
        <f t="shared" si="285"/>
        <v>0</v>
      </c>
      <c r="AP332" s="49">
        <v>0</v>
      </c>
      <c r="AQ332" s="49">
        <v>0</v>
      </c>
      <c r="AR332" s="49">
        <v>0</v>
      </c>
      <c r="AS332" s="49">
        <v>0</v>
      </c>
      <c r="AT332" s="49">
        <f t="shared" si="286"/>
        <v>0</v>
      </c>
      <c r="AU332" s="49">
        <v>0</v>
      </c>
      <c r="AV332" s="49">
        <v>0</v>
      </c>
      <c r="AW332" s="49">
        <v>0</v>
      </c>
      <c r="AX332" s="49">
        <v>0</v>
      </c>
      <c r="AY332" s="49">
        <f t="shared" si="287"/>
        <v>0</v>
      </c>
      <c r="AZ332" s="49">
        <v>0</v>
      </c>
      <c r="BA332" s="49">
        <v>0</v>
      </c>
      <c r="BB332" s="49">
        <v>0</v>
      </c>
      <c r="BC332" s="49">
        <v>0</v>
      </c>
    </row>
    <row r="333" spans="1:55" s="16" customFormat="1" x14ac:dyDescent="0.25">
      <c r="A333" s="38" t="s">
        <v>640</v>
      </c>
      <c r="B333" s="43" t="s">
        <v>150</v>
      </c>
      <c r="C333" s="40" t="s">
        <v>75</v>
      </c>
      <c r="D333" s="42">
        <v>0</v>
      </c>
      <c r="E333" s="42">
        <v>0</v>
      </c>
      <c r="F333" s="42">
        <v>0</v>
      </c>
      <c r="G333" s="42">
        <v>0</v>
      </c>
      <c r="H333" s="42">
        <v>0</v>
      </c>
      <c r="I333" s="42">
        <v>0</v>
      </c>
      <c r="J333" s="42">
        <v>0</v>
      </c>
      <c r="K333" s="42">
        <v>0</v>
      </c>
      <c r="L333" s="42">
        <v>0</v>
      </c>
      <c r="M333" s="42">
        <v>0</v>
      </c>
      <c r="N333" s="42">
        <v>0</v>
      </c>
      <c r="O333" s="42">
        <v>0</v>
      </c>
      <c r="P333" s="42">
        <v>0</v>
      </c>
      <c r="Q333" s="42">
        <v>0</v>
      </c>
      <c r="R333" s="42">
        <v>0</v>
      </c>
      <c r="S333" s="42">
        <v>0</v>
      </c>
      <c r="T333" s="42">
        <v>0</v>
      </c>
      <c r="U333" s="42">
        <v>0</v>
      </c>
      <c r="V333" s="42">
        <v>0</v>
      </c>
      <c r="W333" s="42">
        <v>0</v>
      </c>
      <c r="X333" s="42">
        <v>0</v>
      </c>
      <c r="Y333" s="42">
        <v>0</v>
      </c>
      <c r="Z333" s="42">
        <v>0</v>
      </c>
      <c r="AA333" s="42">
        <v>0</v>
      </c>
      <c r="AB333" s="42">
        <v>0</v>
      </c>
      <c r="AC333" s="42">
        <v>0</v>
      </c>
      <c r="AD333" s="42">
        <v>0</v>
      </c>
      <c r="AE333" s="42">
        <v>0</v>
      </c>
      <c r="AF333" s="42">
        <v>0</v>
      </c>
      <c r="AG333" s="42">
        <v>0</v>
      </c>
      <c r="AH333" s="42">
        <v>0</v>
      </c>
      <c r="AI333" s="42">
        <v>0</v>
      </c>
      <c r="AJ333" s="42">
        <v>0</v>
      </c>
      <c r="AK333" s="42">
        <v>0</v>
      </c>
      <c r="AL333" s="42">
        <v>0</v>
      </c>
      <c r="AM333" s="42">
        <v>0</v>
      </c>
      <c r="AN333" s="42">
        <v>0</v>
      </c>
      <c r="AO333" s="42">
        <v>0</v>
      </c>
      <c r="AP333" s="42">
        <v>0</v>
      </c>
      <c r="AQ333" s="42">
        <v>0</v>
      </c>
      <c r="AR333" s="42">
        <v>0</v>
      </c>
      <c r="AS333" s="42">
        <v>0</v>
      </c>
      <c r="AT333" s="42">
        <v>0</v>
      </c>
      <c r="AU333" s="42">
        <v>0</v>
      </c>
      <c r="AV333" s="42">
        <v>0</v>
      </c>
      <c r="AW333" s="42">
        <v>0</v>
      </c>
      <c r="AX333" s="42">
        <v>0</v>
      </c>
      <c r="AY333" s="42">
        <v>0</v>
      </c>
      <c r="AZ333" s="42">
        <v>0</v>
      </c>
      <c r="BA333" s="42">
        <v>0</v>
      </c>
      <c r="BB333" s="42">
        <v>0</v>
      </c>
      <c r="BC333" s="42">
        <v>0</v>
      </c>
    </row>
    <row r="334" spans="1:55" s="16" customFormat="1" x14ac:dyDescent="0.25">
      <c r="A334" s="38" t="s">
        <v>641</v>
      </c>
      <c r="B334" s="43" t="s">
        <v>158</v>
      </c>
      <c r="C334" s="40" t="s">
        <v>75</v>
      </c>
      <c r="D334" s="42">
        <v>0</v>
      </c>
      <c r="E334" s="42">
        <v>0</v>
      </c>
      <c r="F334" s="42">
        <v>0</v>
      </c>
      <c r="G334" s="42">
        <v>0</v>
      </c>
      <c r="H334" s="42">
        <v>0</v>
      </c>
      <c r="I334" s="42">
        <v>0</v>
      </c>
      <c r="J334" s="42">
        <v>0</v>
      </c>
      <c r="K334" s="42">
        <v>0</v>
      </c>
      <c r="L334" s="42">
        <v>0</v>
      </c>
      <c r="M334" s="42">
        <v>0</v>
      </c>
      <c r="N334" s="42">
        <v>0</v>
      </c>
      <c r="O334" s="42">
        <v>0</v>
      </c>
      <c r="P334" s="42">
        <v>0</v>
      </c>
      <c r="Q334" s="42">
        <v>0</v>
      </c>
      <c r="R334" s="42">
        <v>0</v>
      </c>
      <c r="S334" s="42">
        <v>0</v>
      </c>
      <c r="T334" s="42">
        <v>0</v>
      </c>
      <c r="U334" s="42">
        <v>0</v>
      </c>
      <c r="V334" s="42">
        <v>0</v>
      </c>
      <c r="W334" s="42">
        <v>0</v>
      </c>
      <c r="X334" s="42">
        <v>0</v>
      </c>
      <c r="Y334" s="42">
        <v>0</v>
      </c>
      <c r="Z334" s="42">
        <v>0</v>
      </c>
      <c r="AA334" s="42">
        <v>0</v>
      </c>
      <c r="AB334" s="42">
        <v>0</v>
      </c>
      <c r="AC334" s="42">
        <v>0</v>
      </c>
      <c r="AD334" s="42">
        <v>0</v>
      </c>
      <c r="AE334" s="42">
        <v>0</v>
      </c>
      <c r="AF334" s="42">
        <v>0</v>
      </c>
      <c r="AG334" s="42">
        <v>0</v>
      </c>
      <c r="AH334" s="42">
        <v>0</v>
      </c>
      <c r="AI334" s="42">
        <v>0</v>
      </c>
      <c r="AJ334" s="42">
        <v>0</v>
      </c>
      <c r="AK334" s="42">
        <v>0</v>
      </c>
      <c r="AL334" s="42">
        <v>0</v>
      </c>
      <c r="AM334" s="42">
        <v>0</v>
      </c>
      <c r="AN334" s="42">
        <v>0</v>
      </c>
      <c r="AO334" s="42">
        <v>0</v>
      </c>
      <c r="AP334" s="42">
        <v>0</v>
      </c>
      <c r="AQ334" s="42">
        <v>0</v>
      </c>
      <c r="AR334" s="42">
        <v>0</v>
      </c>
      <c r="AS334" s="42">
        <v>0</v>
      </c>
      <c r="AT334" s="42">
        <v>0</v>
      </c>
      <c r="AU334" s="42">
        <v>0</v>
      </c>
      <c r="AV334" s="42">
        <v>0</v>
      </c>
      <c r="AW334" s="42">
        <v>0</v>
      </c>
      <c r="AX334" s="42">
        <v>0</v>
      </c>
      <c r="AY334" s="42">
        <v>0</v>
      </c>
      <c r="AZ334" s="42">
        <v>0</v>
      </c>
      <c r="BA334" s="42">
        <v>0</v>
      </c>
      <c r="BB334" s="42">
        <v>0</v>
      </c>
      <c r="BC334" s="42">
        <v>0</v>
      </c>
    </row>
    <row r="335" spans="1:55" s="16" customFormat="1" ht="31.5" x14ac:dyDescent="0.25">
      <c r="A335" s="38" t="s">
        <v>642</v>
      </c>
      <c r="B335" s="43" t="s">
        <v>162</v>
      </c>
      <c r="C335" s="40" t="s">
        <v>75</v>
      </c>
      <c r="D335" s="42">
        <f t="shared" ref="D335:AI335" si="288">SUM(D336:D341)</f>
        <v>82.396636409999999</v>
      </c>
      <c r="E335" s="42">
        <f t="shared" si="288"/>
        <v>62.849655499999997</v>
      </c>
      <c r="F335" s="42">
        <f t="shared" si="288"/>
        <v>4.6938389999999997E-2</v>
      </c>
      <c r="G335" s="42">
        <f t="shared" si="288"/>
        <v>56.475139399999996</v>
      </c>
      <c r="H335" s="42">
        <f t="shared" si="288"/>
        <v>0</v>
      </c>
      <c r="I335" s="42">
        <f t="shared" si="288"/>
        <v>6.3275777100000008</v>
      </c>
      <c r="J335" s="42">
        <f t="shared" si="288"/>
        <v>7.91738769</v>
      </c>
      <c r="K335" s="42">
        <f t="shared" si="288"/>
        <v>0</v>
      </c>
      <c r="L335" s="42">
        <f t="shared" si="288"/>
        <v>5.9623202400000004</v>
      </c>
      <c r="M335" s="42">
        <f t="shared" si="288"/>
        <v>0</v>
      </c>
      <c r="N335" s="42">
        <f t="shared" si="288"/>
        <v>1.95506745</v>
      </c>
      <c r="O335" s="42">
        <f t="shared" si="288"/>
        <v>1.2335423100000003</v>
      </c>
      <c r="P335" s="42">
        <f t="shared" si="288"/>
        <v>0</v>
      </c>
      <c r="Q335" s="42">
        <f t="shared" si="288"/>
        <v>0.12310704</v>
      </c>
      <c r="R335" s="42">
        <f t="shared" si="288"/>
        <v>0</v>
      </c>
      <c r="S335" s="42">
        <f t="shared" si="288"/>
        <v>1.11043527</v>
      </c>
      <c r="T335" s="42">
        <f t="shared" si="288"/>
        <v>32.633780260000002</v>
      </c>
      <c r="U335" s="42">
        <f t="shared" si="288"/>
        <v>4.6938389999999997E-2</v>
      </c>
      <c r="V335" s="42">
        <f t="shared" si="288"/>
        <v>31.419154000000002</v>
      </c>
      <c r="W335" s="42">
        <f t="shared" si="288"/>
        <v>0</v>
      </c>
      <c r="X335" s="42">
        <f t="shared" si="288"/>
        <v>1.16768787</v>
      </c>
      <c r="Y335" s="42">
        <f t="shared" si="288"/>
        <v>21.06494524</v>
      </c>
      <c r="Z335" s="42">
        <f t="shared" si="288"/>
        <v>0</v>
      </c>
      <c r="AA335" s="42">
        <f t="shared" si="288"/>
        <v>18.97055812</v>
      </c>
      <c r="AB335" s="42">
        <f t="shared" si="288"/>
        <v>0</v>
      </c>
      <c r="AC335" s="42">
        <f t="shared" si="288"/>
        <v>2.0943871199999999</v>
      </c>
      <c r="AD335" s="42">
        <f t="shared" si="288"/>
        <v>94.497236409999999</v>
      </c>
      <c r="AE335" s="42">
        <f t="shared" si="288"/>
        <v>85.254698110000007</v>
      </c>
      <c r="AF335" s="42">
        <f t="shared" si="288"/>
        <v>5.8672999999999996E-2</v>
      </c>
      <c r="AG335" s="42">
        <f t="shared" si="288"/>
        <v>50.361299999999993</v>
      </c>
      <c r="AH335" s="42">
        <f t="shared" si="288"/>
        <v>27.914043630000002</v>
      </c>
      <c r="AI335" s="42">
        <f t="shared" si="288"/>
        <v>6.9206814800000007</v>
      </c>
      <c r="AJ335" s="42">
        <f t="shared" ref="AJ335:BC335" si="289">SUM(AJ336:AJ341)</f>
        <v>0.90069337999999999</v>
      </c>
      <c r="AK335" s="42">
        <f t="shared" si="289"/>
        <v>0</v>
      </c>
      <c r="AL335" s="42">
        <f t="shared" si="289"/>
        <v>0</v>
      </c>
      <c r="AM335" s="42">
        <f t="shared" si="289"/>
        <v>0</v>
      </c>
      <c r="AN335" s="42">
        <f t="shared" si="289"/>
        <v>0.90069337999999999</v>
      </c>
      <c r="AO335" s="42">
        <f t="shared" si="289"/>
        <v>1.4663196800000002</v>
      </c>
      <c r="AP335" s="42">
        <f t="shared" si="289"/>
        <v>0</v>
      </c>
      <c r="AQ335" s="42">
        <f t="shared" si="289"/>
        <v>0</v>
      </c>
      <c r="AR335" s="42">
        <f t="shared" si="289"/>
        <v>0</v>
      </c>
      <c r="AS335" s="42">
        <f t="shared" si="289"/>
        <v>1.4663196800000002</v>
      </c>
      <c r="AT335" s="42">
        <f t="shared" si="289"/>
        <v>2.1352695600000007</v>
      </c>
      <c r="AU335" s="42">
        <f t="shared" si="289"/>
        <v>5.8672999999999996E-2</v>
      </c>
      <c r="AV335" s="42">
        <f t="shared" si="289"/>
        <v>0.28329099999999996</v>
      </c>
      <c r="AW335" s="42">
        <f t="shared" si="289"/>
        <v>0</v>
      </c>
      <c r="AX335" s="42">
        <f t="shared" si="289"/>
        <v>1.7933055600000005</v>
      </c>
      <c r="AY335" s="42">
        <f t="shared" si="289"/>
        <v>80.752415490000004</v>
      </c>
      <c r="AZ335" s="42">
        <f t="shared" si="289"/>
        <v>0</v>
      </c>
      <c r="BA335" s="42">
        <f t="shared" si="289"/>
        <v>50.078009000000002</v>
      </c>
      <c r="BB335" s="42">
        <f t="shared" si="289"/>
        <v>27.914043630000002</v>
      </c>
      <c r="BC335" s="42">
        <f t="shared" si="289"/>
        <v>2.7603628599999994</v>
      </c>
    </row>
    <row r="336" spans="1:55" ht="31.5" x14ac:dyDescent="0.25">
      <c r="A336" s="46" t="s">
        <v>642</v>
      </c>
      <c r="B336" s="63" t="s">
        <v>643</v>
      </c>
      <c r="C336" s="51" t="s">
        <v>644</v>
      </c>
      <c r="D336" s="49">
        <v>69.986236410000004</v>
      </c>
      <c r="E336" s="49">
        <f t="shared" ref="E336:E341" si="290">SUBTOTAL(9,F336:I336)</f>
        <v>55.036879409999997</v>
      </c>
      <c r="F336" s="49">
        <f t="shared" ref="F336:I341" si="291">K336+P336+U336+Z336</f>
        <v>0</v>
      </c>
      <c r="G336" s="49">
        <f t="shared" si="291"/>
        <v>48.788064599999998</v>
      </c>
      <c r="H336" s="49">
        <f t="shared" si="291"/>
        <v>0</v>
      </c>
      <c r="I336" s="49">
        <f t="shared" si="291"/>
        <v>6.2488148099999998</v>
      </c>
      <c r="J336" s="49">
        <f t="shared" ref="J336:J341" si="292">SUBTOTAL(9,K336:N336)</f>
        <v>7.91738769</v>
      </c>
      <c r="K336" s="49">
        <v>0</v>
      </c>
      <c r="L336" s="49">
        <v>5.9623202400000004</v>
      </c>
      <c r="M336" s="49">
        <v>0</v>
      </c>
      <c r="N336" s="49">
        <v>1.95506745</v>
      </c>
      <c r="O336" s="49">
        <f t="shared" ref="O336:O341" si="293">SUBTOTAL(9,P336:S336)</f>
        <v>1.11043527</v>
      </c>
      <c r="P336" s="49">
        <v>0</v>
      </c>
      <c r="Q336" s="49">
        <v>0</v>
      </c>
      <c r="R336" s="49">
        <v>0</v>
      </c>
      <c r="S336" s="49">
        <v>1.11043527</v>
      </c>
      <c r="T336" s="49">
        <f t="shared" ref="T336:T341" si="294">SUBTOTAL(9,U336:X336)</f>
        <v>25.31411099</v>
      </c>
      <c r="U336" s="49">
        <v>0</v>
      </c>
      <c r="V336" s="49">
        <f>24225.18624/1000</f>
        <v>24.225186239999999</v>
      </c>
      <c r="W336" s="49">
        <v>0</v>
      </c>
      <c r="X336" s="49">
        <v>1.0889247500000001</v>
      </c>
      <c r="Y336" s="49">
        <f t="shared" ref="Y336:Y341" si="295">SUBTOTAL(9,Z336:AC336)</f>
        <v>20.69494546</v>
      </c>
      <c r="Z336" s="49">
        <v>0</v>
      </c>
      <c r="AA336" s="49">
        <v>18.600558119999999</v>
      </c>
      <c r="AB336" s="49">
        <v>0</v>
      </c>
      <c r="AC336" s="49">
        <v>2.0943873399999999</v>
      </c>
      <c r="AD336" s="49">
        <v>94.155236410000001</v>
      </c>
      <c r="AE336" s="49">
        <f t="shared" ref="AE336:AE341" si="296">SUBTOTAL(9,AF336:AI336)</f>
        <v>84.910314819999996</v>
      </c>
      <c r="AF336" s="49">
        <f t="shared" ref="AF336:AI341" si="297">AK336+AP336+AU336+AZ336</f>
        <v>0</v>
      </c>
      <c r="AG336" s="49">
        <f t="shared" si="297"/>
        <v>50.078009000000002</v>
      </c>
      <c r="AH336" s="49">
        <f t="shared" si="297"/>
        <v>27.914043630000002</v>
      </c>
      <c r="AI336" s="49">
        <f t="shared" si="297"/>
        <v>6.9182621900000001</v>
      </c>
      <c r="AJ336" s="49">
        <f t="shared" ref="AJ336:AJ341" si="298">SUBTOTAL(9,AK336:AN336)</f>
        <v>0.90069337999999999</v>
      </c>
      <c r="AK336" s="49">
        <v>0</v>
      </c>
      <c r="AL336" s="49">
        <v>0</v>
      </c>
      <c r="AM336" s="49">
        <v>0</v>
      </c>
      <c r="AN336" s="49">
        <v>0.90069337999999999</v>
      </c>
      <c r="AO336" s="49">
        <f t="shared" ref="AO336:AO341" si="299">SUBTOTAL(9,AP336:AS336)</f>
        <v>1.4663196800000002</v>
      </c>
      <c r="AP336" s="49">
        <v>0</v>
      </c>
      <c r="AQ336" s="49">
        <v>0</v>
      </c>
      <c r="AR336" s="49">
        <v>0</v>
      </c>
      <c r="AS336" s="49">
        <v>1.4663196800000002</v>
      </c>
      <c r="AT336" s="49">
        <f t="shared" ref="AT336:AT341" si="300">SUBTOTAL(9,AU336:AX336)</f>
        <v>1.7908860500000006</v>
      </c>
      <c r="AU336" s="49">
        <v>0</v>
      </c>
      <c r="AV336" s="49">
        <v>0</v>
      </c>
      <c r="AW336" s="49">
        <v>0</v>
      </c>
      <c r="AX336" s="49">
        <v>1.7908860500000006</v>
      </c>
      <c r="AY336" s="49">
        <f t="shared" ref="AY336:AY341" si="301">SUBTOTAL(9,AZ336:BC336)</f>
        <v>80.752415710000008</v>
      </c>
      <c r="AZ336" s="49">
        <v>0</v>
      </c>
      <c r="BA336" s="49">
        <v>50.078009000000002</v>
      </c>
      <c r="BB336" s="49">
        <v>27.914043630000002</v>
      </c>
      <c r="BC336" s="49">
        <v>2.7603630799999994</v>
      </c>
    </row>
    <row r="337" spans="1:55" x14ac:dyDescent="0.25">
      <c r="A337" s="46" t="s">
        <v>642</v>
      </c>
      <c r="B337" s="63" t="s">
        <v>645</v>
      </c>
      <c r="C337" s="51" t="s">
        <v>646</v>
      </c>
      <c r="D337" s="49">
        <v>12</v>
      </c>
      <c r="E337" s="49">
        <f t="shared" si="290"/>
        <v>7.4</v>
      </c>
      <c r="F337" s="49">
        <f t="shared" si="291"/>
        <v>0</v>
      </c>
      <c r="G337" s="49">
        <f t="shared" si="291"/>
        <v>7.4</v>
      </c>
      <c r="H337" s="49">
        <f t="shared" si="291"/>
        <v>0</v>
      </c>
      <c r="I337" s="49">
        <f t="shared" si="291"/>
        <v>0</v>
      </c>
      <c r="J337" s="49">
        <f t="shared" si="292"/>
        <v>0</v>
      </c>
      <c r="K337" s="49">
        <v>0</v>
      </c>
      <c r="L337" s="49">
        <v>0</v>
      </c>
      <c r="M337" s="49">
        <v>0</v>
      </c>
      <c r="N337" s="49">
        <v>0</v>
      </c>
      <c r="O337" s="49">
        <f t="shared" si="293"/>
        <v>0</v>
      </c>
      <c r="P337" s="49">
        <v>0</v>
      </c>
      <c r="Q337" s="49">
        <v>0</v>
      </c>
      <c r="R337" s="49">
        <v>0</v>
      </c>
      <c r="S337" s="49">
        <v>0</v>
      </c>
      <c r="T337" s="49">
        <f t="shared" si="294"/>
        <v>7.03</v>
      </c>
      <c r="U337" s="49">
        <v>0</v>
      </c>
      <c r="V337" s="49">
        <v>7.03</v>
      </c>
      <c r="W337" s="49">
        <v>0</v>
      </c>
      <c r="X337" s="49">
        <v>0</v>
      </c>
      <c r="Y337" s="49">
        <f t="shared" si="295"/>
        <v>0.37</v>
      </c>
      <c r="Z337" s="49">
        <v>0</v>
      </c>
      <c r="AA337" s="49">
        <v>0.37</v>
      </c>
      <c r="AB337" s="49">
        <v>0</v>
      </c>
      <c r="AC337" s="49">
        <v>0</v>
      </c>
      <c r="AD337" s="49">
        <v>0</v>
      </c>
      <c r="AE337" s="49">
        <f t="shared" si="296"/>
        <v>0</v>
      </c>
      <c r="AF337" s="49">
        <f t="shared" si="297"/>
        <v>0</v>
      </c>
      <c r="AG337" s="49">
        <f t="shared" si="297"/>
        <v>0</v>
      </c>
      <c r="AH337" s="49">
        <f t="shared" si="297"/>
        <v>0</v>
      </c>
      <c r="AI337" s="49">
        <f t="shared" si="297"/>
        <v>0</v>
      </c>
      <c r="AJ337" s="49">
        <f t="shared" si="298"/>
        <v>0</v>
      </c>
      <c r="AK337" s="49">
        <v>0</v>
      </c>
      <c r="AL337" s="49">
        <v>0</v>
      </c>
      <c r="AM337" s="49">
        <v>0</v>
      </c>
      <c r="AN337" s="49">
        <v>0</v>
      </c>
      <c r="AO337" s="49">
        <f t="shared" si="299"/>
        <v>0</v>
      </c>
      <c r="AP337" s="49">
        <v>0</v>
      </c>
      <c r="AQ337" s="49">
        <v>0</v>
      </c>
      <c r="AR337" s="49">
        <v>0</v>
      </c>
      <c r="AS337" s="49">
        <v>0</v>
      </c>
      <c r="AT337" s="49">
        <f t="shared" si="300"/>
        <v>0</v>
      </c>
      <c r="AU337" s="49">
        <v>0</v>
      </c>
      <c r="AV337" s="49">
        <v>0</v>
      </c>
      <c r="AW337" s="49">
        <v>0</v>
      </c>
      <c r="AX337" s="49">
        <v>0</v>
      </c>
      <c r="AY337" s="49">
        <f t="shared" si="301"/>
        <v>0</v>
      </c>
      <c r="AZ337" s="49">
        <v>0</v>
      </c>
      <c r="BA337" s="49">
        <v>0</v>
      </c>
      <c r="BB337" s="49">
        <v>0</v>
      </c>
      <c r="BC337" s="49">
        <v>0</v>
      </c>
    </row>
    <row r="338" spans="1:55" ht="31.5" x14ac:dyDescent="0.25">
      <c r="A338" s="46" t="s">
        <v>642</v>
      </c>
      <c r="B338" s="63" t="s">
        <v>647</v>
      </c>
      <c r="C338" s="51" t="s">
        <v>648</v>
      </c>
      <c r="D338" s="49">
        <v>0.12840000000000001</v>
      </c>
      <c r="E338" s="49">
        <f t="shared" si="290"/>
        <v>0.11564444000000002</v>
      </c>
      <c r="F338" s="49">
        <f t="shared" si="291"/>
        <v>0</v>
      </c>
      <c r="G338" s="49">
        <f t="shared" si="291"/>
        <v>3.8519999999999999E-2</v>
      </c>
      <c r="H338" s="49">
        <f t="shared" si="291"/>
        <v>0</v>
      </c>
      <c r="I338" s="49">
        <f t="shared" si="291"/>
        <v>7.7124440000000016E-2</v>
      </c>
      <c r="J338" s="49">
        <f t="shared" si="292"/>
        <v>0</v>
      </c>
      <c r="K338" s="49">
        <v>0</v>
      </c>
      <c r="L338" s="49">
        <v>0</v>
      </c>
      <c r="M338" s="49">
        <v>0</v>
      </c>
      <c r="N338" s="49">
        <v>0</v>
      </c>
      <c r="O338" s="49">
        <f t="shared" si="293"/>
        <v>3.8519999999999999E-2</v>
      </c>
      <c r="P338" s="49">
        <v>0</v>
      </c>
      <c r="Q338" s="49">
        <v>3.8519999999999999E-2</v>
      </c>
      <c r="R338" s="49">
        <v>0</v>
      </c>
      <c r="S338" s="49">
        <v>0</v>
      </c>
      <c r="T338" s="49">
        <f t="shared" si="294"/>
        <v>7.7124660000000012E-2</v>
      </c>
      <c r="U338" s="49">
        <v>0</v>
      </c>
      <c r="V338" s="49">
        <v>0</v>
      </c>
      <c r="W338" s="49">
        <v>0</v>
      </c>
      <c r="X338" s="49">
        <v>7.7124660000000012E-2</v>
      </c>
      <c r="Y338" s="49">
        <f t="shared" si="295"/>
        <v>-2.2000000000000001E-7</v>
      </c>
      <c r="Z338" s="49">
        <v>0</v>
      </c>
      <c r="AA338" s="49">
        <v>0</v>
      </c>
      <c r="AB338" s="49">
        <v>0</v>
      </c>
      <c r="AC338" s="49">
        <v>-2.2000000000000001E-7</v>
      </c>
      <c r="AD338" s="49">
        <v>0.107</v>
      </c>
      <c r="AE338" s="49">
        <f t="shared" si="296"/>
        <v>9.6500500000000003E-2</v>
      </c>
      <c r="AF338" s="49">
        <f t="shared" si="297"/>
        <v>1.9557669999999999E-2</v>
      </c>
      <c r="AG338" s="49">
        <f t="shared" si="297"/>
        <v>7.6162000000000007E-2</v>
      </c>
      <c r="AH338" s="49">
        <f t="shared" si="297"/>
        <v>0</v>
      </c>
      <c r="AI338" s="49">
        <f t="shared" si="297"/>
        <v>7.8083000000000004E-4</v>
      </c>
      <c r="AJ338" s="49">
        <f t="shared" si="298"/>
        <v>0</v>
      </c>
      <c r="AK338" s="49">
        <v>0</v>
      </c>
      <c r="AL338" s="49">
        <v>0</v>
      </c>
      <c r="AM338" s="49">
        <v>0</v>
      </c>
      <c r="AN338" s="49">
        <v>0</v>
      </c>
      <c r="AO338" s="49">
        <f t="shared" si="299"/>
        <v>0</v>
      </c>
      <c r="AP338" s="49">
        <v>0</v>
      </c>
      <c r="AQ338" s="49">
        <v>0</v>
      </c>
      <c r="AR338" s="49">
        <v>0</v>
      </c>
      <c r="AS338" s="49">
        <v>0</v>
      </c>
      <c r="AT338" s="49">
        <f t="shared" si="300"/>
        <v>9.6500720000000012E-2</v>
      </c>
      <c r="AU338" s="49">
        <v>1.9557669999999999E-2</v>
      </c>
      <c r="AV338" s="49">
        <v>7.6162000000000007E-2</v>
      </c>
      <c r="AW338" s="49">
        <v>0</v>
      </c>
      <c r="AX338" s="49">
        <v>7.8105000000000004E-4</v>
      </c>
      <c r="AY338" s="49">
        <f t="shared" si="301"/>
        <v>-2.2000000000000001E-7</v>
      </c>
      <c r="AZ338" s="49">
        <v>0</v>
      </c>
      <c r="BA338" s="49">
        <v>0</v>
      </c>
      <c r="BB338" s="49">
        <v>0</v>
      </c>
      <c r="BC338" s="49">
        <v>-2.2000000000000001E-7</v>
      </c>
    </row>
    <row r="339" spans="1:55" ht="31.5" x14ac:dyDescent="0.25">
      <c r="A339" s="46" t="s">
        <v>642</v>
      </c>
      <c r="B339" s="63" t="s">
        <v>649</v>
      </c>
      <c r="C339" s="51" t="s">
        <v>650</v>
      </c>
      <c r="D339" s="49">
        <v>0.13200000000000001</v>
      </c>
      <c r="E339" s="49">
        <f t="shared" si="290"/>
        <v>0.11774322</v>
      </c>
      <c r="F339" s="49">
        <f t="shared" si="291"/>
        <v>2.3469199999999999E-2</v>
      </c>
      <c r="G339" s="49">
        <f t="shared" si="291"/>
        <v>9.3862799999999996E-2</v>
      </c>
      <c r="H339" s="49">
        <f t="shared" si="291"/>
        <v>0</v>
      </c>
      <c r="I339" s="49">
        <f t="shared" si="291"/>
        <v>4.1121999999999996E-4</v>
      </c>
      <c r="J339" s="49">
        <f t="shared" si="292"/>
        <v>0</v>
      </c>
      <c r="K339" s="49">
        <v>0</v>
      </c>
      <c r="L339" s="49">
        <v>0</v>
      </c>
      <c r="M339" s="49">
        <v>0</v>
      </c>
      <c r="N339" s="49">
        <v>0</v>
      </c>
      <c r="O339" s="49">
        <f t="shared" si="293"/>
        <v>3.9600000000000003E-2</v>
      </c>
      <c r="P339" s="49">
        <v>0</v>
      </c>
      <c r="Q339" s="49">
        <v>3.9600000000000003E-2</v>
      </c>
      <c r="R339" s="49">
        <v>0</v>
      </c>
      <c r="S339" s="49">
        <v>0</v>
      </c>
      <c r="T339" s="49">
        <f t="shared" si="294"/>
        <v>7.8143219999999999E-2</v>
      </c>
      <c r="U339" s="49">
        <f>23.4692/1000</f>
        <v>2.3469199999999999E-2</v>
      </c>
      <c r="V339" s="49">
        <f>54.2628/1000</f>
        <v>5.42628E-2</v>
      </c>
      <c r="W339" s="49">
        <v>0</v>
      </c>
      <c r="X339" s="49">
        <f>0.41122/1000</f>
        <v>4.1121999999999996E-4</v>
      </c>
      <c r="Y339" s="49">
        <f t="shared" si="295"/>
        <v>0</v>
      </c>
      <c r="Z339" s="49">
        <v>0</v>
      </c>
      <c r="AA339" s="49">
        <v>0</v>
      </c>
      <c r="AB339" s="49">
        <v>0</v>
      </c>
      <c r="AC339" s="49">
        <v>0</v>
      </c>
      <c r="AD339" s="49">
        <v>0.11</v>
      </c>
      <c r="AE339" s="49">
        <f t="shared" si="296"/>
        <v>9.818789E-2</v>
      </c>
      <c r="AF339" s="49">
        <f t="shared" si="297"/>
        <v>1.9557670000000003E-2</v>
      </c>
      <c r="AG339" s="49">
        <f t="shared" si="297"/>
        <v>7.8218999999999997E-2</v>
      </c>
      <c r="AH339" s="49">
        <f t="shared" si="297"/>
        <v>0</v>
      </c>
      <c r="AI339" s="49">
        <f t="shared" si="297"/>
        <v>4.1122000000000012E-4</v>
      </c>
      <c r="AJ339" s="49">
        <f t="shared" si="298"/>
        <v>0</v>
      </c>
      <c r="AK339" s="49">
        <v>0</v>
      </c>
      <c r="AL339" s="49">
        <v>0</v>
      </c>
      <c r="AM339" s="49">
        <v>0</v>
      </c>
      <c r="AN339" s="49">
        <v>0</v>
      </c>
      <c r="AO339" s="49">
        <f t="shared" si="299"/>
        <v>0</v>
      </c>
      <c r="AP339" s="49">
        <v>0</v>
      </c>
      <c r="AQ339" s="49">
        <v>0</v>
      </c>
      <c r="AR339" s="49">
        <v>0</v>
      </c>
      <c r="AS339" s="49">
        <v>0</v>
      </c>
      <c r="AT339" s="49">
        <f t="shared" si="300"/>
        <v>9.818789E-2</v>
      </c>
      <c r="AU339" s="49">
        <v>1.9557670000000003E-2</v>
      </c>
      <c r="AV339" s="49">
        <v>7.8218999999999997E-2</v>
      </c>
      <c r="AW339" s="49">
        <v>0</v>
      </c>
      <c r="AX339" s="49">
        <v>4.1122000000000012E-4</v>
      </c>
      <c r="AY339" s="49">
        <f t="shared" si="301"/>
        <v>0</v>
      </c>
      <c r="AZ339" s="49">
        <v>0</v>
      </c>
      <c r="BA339" s="49">
        <v>0</v>
      </c>
      <c r="BB339" s="49">
        <v>0</v>
      </c>
      <c r="BC339" s="49">
        <v>0</v>
      </c>
    </row>
    <row r="340" spans="1:55" ht="31.5" x14ac:dyDescent="0.25">
      <c r="A340" s="46" t="s">
        <v>642</v>
      </c>
      <c r="B340" s="63" t="s">
        <v>651</v>
      </c>
      <c r="C340" s="51" t="s">
        <v>652</v>
      </c>
      <c r="D340" s="49">
        <v>0.1128</v>
      </c>
      <c r="E340" s="49">
        <f t="shared" si="290"/>
        <v>0.14052865</v>
      </c>
      <c r="F340" s="49">
        <f t="shared" si="291"/>
        <v>2.3469190000000001E-2</v>
      </c>
      <c r="G340" s="49">
        <f t="shared" si="291"/>
        <v>0.1161084</v>
      </c>
      <c r="H340" s="49">
        <f t="shared" si="291"/>
        <v>0</v>
      </c>
      <c r="I340" s="49">
        <f t="shared" si="291"/>
        <v>9.5105999999999999E-4</v>
      </c>
      <c r="J340" s="49">
        <f t="shared" si="292"/>
        <v>0</v>
      </c>
      <c r="K340" s="49">
        <v>0</v>
      </c>
      <c r="L340" s="49">
        <v>0</v>
      </c>
      <c r="M340" s="49">
        <v>0</v>
      </c>
      <c r="N340" s="49">
        <v>0</v>
      </c>
      <c r="O340" s="49">
        <f t="shared" si="293"/>
        <v>3.3840000000000002E-2</v>
      </c>
      <c r="P340" s="49">
        <v>0</v>
      </c>
      <c r="Q340" s="49">
        <v>3.3840000000000002E-2</v>
      </c>
      <c r="R340" s="49">
        <v>0</v>
      </c>
      <c r="S340" s="49">
        <v>0</v>
      </c>
      <c r="T340" s="49">
        <f t="shared" si="294"/>
        <v>0.10668865000000001</v>
      </c>
      <c r="U340" s="49">
        <f>23.46919/1000</f>
        <v>2.3469190000000001E-2</v>
      </c>
      <c r="V340" s="49">
        <f>82.2684/1000</f>
        <v>8.2268400000000005E-2</v>
      </c>
      <c r="W340" s="49">
        <v>0</v>
      </c>
      <c r="X340" s="49">
        <f>0.95106/1000</f>
        <v>9.5105999999999999E-4</v>
      </c>
      <c r="Y340" s="49">
        <f t="shared" si="295"/>
        <v>0</v>
      </c>
      <c r="Z340" s="49">
        <v>0</v>
      </c>
      <c r="AA340" s="49">
        <v>0</v>
      </c>
      <c r="AB340" s="49">
        <v>0</v>
      </c>
      <c r="AC340" s="49">
        <v>0</v>
      </c>
      <c r="AD340" s="49">
        <v>9.4E-2</v>
      </c>
      <c r="AE340" s="49">
        <f t="shared" si="296"/>
        <v>0.11726572000000002</v>
      </c>
      <c r="AF340" s="49">
        <f t="shared" si="297"/>
        <v>1.9557659999999998E-2</v>
      </c>
      <c r="AG340" s="49">
        <f t="shared" si="297"/>
        <v>9.675700000000001E-2</v>
      </c>
      <c r="AH340" s="49">
        <f t="shared" si="297"/>
        <v>0</v>
      </c>
      <c r="AI340" s="49">
        <f t="shared" si="297"/>
        <v>9.5105999999999999E-4</v>
      </c>
      <c r="AJ340" s="49">
        <f t="shared" si="298"/>
        <v>0</v>
      </c>
      <c r="AK340" s="49">
        <v>0</v>
      </c>
      <c r="AL340" s="49">
        <v>0</v>
      </c>
      <c r="AM340" s="49">
        <v>0</v>
      </c>
      <c r="AN340" s="49">
        <v>0</v>
      </c>
      <c r="AO340" s="49">
        <f t="shared" si="299"/>
        <v>0</v>
      </c>
      <c r="AP340" s="49">
        <v>0</v>
      </c>
      <c r="AQ340" s="49">
        <v>0</v>
      </c>
      <c r="AR340" s="49">
        <v>0</v>
      </c>
      <c r="AS340" s="49">
        <v>0</v>
      </c>
      <c r="AT340" s="49">
        <f t="shared" si="300"/>
        <v>0.11726572000000002</v>
      </c>
      <c r="AU340" s="49">
        <v>1.9557659999999998E-2</v>
      </c>
      <c r="AV340" s="49">
        <v>9.675700000000001E-2</v>
      </c>
      <c r="AW340" s="49">
        <v>0</v>
      </c>
      <c r="AX340" s="49">
        <v>9.5105999999999999E-4</v>
      </c>
      <c r="AY340" s="49">
        <f t="shared" si="301"/>
        <v>0</v>
      </c>
      <c r="AZ340" s="49">
        <v>0</v>
      </c>
      <c r="BA340" s="49">
        <v>0</v>
      </c>
      <c r="BB340" s="49">
        <v>0</v>
      </c>
      <c r="BC340" s="49">
        <v>0</v>
      </c>
    </row>
    <row r="341" spans="1:55" ht="31.5" x14ac:dyDescent="0.25">
      <c r="A341" s="46" t="s">
        <v>642</v>
      </c>
      <c r="B341" s="63" t="s">
        <v>653</v>
      </c>
      <c r="C341" s="51" t="s">
        <v>654</v>
      </c>
      <c r="D341" s="49">
        <v>3.7199999999999997E-2</v>
      </c>
      <c r="E341" s="49">
        <f t="shared" si="290"/>
        <v>3.8859779999999997E-2</v>
      </c>
      <c r="F341" s="49">
        <f t="shared" si="291"/>
        <v>0</v>
      </c>
      <c r="G341" s="49">
        <f t="shared" si="291"/>
        <v>3.8583599999999996E-2</v>
      </c>
      <c r="H341" s="49">
        <f t="shared" si="291"/>
        <v>0</v>
      </c>
      <c r="I341" s="49">
        <f t="shared" si="291"/>
        <v>2.7618E-4</v>
      </c>
      <c r="J341" s="49">
        <f t="shared" si="292"/>
        <v>0</v>
      </c>
      <c r="K341" s="49">
        <v>0</v>
      </c>
      <c r="L341" s="49">
        <v>0</v>
      </c>
      <c r="M341" s="49">
        <v>0</v>
      </c>
      <c r="N341" s="49">
        <v>0</v>
      </c>
      <c r="O341" s="49">
        <f t="shared" si="293"/>
        <v>1.114704E-2</v>
      </c>
      <c r="P341" s="49">
        <v>0</v>
      </c>
      <c r="Q341" s="49">
        <v>1.114704E-2</v>
      </c>
      <c r="R341" s="49">
        <v>0</v>
      </c>
      <c r="S341" s="49">
        <v>0</v>
      </c>
      <c r="T341" s="49">
        <f t="shared" si="294"/>
        <v>2.771274E-2</v>
      </c>
      <c r="U341" s="49">
        <v>0</v>
      </c>
      <c r="V341" s="49">
        <f>27.43656/1000</f>
        <v>2.7436559999999999E-2</v>
      </c>
      <c r="W341" s="49">
        <v>0</v>
      </c>
      <c r="X341" s="49">
        <f>0.27618/1000</f>
        <v>2.7618E-4</v>
      </c>
      <c r="Y341" s="49">
        <f t="shared" si="295"/>
        <v>0</v>
      </c>
      <c r="Z341" s="49">
        <v>0</v>
      </c>
      <c r="AA341" s="49">
        <v>0</v>
      </c>
      <c r="AB341" s="49">
        <v>0</v>
      </c>
      <c r="AC341" s="49">
        <v>0</v>
      </c>
      <c r="AD341" s="49">
        <v>3.1E-2</v>
      </c>
      <c r="AE341" s="49">
        <f t="shared" si="296"/>
        <v>3.2429180000000002E-2</v>
      </c>
      <c r="AF341" s="49">
        <f t="shared" si="297"/>
        <v>0</v>
      </c>
      <c r="AG341" s="49">
        <f t="shared" si="297"/>
        <v>3.2153000000000001E-2</v>
      </c>
      <c r="AH341" s="49">
        <f t="shared" si="297"/>
        <v>0</v>
      </c>
      <c r="AI341" s="49">
        <f t="shared" si="297"/>
        <v>2.7618000000000006E-4</v>
      </c>
      <c r="AJ341" s="49">
        <f t="shared" si="298"/>
        <v>0</v>
      </c>
      <c r="AK341" s="49">
        <v>0</v>
      </c>
      <c r="AL341" s="49">
        <v>0</v>
      </c>
      <c r="AM341" s="49">
        <v>0</v>
      </c>
      <c r="AN341" s="49">
        <v>0</v>
      </c>
      <c r="AO341" s="49">
        <f t="shared" si="299"/>
        <v>0</v>
      </c>
      <c r="AP341" s="49">
        <v>0</v>
      </c>
      <c r="AQ341" s="49">
        <v>0</v>
      </c>
      <c r="AR341" s="49">
        <v>0</v>
      </c>
      <c r="AS341" s="49">
        <v>0</v>
      </c>
      <c r="AT341" s="49">
        <f t="shared" si="300"/>
        <v>3.2429180000000002E-2</v>
      </c>
      <c r="AU341" s="49">
        <v>0</v>
      </c>
      <c r="AV341" s="49">
        <v>3.2153000000000001E-2</v>
      </c>
      <c r="AW341" s="49">
        <v>0</v>
      </c>
      <c r="AX341" s="49">
        <v>2.7618000000000006E-4</v>
      </c>
      <c r="AY341" s="49">
        <f t="shared" si="301"/>
        <v>0</v>
      </c>
      <c r="AZ341" s="49">
        <v>0</v>
      </c>
      <c r="BA341" s="49">
        <v>0</v>
      </c>
      <c r="BB341" s="49">
        <v>0</v>
      </c>
      <c r="BC341" s="49">
        <v>0</v>
      </c>
    </row>
    <row r="342" spans="1:55" s="16" customFormat="1" ht="31.5" x14ac:dyDescent="0.25">
      <c r="A342" s="38" t="s">
        <v>655</v>
      </c>
      <c r="B342" s="43" t="s">
        <v>182</v>
      </c>
      <c r="C342" s="40" t="s">
        <v>75</v>
      </c>
      <c r="D342" s="42">
        <f t="shared" ref="D342:BC342" si="302">D343+D358+D360+D381</f>
        <v>573.36456225438769</v>
      </c>
      <c r="E342" s="42">
        <f t="shared" si="302"/>
        <v>502.32826277000004</v>
      </c>
      <c r="F342" s="42">
        <f t="shared" si="302"/>
        <v>0.81416180000000005</v>
      </c>
      <c r="G342" s="42">
        <f t="shared" si="302"/>
        <v>363.19152213000001</v>
      </c>
      <c r="H342" s="42">
        <f t="shared" si="302"/>
        <v>119.27557641</v>
      </c>
      <c r="I342" s="42">
        <f t="shared" si="302"/>
        <v>19.047002430000003</v>
      </c>
      <c r="J342" s="42">
        <f t="shared" si="302"/>
        <v>128.51434872000002</v>
      </c>
      <c r="K342" s="42">
        <f t="shared" si="302"/>
        <v>0</v>
      </c>
      <c r="L342" s="42">
        <f t="shared" si="302"/>
        <v>87.354930949999996</v>
      </c>
      <c r="M342" s="42">
        <f t="shared" si="302"/>
        <v>34.87058511</v>
      </c>
      <c r="N342" s="42">
        <f t="shared" si="302"/>
        <v>6.2888326599999997</v>
      </c>
      <c r="O342" s="42">
        <f t="shared" si="302"/>
        <v>134.77597190999998</v>
      </c>
      <c r="P342" s="42">
        <f t="shared" si="302"/>
        <v>0</v>
      </c>
      <c r="Q342" s="42">
        <f t="shared" si="302"/>
        <v>74.366954889999988</v>
      </c>
      <c r="R342" s="42">
        <f t="shared" si="302"/>
        <v>54.75471478</v>
      </c>
      <c r="S342" s="42">
        <f t="shared" si="302"/>
        <v>5.6543022399999998</v>
      </c>
      <c r="T342" s="42">
        <f t="shared" si="302"/>
        <v>111.40566629999999</v>
      </c>
      <c r="U342" s="42">
        <f t="shared" si="302"/>
        <v>0.81416180000000005</v>
      </c>
      <c r="V342" s="42">
        <f t="shared" si="302"/>
        <v>104.19798546</v>
      </c>
      <c r="W342" s="42">
        <f t="shared" si="302"/>
        <v>0.96204000000000001</v>
      </c>
      <c r="X342" s="42">
        <f t="shared" si="302"/>
        <v>5.4314790400000001</v>
      </c>
      <c r="Y342" s="42">
        <f t="shared" si="302"/>
        <v>127.63227584000001</v>
      </c>
      <c r="Z342" s="42">
        <f t="shared" si="302"/>
        <v>0</v>
      </c>
      <c r="AA342" s="42">
        <f t="shared" si="302"/>
        <v>97.271650830000013</v>
      </c>
      <c r="AB342" s="42">
        <f t="shared" si="302"/>
        <v>28.688236520000004</v>
      </c>
      <c r="AC342" s="42">
        <f t="shared" si="302"/>
        <v>1.6723884900000003</v>
      </c>
      <c r="AD342" s="42">
        <f t="shared" si="302"/>
        <v>377.27769446895741</v>
      </c>
      <c r="AE342" s="42">
        <f t="shared" si="302"/>
        <v>372.06808690999992</v>
      </c>
      <c r="AF342" s="42">
        <f t="shared" si="302"/>
        <v>1.5098508599999998</v>
      </c>
      <c r="AG342" s="42">
        <f t="shared" si="302"/>
        <v>279.21676977999999</v>
      </c>
      <c r="AH342" s="42">
        <f t="shared" si="302"/>
        <v>73.505432049999996</v>
      </c>
      <c r="AI342" s="42">
        <f t="shared" si="302"/>
        <v>17.836034220000002</v>
      </c>
      <c r="AJ342" s="42">
        <f t="shared" si="302"/>
        <v>50.597011639999991</v>
      </c>
      <c r="AK342" s="42">
        <f t="shared" si="302"/>
        <v>0</v>
      </c>
      <c r="AL342" s="42">
        <f t="shared" si="302"/>
        <v>27.320323999999999</v>
      </c>
      <c r="AM342" s="42">
        <f t="shared" si="302"/>
        <v>16.953400169999998</v>
      </c>
      <c r="AN342" s="42">
        <f t="shared" si="302"/>
        <v>6.3232874700000004</v>
      </c>
      <c r="AO342" s="42">
        <f t="shared" si="302"/>
        <v>39.066580859999988</v>
      </c>
      <c r="AP342" s="42">
        <f t="shared" si="302"/>
        <v>0</v>
      </c>
      <c r="AQ342" s="42">
        <f t="shared" si="302"/>
        <v>2.1496944299999998</v>
      </c>
      <c r="AR342" s="42">
        <f t="shared" si="302"/>
        <v>31.092837129999992</v>
      </c>
      <c r="AS342" s="42">
        <f t="shared" si="302"/>
        <v>5.8240493000000004</v>
      </c>
      <c r="AT342" s="42">
        <f t="shared" si="302"/>
        <v>119.94073609999998</v>
      </c>
      <c r="AU342" s="42">
        <f t="shared" si="302"/>
        <v>0.75832820999999995</v>
      </c>
      <c r="AV342" s="42">
        <f t="shared" si="302"/>
        <v>90.461466560000019</v>
      </c>
      <c r="AW342" s="42">
        <f t="shared" si="302"/>
        <v>24.704632370000006</v>
      </c>
      <c r="AX342" s="42">
        <f t="shared" si="302"/>
        <v>4.016308959999999</v>
      </c>
      <c r="AY342" s="42">
        <f t="shared" si="302"/>
        <v>162.46375831</v>
      </c>
      <c r="AZ342" s="42">
        <f t="shared" si="302"/>
        <v>0.75152264999999985</v>
      </c>
      <c r="BA342" s="42">
        <f t="shared" si="302"/>
        <v>159.28528478999999</v>
      </c>
      <c r="BB342" s="42">
        <f t="shared" si="302"/>
        <v>0.75456237999999942</v>
      </c>
      <c r="BC342" s="42">
        <f t="shared" si="302"/>
        <v>1.6723884900000008</v>
      </c>
    </row>
    <row r="343" spans="1:55" s="16" customFormat="1" ht="47.25" x14ac:dyDescent="0.25">
      <c r="A343" s="38" t="s">
        <v>656</v>
      </c>
      <c r="B343" s="43" t="s">
        <v>184</v>
      </c>
      <c r="C343" s="40" t="s">
        <v>75</v>
      </c>
      <c r="D343" s="42">
        <f t="shared" ref="D343:AI343" si="303">SUM(D344:D357)</f>
        <v>120.56800563000002</v>
      </c>
      <c r="E343" s="42">
        <f t="shared" si="303"/>
        <v>107.87594457000002</v>
      </c>
      <c r="F343" s="42">
        <f t="shared" si="303"/>
        <v>0</v>
      </c>
      <c r="G343" s="42">
        <f t="shared" si="303"/>
        <v>66.14205059999999</v>
      </c>
      <c r="H343" s="42">
        <f t="shared" si="303"/>
        <v>39.577890289999992</v>
      </c>
      <c r="I343" s="42">
        <f t="shared" si="303"/>
        <v>2.15600368</v>
      </c>
      <c r="J343" s="42">
        <f t="shared" si="303"/>
        <v>84.306088250000016</v>
      </c>
      <c r="K343" s="42">
        <f t="shared" si="303"/>
        <v>0</v>
      </c>
      <c r="L343" s="42">
        <f t="shared" si="303"/>
        <v>59.122130999999996</v>
      </c>
      <c r="M343" s="42">
        <f t="shared" si="303"/>
        <v>23.2666991</v>
      </c>
      <c r="N343" s="42">
        <f t="shared" si="303"/>
        <v>1.9172581499999999</v>
      </c>
      <c r="O343" s="42">
        <f t="shared" si="303"/>
        <v>23.56985632</v>
      </c>
      <c r="P343" s="42">
        <f t="shared" si="303"/>
        <v>0</v>
      </c>
      <c r="Q343" s="42">
        <f t="shared" si="303"/>
        <v>7.0199195999999997</v>
      </c>
      <c r="R343" s="42">
        <f t="shared" si="303"/>
        <v>16.311191190000002</v>
      </c>
      <c r="S343" s="42">
        <f t="shared" si="303"/>
        <v>0.23874553000000001</v>
      </c>
      <c r="T343" s="42">
        <f t="shared" si="303"/>
        <v>0</v>
      </c>
      <c r="U343" s="42">
        <f t="shared" si="303"/>
        <v>0</v>
      </c>
      <c r="V343" s="42">
        <f t="shared" si="303"/>
        <v>0</v>
      </c>
      <c r="W343" s="42">
        <f t="shared" si="303"/>
        <v>0</v>
      </c>
      <c r="X343" s="42">
        <f t="shared" si="303"/>
        <v>0</v>
      </c>
      <c r="Y343" s="42">
        <f t="shared" si="303"/>
        <v>0</v>
      </c>
      <c r="Z343" s="42">
        <f t="shared" si="303"/>
        <v>0</v>
      </c>
      <c r="AA343" s="42">
        <f t="shared" si="303"/>
        <v>0</v>
      </c>
      <c r="AB343" s="42">
        <f t="shared" si="303"/>
        <v>0</v>
      </c>
      <c r="AC343" s="42">
        <f t="shared" si="303"/>
        <v>0</v>
      </c>
      <c r="AD343" s="42">
        <f t="shared" si="303"/>
        <v>53.178807329999998</v>
      </c>
      <c r="AE343" s="42">
        <f t="shared" si="303"/>
        <v>42.678807329999991</v>
      </c>
      <c r="AF343" s="42">
        <f t="shared" si="303"/>
        <v>0</v>
      </c>
      <c r="AG343" s="42">
        <f t="shared" si="303"/>
        <v>27.320323999999999</v>
      </c>
      <c r="AH343" s="42">
        <f t="shared" si="303"/>
        <v>14.315015079999998</v>
      </c>
      <c r="AI343" s="42">
        <f t="shared" si="303"/>
        <v>1.0434682499999999</v>
      </c>
      <c r="AJ343" s="42">
        <f t="shared" ref="AJ343:BC343" si="304">SUM(AJ344:AJ357)</f>
        <v>42.678807329999991</v>
      </c>
      <c r="AK343" s="42">
        <f t="shared" si="304"/>
        <v>0</v>
      </c>
      <c r="AL343" s="42">
        <f t="shared" si="304"/>
        <v>27.320323999999999</v>
      </c>
      <c r="AM343" s="42">
        <f t="shared" si="304"/>
        <v>14.315015079999998</v>
      </c>
      <c r="AN343" s="42">
        <f t="shared" si="304"/>
        <v>1.0434682499999999</v>
      </c>
      <c r="AO343" s="42">
        <f t="shared" si="304"/>
        <v>0</v>
      </c>
      <c r="AP343" s="42">
        <f t="shared" si="304"/>
        <v>0</v>
      </c>
      <c r="AQ343" s="42">
        <f t="shared" si="304"/>
        <v>0</v>
      </c>
      <c r="AR343" s="42">
        <f t="shared" si="304"/>
        <v>0</v>
      </c>
      <c r="AS343" s="42">
        <f t="shared" si="304"/>
        <v>0</v>
      </c>
      <c r="AT343" s="42">
        <f t="shared" si="304"/>
        <v>0</v>
      </c>
      <c r="AU343" s="42">
        <f t="shared" si="304"/>
        <v>0</v>
      </c>
      <c r="AV343" s="42">
        <f t="shared" si="304"/>
        <v>0</v>
      </c>
      <c r="AW343" s="42">
        <f t="shared" si="304"/>
        <v>0</v>
      </c>
      <c r="AX343" s="42">
        <f t="shared" si="304"/>
        <v>0</v>
      </c>
      <c r="AY343" s="42">
        <f t="shared" si="304"/>
        <v>0</v>
      </c>
      <c r="AZ343" s="42">
        <f t="shared" si="304"/>
        <v>0</v>
      </c>
      <c r="BA343" s="42">
        <f t="shared" si="304"/>
        <v>0</v>
      </c>
      <c r="BB343" s="42">
        <f t="shared" si="304"/>
        <v>0</v>
      </c>
      <c r="BC343" s="42">
        <f t="shared" si="304"/>
        <v>0</v>
      </c>
    </row>
    <row r="344" spans="1:55" ht="47.25" x14ac:dyDescent="0.25">
      <c r="A344" s="46" t="s">
        <v>656</v>
      </c>
      <c r="B344" s="63" t="s">
        <v>657</v>
      </c>
      <c r="C344" s="51" t="s">
        <v>658</v>
      </c>
      <c r="D344" s="49">
        <v>4.1711950800000004</v>
      </c>
      <c r="E344" s="49">
        <f t="shared" ref="E344:E357" si="305">SUBTOTAL(9,F344:I344)</f>
        <v>4.1711950800000004</v>
      </c>
      <c r="F344" s="49">
        <f t="shared" ref="F344:I357" si="306">K344+P344+U344+Z344</f>
        <v>0</v>
      </c>
      <c r="G344" s="49">
        <f t="shared" si="306"/>
        <v>4.1711950800000004</v>
      </c>
      <c r="H344" s="49">
        <f t="shared" si="306"/>
        <v>0</v>
      </c>
      <c r="I344" s="49">
        <f t="shared" si="306"/>
        <v>0</v>
      </c>
      <c r="J344" s="49">
        <f t="shared" ref="J344:J357" si="307">SUBTOTAL(9,K344:N344)</f>
        <v>4.1711950800000004</v>
      </c>
      <c r="K344" s="49">
        <v>0</v>
      </c>
      <c r="L344" s="49">
        <v>4.1711950800000004</v>
      </c>
      <c r="M344" s="49">
        <v>0</v>
      </c>
      <c r="N344" s="49">
        <v>0</v>
      </c>
      <c r="O344" s="49">
        <f t="shared" ref="O344:O357" si="308">SUBTOTAL(9,P344:S344)</f>
        <v>0</v>
      </c>
      <c r="P344" s="49">
        <v>0</v>
      </c>
      <c r="Q344" s="49">
        <v>0</v>
      </c>
      <c r="R344" s="49">
        <v>0</v>
      </c>
      <c r="S344" s="49">
        <v>0</v>
      </c>
      <c r="T344" s="49">
        <f t="shared" ref="T344:T357" si="309">SUBTOTAL(9,U344:X344)</f>
        <v>0</v>
      </c>
      <c r="U344" s="49">
        <v>0</v>
      </c>
      <c r="V344" s="49">
        <v>0</v>
      </c>
      <c r="W344" s="49">
        <v>0</v>
      </c>
      <c r="X344" s="49">
        <v>0</v>
      </c>
      <c r="Y344" s="49">
        <f t="shared" ref="Y344:Y357" si="310">SUBTOTAL(9,Z344:AC344)</f>
        <v>0</v>
      </c>
      <c r="Z344" s="49">
        <v>0</v>
      </c>
      <c r="AA344" s="49">
        <v>0</v>
      </c>
      <c r="AB344" s="49">
        <v>0</v>
      </c>
      <c r="AC344" s="49">
        <v>0</v>
      </c>
      <c r="AD344" s="49">
        <v>0</v>
      </c>
      <c r="AE344" s="49">
        <f t="shared" ref="AE344:AE357" si="311">SUBTOTAL(9,AF344:AI344)</f>
        <v>0</v>
      </c>
      <c r="AF344" s="49">
        <f t="shared" ref="AF344:AI357" si="312">AK344+AP344+AU344+AZ344</f>
        <v>0</v>
      </c>
      <c r="AG344" s="49">
        <f t="shared" si="312"/>
        <v>0</v>
      </c>
      <c r="AH344" s="49">
        <f t="shared" si="312"/>
        <v>0</v>
      </c>
      <c r="AI344" s="49">
        <f t="shared" si="312"/>
        <v>0</v>
      </c>
      <c r="AJ344" s="49">
        <f t="shared" ref="AJ344:AJ357" si="313">SUBTOTAL(9,AK344:AN344)</f>
        <v>0</v>
      </c>
      <c r="AK344" s="49">
        <v>0</v>
      </c>
      <c r="AL344" s="49">
        <v>0</v>
      </c>
      <c r="AM344" s="49">
        <v>0</v>
      </c>
      <c r="AN344" s="49">
        <v>0</v>
      </c>
      <c r="AO344" s="49">
        <f t="shared" ref="AO344:AO357" si="314">SUBTOTAL(9,AP344:AS344)</f>
        <v>0</v>
      </c>
      <c r="AP344" s="49">
        <v>0</v>
      </c>
      <c r="AQ344" s="49">
        <v>0</v>
      </c>
      <c r="AR344" s="49">
        <v>0</v>
      </c>
      <c r="AS344" s="49">
        <v>0</v>
      </c>
      <c r="AT344" s="49">
        <f t="shared" ref="AT344:AT357" si="315">SUBTOTAL(9,AU344:AX344)</f>
        <v>0</v>
      </c>
      <c r="AU344" s="49">
        <v>0</v>
      </c>
      <c r="AV344" s="49">
        <v>0</v>
      </c>
      <c r="AW344" s="49">
        <v>0</v>
      </c>
      <c r="AX344" s="49">
        <v>0</v>
      </c>
      <c r="AY344" s="49">
        <f t="shared" ref="AY344:AY357" si="316">SUBTOTAL(9,AZ344:BC344)</f>
        <v>0</v>
      </c>
      <c r="AZ344" s="49">
        <v>0</v>
      </c>
      <c r="BA344" s="49">
        <v>0</v>
      </c>
      <c r="BB344" s="49">
        <v>0</v>
      </c>
      <c r="BC344" s="49">
        <v>0</v>
      </c>
    </row>
    <row r="345" spans="1:55" ht="31.5" x14ac:dyDescent="0.25">
      <c r="A345" s="46" t="s">
        <v>656</v>
      </c>
      <c r="B345" s="63" t="s">
        <v>659</v>
      </c>
      <c r="C345" s="51" t="s">
        <v>660</v>
      </c>
      <c r="D345" s="49">
        <v>8.4915000000000003</v>
      </c>
      <c r="E345" s="49">
        <f t="shared" si="305"/>
        <v>0</v>
      </c>
      <c r="F345" s="49">
        <f t="shared" si="306"/>
        <v>0</v>
      </c>
      <c r="G345" s="49">
        <f t="shared" si="306"/>
        <v>0</v>
      </c>
      <c r="H345" s="49">
        <f t="shared" si="306"/>
        <v>0</v>
      </c>
      <c r="I345" s="49">
        <f t="shared" si="306"/>
        <v>0</v>
      </c>
      <c r="J345" s="49">
        <f t="shared" si="307"/>
        <v>0</v>
      </c>
      <c r="K345" s="49">
        <v>0</v>
      </c>
      <c r="L345" s="49">
        <v>0</v>
      </c>
      <c r="M345" s="49">
        <v>0</v>
      </c>
      <c r="N345" s="49">
        <v>0</v>
      </c>
      <c r="O345" s="49">
        <f t="shared" si="308"/>
        <v>0</v>
      </c>
      <c r="P345" s="49">
        <v>0</v>
      </c>
      <c r="Q345" s="49">
        <v>0</v>
      </c>
      <c r="R345" s="49">
        <v>0</v>
      </c>
      <c r="S345" s="49">
        <v>0</v>
      </c>
      <c r="T345" s="49">
        <f t="shared" si="309"/>
        <v>0</v>
      </c>
      <c r="U345" s="49">
        <v>0</v>
      </c>
      <c r="V345" s="49">
        <v>0</v>
      </c>
      <c r="W345" s="49">
        <v>0</v>
      </c>
      <c r="X345" s="49">
        <v>0</v>
      </c>
      <c r="Y345" s="49">
        <f t="shared" si="310"/>
        <v>0</v>
      </c>
      <c r="Z345" s="49">
        <v>0</v>
      </c>
      <c r="AA345" s="49">
        <v>0</v>
      </c>
      <c r="AB345" s="49">
        <v>0</v>
      </c>
      <c r="AC345" s="49">
        <v>0</v>
      </c>
      <c r="AD345" s="49">
        <v>8</v>
      </c>
      <c r="AE345" s="49">
        <f t="shared" si="311"/>
        <v>0</v>
      </c>
      <c r="AF345" s="49">
        <f t="shared" si="312"/>
        <v>0</v>
      </c>
      <c r="AG345" s="49">
        <f t="shared" si="312"/>
        <v>0</v>
      </c>
      <c r="AH345" s="49">
        <f t="shared" si="312"/>
        <v>0</v>
      </c>
      <c r="AI345" s="49">
        <f t="shared" si="312"/>
        <v>0</v>
      </c>
      <c r="AJ345" s="49">
        <f t="shared" si="313"/>
        <v>0</v>
      </c>
      <c r="AK345" s="49">
        <v>0</v>
      </c>
      <c r="AL345" s="49">
        <v>0</v>
      </c>
      <c r="AM345" s="49">
        <v>0</v>
      </c>
      <c r="AN345" s="49">
        <v>0</v>
      </c>
      <c r="AO345" s="49">
        <f t="shared" si="314"/>
        <v>0</v>
      </c>
      <c r="AP345" s="49">
        <v>0</v>
      </c>
      <c r="AQ345" s="49">
        <v>0</v>
      </c>
      <c r="AR345" s="49">
        <v>0</v>
      </c>
      <c r="AS345" s="49">
        <v>0</v>
      </c>
      <c r="AT345" s="49">
        <f t="shared" si="315"/>
        <v>0</v>
      </c>
      <c r="AU345" s="49">
        <v>0</v>
      </c>
      <c r="AV345" s="49">
        <v>0</v>
      </c>
      <c r="AW345" s="49">
        <v>0</v>
      </c>
      <c r="AX345" s="49">
        <v>0</v>
      </c>
      <c r="AY345" s="49">
        <f t="shared" si="316"/>
        <v>0</v>
      </c>
      <c r="AZ345" s="49">
        <v>0</v>
      </c>
      <c r="BA345" s="49">
        <v>0</v>
      </c>
      <c r="BB345" s="49">
        <v>0</v>
      </c>
      <c r="BC345" s="49">
        <v>0</v>
      </c>
    </row>
    <row r="346" spans="1:55" ht="31.5" x14ac:dyDescent="0.25">
      <c r="A346" s="46" t="s">
        <v>656</v>
      </c>
      <c r="B346" s="63" t="s">
        <v>661</v>
      </c>
      <c r="C346" s="51" t="s">
        <v>662</v>
      </c>
      <c r="D346" s="49">
        <v>3</v>
      </c>
      <c r="E346" s="49">
        <f t="shared" si="305"/>
        <v>0</v>
      </c>
      <c r="F346" s="49">
        <f t="shared" si="306"/>
        <v>0</v>
      </c>
      <c r="G346" s="49">
        <f t="shared" si="306"/>
        <v>0</v>
      </c>
      <c r="H346" s="49">
        <f t="shared" si="306"/>
        <v>0</v>
      </c>
      <c r="I346" s="49">
        <f t="shared" si="306"/>
        <v>0</v>
      </c>
      <c r="J346" s="49">
        <f t="shared" si="307"/>
        <v>0</v>
      </c>
      <c r="K346" s="49">
        <v>0</v>
      </c>
      <c r="L346" s="49">
        <v>0</v>
      </c>
      <c r="M346" s="49">
        <v>0</v>
      </c>
      <c r="N346" s="49">
        <v>0</v>
      </c>
      <c r="O346" s="49">
        <f t="shared" si="308"/>
        <v>0</v>
      </c>
      <c r="P346" s="49">
        <v>0</v>
      </c>
      <c r="Q346" s="49">
        <v>0</v>
      </c>
      <c r="R346" s="49">
        <v>0</v>
      </c>
      <c r="S346" s="49">
        <v>0</v>
      </c>
      <c r="T346" s="49">
        <f t="shared" si="309"/>
        <v>0</v>
      </c>
      <c r="U346" s="49">
        <v>0</v>
      </c>
      <c r="V346" s="49">
        <v>0</v>
      </c>
      <c r="W346" s="49">
        <v>0</v>
      </c>
      <c r="X346" s="49">
        <v>0</v>
      </c>
      <c r="Y346" s="49">
        <f t="shared" si="310"/>
        <v>0</v>
      </c>
      <c r="Z346" s="49">
        <v>0</v>
      </c>
      <c r="AA346" s="49">
        <v>0</v>
      </c>
      <c r="AB346" s="49">
        <v>0</v>
      </c>
      <c r="AC346" s="49">
        <v>0</v>
      </c>
      <c r="AD346" s="49">
        <v>2.5</v>
      </c>
      <c r="AE346" s="49">
        <f t="shared" si="311"/>
        <v>0</v>
      </c>
      <c r="AF346" s="49">
        <f t="shared" si="312"/>
        <v>0</v>
      </c>
      <c r="AG346" s="49">
        <f t="shared" si="312"/>
        <v>0</v>
      </c>
      <c r="AH346" s="49">
        <f t="shared" si="312"/>
        <v>0</v>
      </c>
      <c r="AI346" s="49">
        <f t="shared" si="312"/>
        <v>0</v>
      </c>
      <c r="AJ346" s="49">
        <f t="shared" si="313"/>
        <v>0</v>
      </c>
      <c r="AK346" s="49">
        <v>0</v>
      </c>
      <c r="AL346" s="49">
        <v>0</v>
      </c>
      <c r="AM346" s="49">
        <v>0</v>
      </c>
      <c r="AN346" s="49">
        <v>0</v>
      </c>
      <c r="AO346" s="49">
        <f t="shared" si="314"/>
        <v>0</v>
      </c>
      <c r="AP346" s="49">
        <v>0</v>
      </c>
      <c r="AQ346" s="49">
        <v>0</v>
      </c>
      <c r="AR346" s="49">
        <v>0</v>
      </c>
      <c r="AS346" s="49">
        <v>0</v>
      </c>
      <c r="AT346" s="49">
        <f t="shared" si="315"/>
        <v>0</v>
      </c>
      <c r="AU346" s="49">
        <v>0</v>
      </c>
      <c r="AV346" s="49">
        <v>0</v>
      </c>
      <c r="AW346" s="49">
        <v>0</v>
      </c>
      <c r="AX346" s="49">
        <v>0</v>
      </c>
      <c r="AY346" s="49">
        <f t="shared" si="316"/>
        <v>0</v>
      </c>
      <c r="AZ346" s="49">
        <v>0</v>
      </c>
      <c r="BA346" s="49">
        <v>0</v>
      </c>
      <c r="BB346" s="49">
        <v>0</v>
      </c>
      <c r="BC346" s="49">
        <v>0</v>
      </c>
    </row>
    <row r="347" spans="1:55" x14ac:dyDescent="0.25">
      <c r="A347" s="46" t="s">
        <v>656</v>
      </c>
      <c r="B347" s="63" t="s">
        <v>663</v>
      </c>
      <c r="C347" s="51" t="s">
        <v>664</v>
      </c>
      <c r="D347" s="49">
        <v>66.817965860000001</v>
      </c>
      <c r="E347" s="49">
        <f t="shared" si="305"/>
        <v>66.821667380000008</v>
      </c>
      <c r="F347" s="49">
        <f t="shared" si="306"/>
        <v>0</v>
      </c>
      <c r="G347" s="49">
        <f t="shared" si="306"/>
        <v>44.053461720000001</v>
      </c>
      <c r="H347" s="49">
        <f t="shared" si="306"/>
        <v>21.51220198</v>
      </c>
      <c r="I347" s="49">
        <f t="shared" si="306"/>
        <v>1.2560036800000001</v>
      </c>
      <c r="J347" s="49">
        <f t="shared" si="307"/>
        <v>52.556599950000006</v>
      </c>
      <c r="K347" s="49">
        <v>0</v>
      </c>
      <c r="L347" s="49">
        <v>37.03354212</v>
      </c>
      <c r="M347" s="49">
        <v>14.505799680000001</v>
      </c>
      <c r="N347" s="49">
        <v>1.01725815</v>
      </c>
      <c r="O347" s="49">
        <f t="shared" si="308"/>
        <v>14.265067429999998</v>
      </c>
      <c r="P347" s="49">
        <v>0</v>
      </c>
      <c r="Q347" s="49">
        <v>7.0199195999999997</v>
      </c>
      <c r="R347" s="49">
        <v>7.0064023000000004</v>
      </c>
      <c r="S347" s="49">
        <v>0.23874553000000001</v>
      </c>
      <c r="T347" s="49">
        <f t="shared" si="309"/>
        <v>0</v>
      </c>
      <c r="U347" s="49">
        <v>0</v>
      </c>
      <c r="V347" s="49">
        <v>0</v>
      </c>
      <c r="W347" s="49">
        <v>0</v>
      </c>
      <c r="X347" s="49">
        <v>0</v>
      </c>
      <c r="Y347" s="49">
        <f t="shared" si="310"/>
        <v>0</v>
      </c>
      <c r="Z347" s="49">
        <v>0</v>
      </c>
      <c r="AA347" s="49">
        <v>0</v>
      </c>
      <c r="AB347" s="49">
        <v>0</v>
      </c>
      <c r="AC347" s="49">
        <v>0</v>
      </c>
      <c r="AD347" s="49">
        <v>42.678807329999998</v>
      </c>
      <c r="AE347" s="49">
        <f t="shared" si="311"/>
        <v>42.678807329999991</v>
      </c>
      <c r="AF347" s="49">
        <f t="shared" si="312"/>
        <v>0</v>
      </c>
      <c r="AG347" s="49">
        <f t="shared" si="312"/>
        <v>27.320323999999999</v>
      </c>
      <c r="AH347" s="49">
        <f t="shared" si="312"/>
        <v>14.315015079999998</v>
      </c>
      <c r="AI347" s="49">
        <f t="shared" si="312"/>
        <v>1.0434682499999999</v>
      </c>
      <c r="AJ347" s="49">
        <f t="shared" si="313"/>
        <v>42.678807329999991</v>
      </c>
      <c r="AK347" s="49">
        <v>0</v>
      </c>
      <c r="AL347" s="49">
        <v>27.320323999999999</v>
      </c>
      <c r="AM347" s="49">
        <v>14.315015079999998</v>
      </c>
      <c r="AN347" s="49">
        <v>1.0434682499999999</v>
      </c>
      <c r="AO347" s="49">
        <f t="shared" si="314"/>
        <v>0</v>
      </c>
      <c r="AP347" s="49">
        <v>0</v>
      </c>
      <c r="AQ347" s="49">
        <v>0</v>
      </c>
      <c r="AR347" s="49">
        <v>0</v>
      </c>
      <c r="AS347" s="49">
        <v>0</v>
      </c>
      <c r="AT347" s="49">
        <f t="shared" si="315"/>
        <v>0</v>
      </c>
      <c r="AU347" s="49">
        <v>0</v>
      </c>
      <c r="AV347" s="49">
        <v>0</v>
      </c>
      <c r="AW347" s="49">
        <v>0</v>
      </c>
      <c r="AX347" s="49">
        <v>0</v>
      </c>
      <c r="AY347" s="49">
        <f t="shared" si="316"/>
        <v>0</v>
      </c>
      <c r="AZ347" s="49">
        <v>0</v>
      </c>
      <c r="BA347" s="49">
        <v>0</v>
      </c>
      <c r="BB347" s="49">
        <v>0</v>
      </c>
      <c r="BC347" s="49">
        <v>0</v>
      </c>
    </row>
    <row r="348" spans="1:55" x14ac:dyDescent="0.25">
      <c r="A348" s="46" t="s">
        <v>656</v>
      </c>
      <c r="B348" s="63" t="s">
        <v>665</v>
      </c>
      <c r="C348" s="51" t="s">
        <v>666</v>
      </c>
      <c r="D348" s="49">
        <v>8.1291700899999988</v>
      </c>
      <c r="E348" s="49">
        <f t="shared" si="305"/>
        <v>6.8850675099999998</v>
      </c>
      <c r="F348" s="49">
        <f t="shared" si="306"/>
        <v>0</v>
      </c>
      <c r="G348" s="49">
        <f t="shared" si="306"/>
        <v>0</v>
      </c>
      <c r="H348" s="49">
        <f t="shared" si="306"/>
        <v>6.8850675099999998</v>
      </c>
      <c r="I348" s="49">
        <f t="shared" si="306"/>
        <v>0</v>
      </c>
      <c r="J348" s="49">
        <f t="shared" si="307"/>
        <v>3.5216192899999998</v>
      </c>
      <c r="K348" s="49">
        <v>0</v>
      </c>
      <c r="L348" s="49">
        <v>0</v>
      </c>
      <c r="M348" s="49">
        <v>3.5216192899999998</v>
      </c>
      <c r="N348" s="49">
        <v>0</v>
      </c>
      <c r="O348" s="49">
        <f t="shared" si="308"/>
        <v>3.36344822</v>
      </c>
      <c r="P348" s="49">
        <v>0</v>
      </c>
      <c r="Q348" s="49">
        <v>0</v>
      </c>
      <c r="R348" s="49">
        <v>3.36344822</v>
      </c>
      <c r="S348" s="49">
        <v>0</v>
      </c>
      <c r="T348" s="49">
        <f t="shared" si="309"/>
        <v>0</v>
      </c>
      <c r="U348" s="49">
        <v>0</v>
      </c>
      <c r="V348" s="49">
        <v>0</v>
      </c>
      <c r="W348" s="49">
        <v>0</v>
      </c>
      <c r="X348" s="49">
        <v>0</v>
      </c>
      <c r="Y348" s="49">
        <f t="shared" si="310"/>
        <v>0</v>
      </c>
      <c r="Z348" s="49">
        <v>0</v>
      </c>
      <c r="AA348" s="49">
        <v>0</v>
      </c>
      <c r="AB348" s="49">
        <v>0</v>
      </c>
      <c r="AC348" s="49">
        <v>0</v>
      </c>
      <c r="AD348" s="49">
        <v>0</v>
      </c>
      <c r="AE348" s="49">
        <f t="shared" si="311"/>
        <v>0</v>
      </c>
      <c r="AF348" s="49">
        <f t="shared" si="312"/>
        <v>0</v>
      </c>
      <c r="AG348" s="49">
        <f t="shared" si="312"/>
        <v>0</v>
      </c>
      <c r="AH348" s="49">
        <f t="shared" si="312"/>
        <v>0</v>
      </c>
      <c r="AI348" s="49">
        <f t="shared" si="312"/>
        <v>0</v>
      </c>
      <c r="AJ348" s="49">
        <f t="shared" si="313"/>
        <v>0</v>
      </c>
      <c r="AK348" s="49">
        <v>0</v>
      </c>
      <c r="AL348" s="49">
        <v>0</v>
      </c>
      <c r="AM348" s="49">
        <v>0</v>
      </c>
      <c r="AN348" s="49">
        <v>0</v>
      </c>
      <c r="AO348" s="49">
        <f t="shared" si="314"/>
        <v>0</v>
      </c>
      <c r="AP348" s="49">
        <v>0</v>
      </c>
      <c r="AQ348" s="49">
        <v>0</v>
      </c>
      <c r="AR348" s="49">
        <v>0</v>
      </c>
      <c r="AS348" s="49">
        <v>0</v>
      </c>
      <c r="AT348" s="49">
        <f t="shared" si="315"/>
        <v>0</v>
      </c>
      <c r="AU348" s="49">
        <v>0</v>
      </c>
      <c r="AV348" s="49">
        <v>0</v>
      </c>
      <c r="AW348" s="49">
        <v>0</v>
      </c>
      <c r="AX348" s="49">
        <v>0</v>
      </c>
      <c r="AY348" s="49">
        <f t="shared" si="316"/>
        <v>0</v>
      </c>
      <c r="AZ348" s="49">
        <v>0</v>
      </c>
      <c r="BA348" s="49">
        <v>0</v>
      </c>
      <c r="BB348" s="49">
        <v>0</v>
      </c>
      <c r="BC348" s="49">
        <v>0</v>
      </c>
    </row>
    <row r="349" spans="1:55" ht="31.5" x14ac:dyDescent="0.25">
      <c r="A349" s="46" t="s">
        <v>656</v>
      </c>
      <c r="B349" s="63" t="s">
        <v>667</v>
      </c>
      <c r="C349" s="51" t="s">
        <v>668</v>
      </c>
      <c r="D349" s="49">
        <v>2.43607152</v>
      </c>
      <c r="E349" s="49">
        <f t="shared" si="305"/>
        <v>2.43607152</v>
      </c>
      <c r="F349" s="49">
        <f t="shared" si="306"/>
        <v>0</v>
      </c>
      <c r="G349" s="49">
        <f t="shared" si="306"/>
        <v>2.43607152</v>
      </c>
      <c r="H349" s="49">
        <f t="shared" si="306"/>
        <v>0</v>
      </c>
      <c r="I349" s="49">
        <f t="shared" si="306"/>
        <v>0</v>
      </c>
      <c r="J349" s="49">
        <f t="shared" si="307"/>
        <v>2.43607152</v>
      </c>
      <c r="K349" s="49">
        <v>0</v>
      </c>
      <c r="L349" s="49">
        <v>2.43607152</v>
      </c>
      <c r="M349" s="49">
        <v>0</v>
      </c>
      <c r="N349" s="49">
        <v>0</v>
      </c>
      <c r="O349" s="49">
        <f t="shared" si="308"/>
        <v>0</v>
      </c>
      <c r="P349" s="49">
        <v>0</v>
      </c>
      <c r="Q349" s="49">
        <v>0</v>
      </c>
      <c r="R349" s="49">
        <v>0</v>
      </c>
      <c r="S349" s="49">
        <v>0</v>
      </c>
      <c r="T349" s="49">
        <f t="shared" si="309"/>
        <v>0</v>
      </c>
      <c r="U349" s="49">
        <v>0</v>
      </c>
      <c r="V349" s="49">
        <v>0</v>
      </c>
      <c r="W349" s="49">
        <v>0</v>
      </c>
      <c r="X349" s="49">
        <v>0</v>
      </c>
      <c r="Y349" s="49">
        <f t="shared" si="310"/>
        <v>0</v>
      </c>
      <c r="Z349" s="49">
        <v>0</v>
      </c>
      <c r="AA349" s="49">
        <v>0</v>
      </c>
      <c r="AB349" s="49">
        <v>0</v>
      </c>
      <c r="AC349" s="49">
        <v>0</v>
      </c>
      <c r="AD349" s="49">
        <v>0</v>
      </c>
      <c r="AE349" s="49">
        <f t="shared" si="311"/>
        <v>0</v>
      </c>
      <c r="AF349" s="49">
        <f t="shared" si="312"/>
        <v>0</v>
      </c>
      <c r="AG349" s="49">
        <f t="shared" si="312"/>
        <v>0</v>
      </c>
      <c r="AH349" s="49">
        <f t="shared" si="312"/>
        <v>0</v>
      </c>
      <c r="AI349" s="49">
        <f t="shared" si="312"/>
        <v>0</v>
      </c>
      <c r="AJ349" s="49">
        <f t="shared" si="313"/>
        <v>0</v>
      </c>
      <c r="AK349" s="49">
        <v>0</v>
      </c>
      <c r="AL349" s="49">
        <v>0</v>
      </c>
      <c r="AM349" s="49">
        <v>0</v>
      </c>
      <c r="AN349" s="49">
        <v>0</v>
      </c>
      <c r="AO349" s="49">
        <f t="shared" si="314"/>
        <v>0</v>
      </c>
      <c r="AP349" s="49">
        <v>0</v>
      </c>
      <c r="AQ349" s="49">
        <v>0</v>
      </c>
      <c r="AR349" s="49">
        <v>0</v>
      </c>
      <c r="AS349" s="49">
        <v>0</v>
      </c>
      <c r="AT349" s="49">
        <f t="shared" si="315"/>
        <v>0</v>
      </c>
      <c r="AU349" s="49">
        <v>0</v>
      </c>
      <c r="AV349" s="49">
        <v>0</v>
      </c>
      <c r="AW349" s="49">
        <v>0</v>
      </c>
      <c r="AX349" s="49">
        <v>0</v>
      </c>
      <c r="AY349" s="49">
        <f t="shared" si="316"/>
        <v>0</v>
      </c>
      <c r="AZ349" s="49">
        <v>0</v>
      </c>
      <c r="BA349" s="49">
        <v>0</v>
      </c>
      <c r="BB349" s="49">
        <v>0</v>
      </c>
      <c r="BC349" s="49">
        <v>0</v>
      </c>
    </row>
    <row r="350" spans="1:55" ht="31.5" x14ac:dyDescent="0.25">
      <c r="A350" s="46" t="s">
        <v>656</v>
      </c>
      <c r="B350" s="63" t="s">
        <v>669</v>
      </c>
      <c r="C350" s="51" t="s">
        <v>670</v>
      </c>
      <c r="D350" s="49">
        <v>6.4666339200000005</v>
      </c>
      <c r="E350" s="49">
        <f t="shared" si="305"/>
        <v>6.4666339200000005</v>
      </c>
      <c r="F350" s="49">
        <f t="shared" si="306"/>
        <v>0</v>
      </c>
      <c r="G350" s="49">
        <f t="shared" si="306"/>
        <v>0.29932271999999999</v>
      </c>
      <c r="H350" s="49">
        <f t="shared" si="306"/>
        <v>6.1673112000000003</v>
      </c>
      <c r="I350" s="49">
        <f t="shared" si="306"/>
        <v>0</v>
      </c>
      <c r="J350" s="49">
        <f t="shared" si="307"/>
        <v>0.56513324999999992</v>
      </c>
      <c r="K350" s="49">
        <v>0</v>
      </c>
      <c r="L350" s="49">
        <v>0.29932271999999999</v>
      </c>
      <c r="M350" s="49">
        <v>0.26581052999999999</v>
      </c>
      <c r="N350" s="49">
        <v>0</v>
      </c>
      <c r="O350" s="49">
        <f t="shared" si="308"/>
        <v>5.9015006699999999</v>
      </c>
      <c r="P350" s="49">
        <v>0</v>
      </c>
      <c r="Q350" s="49">
        <v>0</v>
      </c>
      <c r="R350" s="49">
        <v>5.9015006699999999</v>
      </c>
      <c r="S350" s="49">
        <v>0</v>
      </c>
      <c r="T350" s="49">
        <f t="shared" si="309"/>
        <v>0</v>
      </c>
      <c r="U350" s="49">
        <v>0</v>
      </c>
      <c r="V350" s="49">
        <v>0</v>
      </c>
      <c r="W350" s="49">
        <v>0</v>
      </c>
      <c r="X350" s="49">
        <v>0</v>
      </c>
      <c r="Y350" s="49">
        <f t="shared" si="310"/>
        <v>0</v>
      </c>
      <c r="Z350" s="49">
        <v>0</v>
      </c>
      <c r="AA350" s="49">
        <v>0</v>
      </c>
      <c r="AB350" s="49">
        <v>0</v>
      </c>
      <c r="AC350" s="49">
        <v>0</v>
      </c>
      <c r="AD350" s="49">
        <v>0</v>
      </c>
      <c r="AE350" s="49">
        <f t="shared" si="311"/>
        <v>0</v>
      </c>
      <c r="AF350" s="49">
        <f t="shared" si="312"/>
        <v>0</v>
      </c>
      <c r="AG350" s="49">
        <f t="shared" si="312"/>
        <v>0</v>
      </c>
      <c r="AH350" s="49">
        <f t="shared" si="312"/>
        <v>0</v>
      </c>
      <c r="AI350" s="49">
        <f t="shared" si="312"/>
        <v>0</v>
      </c>
      <c r="AJ350" s="49">
        <f t="shared" si="313"/>
        <v>0</v>
      </c>
      <c r="AK350" s="49">
        <v>0</v>
      </c>
      <c r="AL350" s="49">
        <v>0</v>
      </c>
      <c r="AM350" s="49">
        <v>0</v>
      </c>
      <c r="AN350" s="49">
        <v>0</v>
      </c>
      <c r="AO350" s="49">
        <f t="shared" si="314"/>
        <v>0</v>
      </c>
      <c r="AP350" s="49">
        <v>0</v>
      </c>
      <c r="AQ350" s="49">
        <v>0</v>
      </c>
      <c r="AR350" s="49">
        <v>0</v>
      </c>
      <c r="AS350" s="49">
        <v>0</v>
      </c>
      <c r="AT350" s="49">
        <f t="shared" si="315"/>
        <v>0</v>
      </c>
      <c r="AU350" s="49">
        <v>0</v>
      </c>
      <c r="AV350" s="49">
        <v>0</v>
      </c>
      <c r="AW350" s="49">
        <v>0</v>
      </c>
      <c r="AX350" s="49">
        <v>0</v>
      </c>
      <c r="AY350" s="49">
        <f t="shared" si="316"/>
        <v>0</v>
      </c>
      <c r="AZ350" s="49">
        <v>0</v>
      </c>
      <c r="BA350" s="49">
        <v>0</v>
      </c>
      <c r="BB350" s="49">
        <v>0</v>
      </c>
      <c r="BC350" s="49">
        <v>0</v>
      </c>
    </row>
    <row r="351" spans="1:55" ht="31.5" x14ac:dyDescent="0.25">
      <c r="A351" s="46" t="s">
        <v>656</v>
      </c>
      <c r="B351" s="63" t="s">
        <v>671</v>
      </c>
      <c r="C351" s="51" t="s">
        <v>672</v>
      </c>
      <c r="D351" s="49">
        <v>1.4719043999999999</v>
      </c>
      <c r="E351" s="49">
        <f t="shared" si="305"/>
        <v>1.4719044000000001</v>
      </c>
      <c r="F351" s="49">
        <f t="shared" si="306"/>
        <v>0</v>
      </c>
      <c r="G351" s="49">
        <f t="shared" si="306"/>
        <v>7.1504399999999996E-2</v>
      </c>
      <c r="H351" s="49">
        <f t="shared" si="306"/>
        <v>1.4004000000000001</v>
      </c>
      <c r="I351" s="49">
        <f t="shared" si="306"/>
        <v>0</v>
      </c>
      <c r="J351" s="49">
        <f t="shared" si="307"/>
        <v>1.4719044000000001</v>
      </c>
      <c r="K351" s="49">
        <v>0</v>
      </c>
      <c r="L351" s="49">
        <v>7.1504399999999996E-2</v>
      </c>
      <c r="M351" s="49">
        <v>1.4004000000000001</v>
      </c>
      <c r="N351" s="49">
        <v>0</v>
      </c>
      <c r="O351" s="49">
        <f t="shared" si="308"/>
        <v>0</v>
      </c>
      <c r="P351" s="49">
        <v>0</v>
      </c>
      <c r="Q351" s="49">
        <v>0</v>
      </c>
      <c r="R351" s="49">
        <v>0</v>
      </c>
      <c r="S351" s="49">
        <v>0</v>
      </c>
      <c r="T351" s="49">
        <f t="shared" si="309"/>
        <v>0</v>
      </c>
      <c r="U351" s="49">
        <v>0</v>
      </c>
      <c r="V351" s="49">
        <v>0</v>
      </c>
      <c r="W351" s="49">
        <v>0</v>
      </c>
      <c r="X351" s="49">
        <v>0</v>
      </c>
      <c r="Y351" s="49">
        <f t="shared" si="310"/>
        <v>0</v>
      </c>
      <c r="Z351" s="49">
        <v>0</v>
      </c>
      <c r="AA351" s="49">
        <v>0</v>
      </c>
      <c r="AB351" s="49">
        <v>0</v>
      </c>
      <c r="AC351" s="49">
        <v>0</v>
      </c>
      <c r="AD351" s="49">
        <v>0</v>
      </c>
      <c r="AE351" s="49">
        <f t="shared" si="311"/>
        <v>0</v>
      </c>
      <c r="AF351" s="49">
        <f t="shared" si="312"/>
        <v>0</v>
      </c>
      <c r="AG351" s="49">
        <f t="shared" si="312"/>
        <v>0</v>
      </c>
      <c r="AH351" s="49">
        <f t="shared" si="312"/>
        <v>0</v>
      </c>
      <c r="AI351" s="49">
        <f t="shared" si="312"/>
        <v>0</v>
      </c>
      <c r="AJ351" s="49">
        <f t="shared" si="313"/>
        <v>0</v>
      </c>
      <c r="AK351" s="49">
        <v>0</v>
      </c>
      <c r="AL351" s="49">
        <v>0</v>
      </c>
      <c r="AM351" s="49">
        <v>0</v>
      </c>
      <c r="AN351" s="49">
        <v>0</v>
      </c>
      <c r="AO351" s="49">
        <f t="shared" si="314"/>
        <v>0</v>
      </c>
      <c r="AP351" s="49">
        <v>0</v>
      </c>
      <c r="AQ351" s="49">
        <v>0</v>
      </c>
      <c r="AR351" s="49">
        <v>0</v>
      </c>
      <c r="AS351" s="49">
        <v>0</v>
      </c>
      <c r="AT351" s="49">
        <f t="shared" si="315"/>
        <v>0</v>
      </c>
      <c r="AU351" s="49">
        <v>0</v>
      </c>
      <c r="AV351" s="49">
        <v>0</v>
      </c>
      <c r="AW351" s="49">
        <v>0</v>
      </c>
      <c r="AX351" s="49">
        <v>0</v>
      </c>
      <c r="AY351" s="49">
        <f t="shared" si="316"/>
        <v>0</v>
      </c>
      <c r="AZ351" s="49">
        <v>0</v>
      </c>
      <c r="BA351" s="49">
        <v>0</v>
      </c>
      <c r="BB351" s="49">
        <v>0</v>
      </c>
      <c r="BC351" s="49">
        <v>0</v>
      </c>
    </row>
    <row r="352" spans="1:55" x14ac:dyDescent="0.25">
      <c r="A352" s="46" t="s">
        <v>656</v>
      </c>
      <c r="B352" s="63" t="s">
        <v>673</v>
      </c>
      <c r="C352" s="51" t="s">
        <v>674</v>
      </c>
      <c r="D352" s="49">
        <v>0.46111187999999997</v>
      </c>
      <c r="E352" s="49">
        <f t="shared" si="305"/>
        <v>0.46111187999999997</v>
      </c>
      <c r="F352" s="49">
        <f t="shared" si="306"/>
        <v>0</v>
      </c>
      <c r="G352" s="49">
        <f t="shared" si="306"/>
        <v>0.46111187999999997</v>
      </c>
      <c r="H352" s="49">
        <f t="shared" si="306"/>
        <v>0</v>
      </c>
      <c r="I352" s="49">
        <f t="shared" si="306"/>
        <v>0</v>
      </c>
      <c r="J352" s="49">
        <f t="shared" si="307"/>
        <v>0.46111187999999997</v>
      </c>
      <c r="K352" s="49">
        <v>0</v>
      </c>
      <c r="L352" s="49">
        <v>0.46111187999999997</v>
      </c>
      <c r="M352" s="49">
        <v>0</v>
      </c>
      <c r="N352" s="49">
        <v>0</v>
      </c>
      <c r="O352" s="49">
        <f t="shared" si="308"/>
        <v>0</v>
      </c>
      <c r="P352" s="49">
        <v>0</v>
      </c>
      <c r="Q352" s="49">
        <v>0</v>
      </c>
      <c r="R352" s="49">
        <v>0</v>
      </c>
      <c r="S352" s="49">
        <v>0</v>
      </c>
      <c r="T352" s="49">
        <f t="shared" si="309"/>
        <v>0</v>
      </c>
      <c r="U352" s="49">
        <v>0</v>
      </c>
      <c r="V352" s="49">
        <v>0</v>
      </c>
      <c r="W352" s="49">
        <v>0</v>
      </c>
      <c r="X352" s="49">
        <v>0</v>
      </c>
      <c r="Y352" s="49">
        <f t="shared" si="310"/>
        <v>0</v>
      </c>
      <c r="Z352" s="49">
        <v>0</v>
      </c>
      <c r="AA352" s="49">
        <v>0</v>
      </c>
      <c r="AB352" s="49">
        <v>0</v>
      </c>
      <c r="AC352" s="49">
        <v>0</v>
      </c>
      <c r="AD352" s="49">
        <v>0</v>
      </c>
      <c r="AE352" s="49">
        <f t="shared" si="311"/>
        <v>0</v>
      </c>
      <c r="AF352" s="49">
        <f t="shared" si="312"/>
        <v>0</v>
      </c>
      <c r="AG352" s="49">
        <f t="shared" si="312"/>
        <v>0</v>
      </c>
      <c r="AH352" s="49">
        <f t="shared" si="312"/>
        <v>0</v>
      </c>
      <c r="AI352" s="49">
        <f t="shared" si="312"/>
        <v>0</v>
      </c>
      <c r="AJ352" s="49">
        <f t="shared" si="313"/>
        <v>0</v>
      </c>
      <c r="AK352" s="49">
        <v>0</v>
      </c>
      <c r="AL352" s="49">
        <v>0</v>
      </c>
      <c r="AM352" s="49">
        <v>0</v>
      </c>
      <c r="AN352" s="49">
        <v>0</v>
      </c>
      <c r="AO352" s="49">
        <f t="shared" si="314"/>
        <v>0</v>
      </c>
      <c r="AP352" s="49">
        <v>0</v>
      </c>
      <c r="AQ352" s="49">
        <v>0</v>
      </c>
      <c r="AR352" s="49">
        <v>0</v>
      </c>
      <c r="AS352" s="49">
        <v>0</v>
      </c>
      <c r="AT352" s="49">
        <f t="shared" si="315"/>
        <v>0</v>
      </c>
      <c r="AU352" s="49">
        <v>0</v>
      </c>
      <c r="AV352" s="49">
        <v>0</v>
      </c>
      <c r="AW352" s="49">
        <v>0</v>
      </c>
      <c r="AX352" s="49">
        <v>0</v>
      </c>
      <c r="AY352" s="49">
        <f t="shared" si="316"/>
        <v>0</v>
      </c>
      <c r="AZ352" s="49">
        <v>0</v>
      </c>
      <c r="BA352" s="49">
        <v>0</v>
      </c>
      <c r="BB352" s="49">
        <v>0</v>
      </c>
      <c r="BC352" s="49">
        <v>0</v>
      </c>
    </row>
    <row r="353" spans="1:55" ht="31.5" x14ac:dyDescent="0.25">
      <c r="A353" s="46" t="s">
        <v>656</v>
      </c>
      <c r="B353" s="63" t="s">
        <v>675</v>
      </c>
      <c r="C353" s="51" t="s">
        <v>676</v>
      </c>
      <c r="D353" s="49">
        <v>8.1161820000000002</v>
      </c>
      <c r="E353" s="49">
        <f t="shared" si="305"/>
        <v>8.1161820000000002</v>
      </c>
      <c r="F353" s="49">
        <f t="shared" si="306"/>
        <v>0</v>
      </c>
      <c r="G353" s="49">
        <f t="shared" si="306"/>
        <v>8.1161820000000002</v>
      </c>
      <c r="H353" s="49">
        <f t="shared" si="306"/>
        <v>0</v>
      </c>
      <c r="I353" s="49">
        <f t="shared" si="306"/>
        <v>0</v>
      </c>
      <c r="J353" s="49">
        <f t="shared" si="307"/>
        <v>8.1161820000000002</v>
      </c>
      <c r="K353" s="49">
        <v>0</v>
      </c>
      <c r="L353" s="49">
        <v>8.1161820000000002</v>
      </c>
      <c r="M353" s="49">
        <v>0</v>
      </c>
      <c r="N353" s="49">
        <v>0</v>
      </c>
      <c r="O353" s="49">
        <f t="shared" si="308"/>
        <v>0</v>
      </c>
      <c r="P353" s="49">
        <v>0</v>
      </c>
      <c r="Q353" s="49">
        <v>0</v>
      </c>
      <c r="R353" s="49">
        <v>0</v>
      </c>
      <c r="S353" s="49">
        <v>0</v>
      </c>
      <c r="T353" s="49">
        <f t="shared" si="309"/>
        <v>0</v>
      </c>
      <c r="U353" s="49">
        <v>0</v>
      </c>
      <c r="V353" s="49">
        <v>0</v>
      </c>
      <c r="W353" s="49">
        <v>0</v>
      </c>
      <c r="X353" s="49">
        <v>0</v>
      </c>
      <c r="Y353" s="49">
        <f t="shared" si="310"/>
        <v>0</v>
      </c>
      <c r="Z353" s="49">
        <v>0</v>
      </c>
      <c r="AA353" s="49">
        <v>0</v>
      </c>
      <c r="AB353" s="49">
        <v>0</v>
      </c>
      <c r="AC353" s="49">
        <v>0</v>
      </c>
      <c r="AD353" s="49">
        <v>0</v>
      </c>
      <c r="AE353" s="49">
        <f t="shared" si="311"/>
        <v>0</v>
      </c>
      <c r="AF353" s="49">
        <f t="shared" si="312"/>
        <v>0</v>
      </c>
      <c r="AG353" s="49">
        <f t="shared" si="312"/>
        <v>0</v>
      </c>
      <c r="AH353" s="49">
        <f t="shared" si="312"/>
        <v>0</v>
      </c>
      <c r="AI353" s="49">
        <f t="shared" si="312"/>
        <v>0</v>
      </c>
      <c r="AJ353" s="49">
        <f t="shared" si="313"/>
        <v>0</v>
      </c>
      <c r="AK353" s="49">
        <v>0</v>
      </c>
      <c r="AL353" s="49">
        <v>0</v>
      </c>
      <c r="AM353" s="49">
        <v>0</v>
      </c>
      <c r="AN353" s="49">
        <v>0</v>
      </c>
      <c r="AO353" s="49">
        <f t="shared" si="314"/>
        <v>0</v>
      </c>
      <c r="AP353" s="49">
        <v>0</v>
      </c>
      <c r="AQ353" s="49">
        <v>0</v>
      </c>
      <c r="AR353" s="49">
        <v>0</v>
      </c>
      <c r="AS353" s="49">
        <v>0</v>
      </c>
      <c r="AT353" s="49">
        <f t="shared" si="315"/>
        <v>0</v>
      </c>
      <c r="AU353" s="49">
        <v>0</v>
      </c>
      <c r="AV353" s="49">
        <v>0</v>
      </c>
      <c r="AW353" s="49">
        <v>0</v>
      </c>
      <c r="AX353" s="49">
        <v>0</v>
      </c>
      <c r="AY353" s="49">
        <f t="shared" si="316"/>
        <v>0</v>
      </c>
      <c r="AZ353" s="49">
        <v>0</v>
      </c>
      <c r="BA353" s="49">
        <v>0</v>
      </c>
      <c r="BB353" s="49">
        <v>0</v>
      </c>
      <c r="BC353" s="49">
        <v>0</v>
      </c>
    </row>
    <row r="354" spans="1:55" ht="31.5" x14ac:dyDescent="0.25">
      <c r="A354" s="46" t="s">
        <v>656</v>
      </c>
      <c r="B354" s="63" t="s">
        <v>677</v>
      </c>
      <c r="C354" s="51" t="s">
        <v>678</v>
      </c>
      <c r="D354" s="49">
        <v>1.3686889200000001</v>
      </c>
      <c r="E354" s="49">
        <f t="shared" si="305"/>
        <v>1.3686889200000001</v>
      </c>
      <c r="F354" s="49">
        <f t="shared" si="306"/>
        <v>0</v>
      </c>
      <c r="G354" s="49">
        <f t="shared" si="306"/>
        <v>1.3686889200000001</v>
      </c>
      <c r="H354" s="49">
        <f t="shared" si="306"/>
        <v>0</v>
      </c>
      <c r="I354" s="49">
        <f t="shared" si="306"/>
        <v>0</v>
      </c>
      <c r="J354" s="49">
        <f t="shared" si="307"/>
        <v>1.3686889200000001</v>
      </c>
      <c r="K354" s="49">
        <v>0</v>
      </c>
      <c r="L354" s="49">
        <v>1.3686889200000001</v>
      </c>
      <c r="M354" s="49">
        <v>0</v>
      </c>
      <c r="N354" s="49">
        <v>0</v>
      </c>
      <c r="O354" s="49">
        <f t="shared" si="308"/>
        <v>0</v>
      </c>
      <c r="P354" s="49">
        <v>0</v>
      </c>
      <c r="Q354" s="49">
        <v>0</v>
      </c>
      <c r="R354" s="49">
        <v>0</v>
      </c>
      <c r="S354" s="49">
        <v>0</v>
      </c>
      <c r="T354" s="49">
        <f t="shared" si="309"/>
        <v>0</v>
      </c>
      <c r="U354" s="49">
        <v>0</v>
      </c>
      <c r="V354" s="49">
        <v>0</v>
      </c>
      <c r="W354" s="49">
        <v>0</v>
      </c>
      <c r="X354" s="49">
        <v>0</v>
      </c>
      <c r="Y354" s="49">
        <f t="shared" si="310"/>
        <v>0</v>
      </c>
      <c r="Z354" s="49">
        <v>0</v>
      </c>
      <c r="AA354" s="49">
        <v>0</v>
      </c>
      <c r="AB354" s="49">
        <v>0</v>
      </c>
      <c r="AC354" s="49">
        <v>0</v>
      </c>
      <c r="AD354" s="49">
        <v>0</v>
      </c>
      <c r="AE354" s="49">
        <f t="shared" si="311"/>
        <v>0</v>
      </c>
      <c r="AF354" s="49">
        <f t="shared" si="312"/>
        <v>0</v>
      </c>
      <c r="AG354" s="49">
        <f t="shared" si="312"/>
        <v>0</v>
      </c>
      <c r="AH354" s="49">
        <f t="shared" si="312"/>
        <v>0</v>
      </c>
      <c r="AI354" s="49">
        <f t="shared" si="312"/>
        <v>0</v>
      </c>
      <c r="AJ354" s="49">
        <f t="shared" si="313"/>
        <v>0</v>
      </c>
      <c r="AK354" s="49">
        <v>0</v>
      </c>
      <c r="AL354" s="49">
        <v>0</v>
      </c>
      <c r="AM354" s="49">
        <v>0</v>
      </c>
      <c r="AN354" s="49">
        <v>0</v>
      </c>
      <c r="AO354" s="49">
        <f t="shared" si="314"/>
        <v>0</v>
      </c>
      <c r="AP354" s="49">
        <v>0</v>
      </c>
      <c r="AQ354" s="49">
        <v>0</v>
      </c>
      <c r="AR354" s="49">
        <v>0</v>
      </c>
      <c r="AS354" s="49">
        <v>0</v>
      </c>
      <c r="AT354" s="49">
        <f t="shared" si="315"/>
        <v>0</v>
      </c>
      <c r="AU354" s="49">
        <v>0</v>
      </c>
      <c r="AV354" s="49">
        <v>0</v>
      </c>
      <c r="AW354" s="49">
        <v>0</v>
      </c>
      <c r="AX354" s="49">
        <v>0</v>
      </c>
      <c r="AY354" s="49">
        <f t="shared" si="316"/>
        <v>0</v>
      </c>
      <c r="AZ354" s="49">
        <v>0</v>
      </c>
      <c r="BA354" s="49">
        <v>0</v>
      </c>
      <c r="BB354" s="49">
        <v>0</v>
      </c>
      <c r="BC354" s="49">
        <v>0</v>
      </c>
    </row>
    <row r="355" spans="1:55" x14ac:dyDescent="0.25">
      <c r="A355" s="46" t="s">
        <v>656</v>
      </c>
      <c r="B355" s="63" t="s">
        <v>679</v>
      </c>
      <c r="C355" s="51" t="s">
        <v>680</v>
      </c>
      <c r="D355" s="49">
        <v>8.0668759200000011</v>
      </c>
      <c r="E355" s="49">
        <f t="shared" si="305"/>
        <v>8.1067159199999992</v>
      </c>
      <c r="F355" s="49">
        <f t="shared" si="306"/>
        <v>0</v>
      </c>
      <c r="G355" s="49">
        <f t="shared" si="306"/>
        <v>4.6852759199999996</v>
      </c>
      <c r="H355" s="49">
        <f t="shared" si="306"/>
        <v>3.42144</v>
      </c>
      <c r="I355" s="49">
        <f t="shared" si="306"/>
        <v>0</v>
      </c>
      <c r="J355" s="49">
        <f t="shared" si="307"/>
        <v>8.0668759199999993</v>
      </c>
      <c r="K355" s="49">
        <v>0</v>
      </c>
      <c r="L355" s="49">
        <v>4.6852759199999996</v>
      </c>
      <c r="M355" s="49">
        <v>3.3816000000000002</v>
      </c>
      <c r="N355" s="49">
        <v>0</v>
      </c>
      <c r="O355" s="49">
        <f t="shared" si="308"/>
        <v>3.984E-2</v>
      </c>
      <c r="P355" s="49">
        <v>0</v>
      </c>
      <c r="Q355" s="49">
        <v>0</v>
      </c>
      <c r="R355" s="49">
        <v>3.984E-2</v>
      </c>
      <c r="S355" s="49">
        <v>0</v>
      </c>
      <c r="T355" s="49">
        <f t="shared" si="309"/>
        <v>0</v>
      </c>
      <c r="U355" s="49">
        <v>0</v>
      </c>
      <c r="V355" s="49">
        <v>0</v>
      </c>
      <c r="W355" s="49">
        <v>0</v>
      </c>
      <c r="X355" s="49">
        <v>0</v>
      </c>
      <c r="Y355" s="49">
        <f t="shared" si="310"/>
        <v>0</v>
      </c>
      <c r="Z355" s="49">
        <v>0</v>
      </c>
      <c r="AA355" s="49">
        <v>0</v>
      </c>
      <c r="AB355" s="49">
        <v>0</v>
      </c>
      <c r="AC355" s="49">
        <v>0</v>
      </c>
      <c r="AD355" s="49">
        <v>0</v>
      </c>
      <c r="AE355" s="49">
        <f t="shared" si="311"/>
        <v>0</v>
      </c>
      <c r="AF355" s="49">
        <f t="shared" si="312"/>
        <v>0</v>
      </c>
      <c r="AG355" s="49">
        <f t="shared" si="312"/>
        <v>0</v>
      </c>
      <c r="AH355" s="49">
        <f t="shared" si="312"/>
        <v>0</v>
      </c>
      <c r="AI355" s="49">
        <f t="shared" si="312"/>
        <v>0</v>
      </c>
      <c r="AJ355" s="49">
        <f t="shared" si="313"/>
        <v>0</v>
      </c>
      <c r="AK355" s="49">
        <v>0</v>
      </c>
      <c r="AL355" s="49">
        <v>0</v>
      </c>
      <c r="AM355" s="49">
        <v>0</v>
      </c>
      <c r="AN355" s="49">
        <v>0</v>
      </c>
      <c r="AO355" s="49">
        <f t="shared" si="314"/>
        <v>0</v>
      </c>
      <c r="AP355" s="49">
        <v>0</v>
      </c>
      <c r="AQ355" s="49">
        <v>0</v>
      </c>
      <c r="AR355" s="49">
        <v>0</v>
      </c>
      <c r="AS355" s="49">
        <v>0</v>
      </c>
      <c r="AT355" s="49">
        <f t="shared" si="315"/>
        <v>0</v>
      </c>
      <c r="AU355" s="49">
        <v>0</v>
      </c>
      <c r="AV355" s="49">
        <v>0</v>
      </c>
      <c r="AW355" s="49">
        <v>0</v>
      </c>
      <c r="AX355" s="49">
        <v>0</v>
      </c>
      <c r="AY355" s="49">
        <f t="shared" si="316"/>
        <v>0</v>
      </c>
      <c r="AZ355" s="49">
        <v>0</v>
      </c>
      <c r="BA355" s="49">
        <v>0</v>
      </c>
      <c r="BB355" s="49">
        <v>0</v>
      </c>
      <c r="BC355" s="49">
        <v>0</v>
      </c>
    </row>
    <row r="356" spans="1:55" ht="31.5" x14ac:dyDescent="0.25">
      <c r="A356" s="46" t="s">
        <v>656</v>
      </c>
      <c r="B356" s="63" t="s">
        <v>681</v>
      </c>
      <c r="C356" s="51" t="s">
        <v>682</v>
      </c>
      <c r="D356" s="49">
        <v>0.19146960000000002</v>
      </c>
      <c r="E356" s="49">
        <f t="shared" si="305"/>
        <v>0.19146959999999999</v>
      </c>
      <c r="F356" s="49">
        <f t="shared" si="306"/>
        <v>0</v>
      </c>
      <c r="G356" s="49">
        <f t="shared" si="306"/>
        <v>0</v>
      </c>
      <c r="H356" s="49">
        <f t="shared" si="306"/>
        <v>0.19146959999999999</v>
      </c>
      <c r="I356" s="49">
        <f t="shared" si="306"/>
        <v>0</v>
      </c>
      <c r="J356" s="49">
        <f t="shared" si="307"/>
        <v>0.19146959999999999</v>
      </c>
      <c r="K356" s="49">
        <v>0</v>
      </c>
      <c r="L356" s="49">
        <v>0</v>
      </c>
      <c r="M356" s="49">
        <v>0.19146959999999999</v>
      </c>
      <c r="N356" s="49">
        <v>0</v>
      </c>
      <c r="O356" s="49">
        <f t="shared" si="308"/>
        <v>0</v>
      </c>
      <c r="P356" s="49">
        <v>0</v>
      </c>
      <c r="Q356" s="49">
        <v>0</v>
      </c>
      <c r="R356" s="49">
        <v>0</v>
      </c>
      <c r="S356" s="49">
        <v>0</v>
      </c>
      <c r="T356" s="49">
        <f t="shared" si="309"/>
        <v>0</v>
      </c>
      <c r="U356" s="49">
        <v>0</v>
      </c>
      <c r="V356" s="49">
        <v>0</v>
      </c>
      <c r="W356" s="49">
        <v>0</v>
      </c>
      <c r="X356" s="49">
        <v>0</v>
      </c>
      <c r="Y356" s="49">
        <f t="shared" si="310"/>
        <v>0</v>
      </c>
      <c r="Z356" s="49">
        <v>0</v>
      </c>
      <c r="AA356" s="49">
        <v>0</v>
      </c>
      <c r="AB356" s="49">
        <v>0</v>
      </c>
      <c r="AC356" s="49">
        <v>0</v>
      </c>
      <c r="AD356" s="49">
        <v>0</v>
      </c>
      <c r="AE356" s="49">
        <f t="shared" si="311"/>
        <v>0</v>
      </c>
      <c r="AF356" s="49">
        <f t="shared" si="312"/>
        <v>0</v>
      </c>
      <c r="AG356" s="49">
        <f t="shared" si="312"/>
        <v>0</v>
      </c>
      <c r="AH356" s="49">
        <f t="shared" si="312"/>
        <v>0</v>
      </c>
      <c r="AI356" s="49">
        <f t="shared" si="312"/>
        <v>0</v>
      </c>
      <c r="AJ356" s="49">
        <f t="shared" si="313"/>
        <v>0</v>
      </c>
      <c r="AK356" s="49">
        <v>0</v>
      </c>
      <c r="AL356" s="49">
        <v>0</v>
      </c>
      <c r="AM356" s="49">
        <v>0</v>
      </c>
      <c r="AN356" s="49">
        <v>0</v>
      </c>
      <c r="AO356" s="49">
        <f t="shared" si="314"/>
        <v>0</v>
      </c>
      <c r="AP356" s="49">
        <v>0</v>
      </c>
      <c r="AQ356" s="49">
        <v>0</v>
      </c>
      <c r="AR356" s="49">
        <v>0</v>
      </c>
      <c r="AS356" s="49">
        <v>0</v>
      </c>
      <c r="AT356" s="49">
        <f t="shared" si="315"/>
        <v>0</v>
      </c>
      <c r="AU356" s="49">
        <v>0</v>
      </c>
      <c r="AV356" s="49">
        <v>0</v>
      </c>
      <c r="AW356" s="49">
        <v>0</v>
      </c>
      <c r="AX356" s="49">
        <v>0</v>
      </c>
      <c r="AY356" s="49">
        <f t="shared" si="316"/>
        <v>0</v>
      </c>
      <c r="AZ356" s="49">
        <v>0</v>
      </c>
      <c r="BA356" s="49">
        <v>0</v>
      </c>
      <c r="BB356" s="49">
        <v>0</v>
      </c>
      <c r="BC356" s="49">
        <v>0</v>
      </c>
    </row>
    <row r="357" spans="1:55" x14ac:dyDescent="0.25">
      <c r="A357" s="46" t="s">
        <v>656</v>
      </c>
      <c r="B357" s="63" t="s">
        <v>683</v>
      </c>
      <c r="C357" s="51" t="s">
        <v>684</v>
      </c>
      <c r="D357" s="49">
        <v>1.3792364399999999</v>
      </c>
      <c r="E357" s="49">
        <f t="shared" si="305"/>
        <v>1.3792364400000001</v>
      </c>
      <c r="F357" s="49">
        <f t="shared" si="306"/>
        <v>0</v>
      </c>
      <c r="G357" s="49">
        <f t="shared" si="306"/>
        <v>0.47923643999999999</v>
      </c>
      <c r="H357" s="49">
        <f t="shared" si="306"/>
        <v>0</v>
      </c>
      <c r="I357" s="49">
        <f t="shared" si="306"/>
        <v>0.9</v>
      </c>
      <c r="J357" s="49">
        <f t="shared" si="307"/>
        <v>1.3792364400000001</v>
      </c>
      <c r="K357" s="49">
        <v>0</v>
      </c>
      <c r="L357" s="49">
        <v>0.47923643999999999</v>
      </c>
      <c r="M357" s="49">
        <v>0</v>
      </c>
      <c r="N357" s="49">
        <v>0.9</v>
      </c>
      <c r="O357" s="49">
        <f t="shared" si="308"/>
        <v>0</v>
      </c>
      <c r="P357" s="49">
        <v>0</v>
      </c>
      <c r="Q357" s="49">
        <v>0</v>
      </c>
      <c r="R357" s="49">
        <v>0</v>
      </c>
      <c r="S357" s="49">
        <v>0</v>
      </c>
      <c r="T357" s="49">
        <f t="shared" si="309"/>
        <v>0</v>
      </c>
      <c r="U357" s="49">
        <v>0</v>
      </c>
      <c r="V357" s="49">
        <v>0</v>
      </c>
      <c r="W357" s="49">
        <v>0</v>
      </c>
      <c r="X357" s="49">
        <v>0</v>
      </c>
      <c r="Y357" s="49">
        <f t="shared" si="310"/>
        <v>0</v>
      </c>
      <c r="Z357" s="49">
        <v>0</v>
      </c>
      <c r="AA357" s="49">
        <v>0</v>
      </c>
      <c r="AB357" s="49">
        <v>0</v>
      </c>
      <c r="AC357" s="49">
        <v>0</v>
      </c>
      <c r="AD357" s="49">
        <v>0</v>
      </c>
      <c r="AE357" s="49">
        <f t="shared" si="311"/>
        <v>0</v>
      </c>
      <c r="AF357" s="49">
        <f t="shared" si="312"/>
        <v>0</v>
      </c>
      <c r="AG357" s="49">
        <f t="shared" si="312"/>
        <v>0</v>
      </c>
      <c r="AH357" s="49">
        <f t="shared" si="312"/>
        <v>0</v>
      </c>
      <c r="AI357" s="49">
        <f t="shared" si="312"/>
        <v>0</v>
      </c>
      <c r="AJ357" s="49">
        <f t="shared" si="313"/>
        <v>0</v>
      </c>
      <c r="AK357" s="49">
        <v>0</v>
      </c>
      <c r="AL357" s="49">
        <v>0</v>
      </c>
      <c r="AM357" s="49">
        <v>0</v>
      </c>
      <c r="AN357" s="49">
        <v>0</v>
      </c>
      <c r="AO357" s="49">
        <f t="shared" si="314"/>
        <v>0</v>
      </c>
      <c r="AP357" s="49">
        <v>0</v>
      </c>
      <c r="AQ357" s="49">
        <v>0</v>
      </c>
      <c r="AR357" s="49">
        <v>0</v>
      </c>
      <c r="AS357" s="49">
        <v>0</v>
      </c>
      <c r="AT357" s="49">
        <f t="shared" si="315"/>
        <v>0</v>
      </c>
      <c r="AU357" s="49">
        <v>0</v>
      </c>
      <c r="AV357" s="49">
        <v>0</v>
      </c>
      <c r="AW357" s="49">
        <v>0</v>
      </c>
      <c r="AX357" s="49">
        <v>0</v>
      </c>
      <c r="AY357" s="49">
        <f t="shared" si="316"/>
        <v>0</v>
      </c>
      <c r="AZ357" s="49">
        <v>0</v>
      </c>
      <c r="BA357" s="49">
        <v>0</v>
      </c>
      <c r="BB357" s="49">
        <v>0</v>
      </c>
      <c r="BC357" s="49">
        <v>0</v>
      </c>
    </row>
    <row r="358" spans="1:55" s="16" customFormat="1" ht="31.5" x14ac:dyDescent="0.25">
      <c r="A358" s="38" t="s">
        <v>685</v>
      </c>
      <c r="B358" s="43" t="s">
        <v>212</v>
      </c>
      <c r="C358" s="40" t="s">
        <v>75</v>
      </c>
      <c r="D358" s="42">
        <f t="shared" ref="D358:BC358" si="317">SUM(D359)</f>
        <v>6</v>
      </c>
      <c r="E358" s="42">
        <f t="shared" si="317"/>
        <v>0</v>
      </c>
      <c r="F358" s="42">
        <f t="shared" si="317"/>
        <v>0</v>
      </c>
      <c r="G358" s="42">
        <f t="shared" si="317"/>
        <v>0</v>
      </c>
      <c r="H358" s="42">
        <f t="shared" si="317"/>
        <v>0</v>
      </c>
      <c r="I358" s="42">
        <f t="shared" si="317"/>
        <v>0</v>
      </c>
      <c r="J358" s="42">
        <f t="shared" si="317"/>
        <v>0</v>
      </c>
      <c r="K358" s="42">
        <f t="shared" si="317"/>
        <v>0</v>
      </c>
      <c r="L358" s="42">
        <f t="shared" si="317"/>
        <v>0</v>
      </c>
      <c r="M358" s="42">
        <f t="shared" si="317"/>
        <v>0</v>
      </c>
      <c r="N358" s="42">
        <f t="shared" si="317"/>
        <v>0</v>
      </c>
      <c r="O358" s="42">
        <f t="shared" si="317"/>
        <v>0</v>
      </c>
      <c r="P358" s="42">
        <f t="shared" si="317"/>
        <v>0</v>
      </c>
      <c r="Q358" s="42">
        <f t="shared" si="317"/>
        <v>0</v>
      </c>
      <c r="R358" s="42">
        <f t="shared" si="317"/>
        <v>0</v>
      </c>
      <c r="S358" s="42">
        <f t="shared" si="317"/>
        <v>0</v>
      </c>
      <c r="T358" s="42">
        <f t="shared" si="317"/>
        <v>0</v>
      </c>
      <c r="U358" s="42">
        <f t="shared" si="317"/>
        <v>0</v>
      </c>
      <c r="V358" s="42">
        <f t="shared" si="317"/>
        <v>0</v>
      </c>
      <c r="W358" s="42">
        <f t="shared" si="317"/>
        <v>0</v>
      </c>
      <c r="X358" s="42">
        <f t="shared" si="317"/>
        <v>0</v>
      </c>
      <c r="Y358" s="42">
        <f t="shared" si="317"/>
        <v>0</v>
      </c>
      <c r="Z358" s="42">
        <f t="shared" si="317"/>
        <v>0</v>
      </c>
      <c r="AA358" s="42">
        <f t="shared" si="317"/>
        <v>0</v>
      </c>
      <c r="AB358" s="42">
        <f t="shared" si="317"/>
        <v>0</v>
      </c>
      <c r="AC358" s="42">
        <f t="shared" si="317"/>
        <v>0</v>
      </c>
      <c r="AD358" s="42">
        <f t="shared" si="317"/>
        <v>5</v>
      </c>
      <c r="AE358" s="42">
        <f t="shared" si="317"/>
        <v>0</v>
      </c>
      <c r="AF358" s="42">
        <f t="shared" si="317"/>
        <v>0</v>
      </c>
      <c r="AG358" s="42">
        <f t="shared" si="317"/>
        <v>0</v>
      </c>
      <c r="AH358" s="42">
        <f t="shared" si="317"/>
        <v>0</v>
      </c>
      <c r="AI358" s="42">
        <f t="shared" si="317"/>
        <v>0</v>
      </c>
      <c r="AJ358" s="42">
        <f t="shared" si="317"/>
        <v>0</v>
      </c>
      <c r="AK358" s="42">
        <f t="shared" si="317"/>
        <v>0</v>
      </c>
      <c r="AL358" s="42">
        <f t="shared" si="317"/>
        <v>0</v>
      </c>
      <c r="AM358" s="42">
        <f t="shared" si="317"/>
        <v>0</v>
      </c>
      <c r="AN358" s="42">
        <f t="shared" si="317"/>
        <v>0</v>
      </c>
      <c r="AO358" s="42">
        <f t="shared" si="317"/>
        <v>0</v>
      </c>
      <c r="AP358" s="42">
        <f t="shared" si="317"/>
        <v>0</v>
      </c>
      <c r="AQ358" s="42">
        <f t="shared" si="317"/>
        <v>0</v>
      </c>
      <c r="AR358" s="42">
        <f t="shared" si="317"/>
        <v>0</v>
      </c>
      <c r="AS358" s="42">
        <f t="shared" si="317"/>
        <v>0</v>
      </c>
      <c r="AT358" s="42">
        <f t="shared" si="317"/>
        <v>0</v>
      </c>
      <c r="AU358" s="42">
        <f t="shared" si="317"/>
        <v>0</v>
      </c>
      <c r="AV358" s="42">
        <f t="shared" si="317"/>
        <v>0</v>
      </c>
      <c r="AW358" s="42">
        <f t="shared" si="317"/>
        <v>0</v>
      </c>
      <c r="AX358" s="42">
        <f t="shared" si="317"/>
        <v>0</v>
      </c>
      <c r="AY358" s="42">
        <f t="shared" si="317"/>
        <v>0</v>
      </c>
      <c r="AZ358" s="42">
        <f t="shared" si="317"/>
        <v>0</v>
      </c>
      <c r="BA358" s="42">
        <f t="shared" si="317"/>
        <v>0</v>
      </c>
      <c r="BB358" s="42">
        <f t="shared" si="317"/>
        <v>0</v>
      </c>
      <c r="BC358" s="42">
        <f t="shared" si="317"/>
        <v>0</v>
      </c>
    </row>
    <row r="359" spans="1:55" ht="31.5" x14ac:dyDescent="0.25">
      <c r="A359" s="46" t="s">
        <v>685</v>
      </c>
      <c r="B359" s="50" t="s">
        <v>686</v>
      </c>
      <c r="C359" s="51" t="s">
        <v>687</v>
      </c>
      <c r="D359" s="53">
        <v>6</v>
      </c>
      <c r="E359" s="49">
        <f>SUBTOTAL(9,F359:I359)</f>
        <v>0</v>
      </c>
      <c r="F359" s="49">
        <f>K359+P359+U359+Z359</f>
        <v>0</v>
      </c>
      <c r="G359" s="49">
        <f>L359+Q359+V359+AA359</f>
        <v>0</v>
      </c>
      <c r="H359" s="49">
        <f>M359+R359+W359+AB359</f>
        <v>0</v>
      </c>
      <c r="I359" s="49">
        <f>N359+S359+X359+AC359</f>
        <v>0</v>
      </c>
      <c r="J359" s="49">
        <f>SUBTOTAL(9,K359:N359)</f>
        <v>0</v>
      </c>
      <c r="K359" s="53">
        <v>0</v>
      </c>
      <c r="L359" s="53">
        <v>0</v>
      </c>
      <c r="M359" s="53">
        <v>0</v>
      </c>
      <c r="N359" s="53">
        <v>0</v>
      </c>
      <c r="O359" s="49">
        <f>SUBTOTAL(9,P359:S359)</f>
        <v>0</v>
      </c>
      <c r="P359" s="53">
        <v>0</v>
      </c>
      <c r="Q359" s="53">
        <v>0</v>
      </c>
      <c r="R359" s="53">
        <v>0</v>
      </c>
      <c r="S359" s="53">
        <v>0</v>
      </c>
      <c r="T359" s="49">
        <f>SUBTOTAL(9,U359:X359)</f>
        <v>0</v>
      </c>
      <c r="U359" s="53">
        <v>0</v>
      </c>
      <c r="V359" s="53">
        <v>0</v>
      </c>
      <c r="W359" s="53">
        <v>0</v>
      </c>
      <c r="X359" s="53">
        <v>0</v>
      </c>
      <c r="Y359" s="49">
        <f>SUBTOTAL(9,Z359:AC359)</f>
        <v>0</v>
      </c>
      <c r="Z359" s="53">
        <v>0</v>
      </c>
      <c r="AA359" s="53">
        <v>0</v>
      </c>
      <c r="AB359" s="53">
        <v>0</v>
      </c>
      <c r="AC359" s="53">
        <v>0</v>
      </c>
      <c r="AD359" s="53">
        <v>5</v>
      </c>
      <c r="AE359" s="49">
        <f>SUBTOTAL(9,AF359:AI359)</f>
        <v>0</v>
      </c>
      <c r="AF359" s="49">
        <f>AK359+AP359+AU359+AZ359</f>
        <v>0</v>
      </c>
      <c r="AG359" s="49">
        <f>AL359+AQ359+AV359+BA359</f>
        <v>0</v>
      </c>
      <c r="AH359" s="49">
        <f>AM359+AR359+AW359+BB359</f>
        <v>0</v>
      </c>
      <c r="AI359" s="49">
        <f>AN359+AS359+AX359+BC359</f>
        <v>0</v>
      </c>
      <c r="AJ359" s="49">
        <f>SUBTOTAL(9,AK359:AN359)</f>
        <v>0</v>
      </c>
      <c r="AK359" s="53">
        <v>0</v>
      </c>
      <c r="AL359" s="53">
        <v>0</v>
      </c>
      <c r="AM359" s="53">
        <v>0</v>
      </c>
      <c r="AN359" s="53">
        <v>0</v>
      </c>
      <c r="AO359" s="49">
        <f>SUBTOTAL(9,AP359:AS359)</f>
        <v>0</v>
      </c>
      <c r="AP359" s="53">
        <v>0</v>
      </c>
      <c r="AQ359" s="53">
        <v>0</v>
      </c>
      <c r="AR359" s="53">
        <v>0</v>
      </c>
      <c r="AS359" s="53">
        <v>0</v>
      </c>
      <c r="AT359" s="49">
        <f>SUBTOTAL(9,AU359:AX359)</f>
        <v>0</v>
      </c>
      <c r="AU359" s="53">
        <v>0</v>
      </c>
      <c r="AV359" s="53">
        <v>0</v>
      </c>
      <c r="AW359" s="53">
        <v>0</v>
      </c>
      <c r="AX359" s="53">
        <v>0</v>
      </c>
      <c r="AY359" s="49">
        <f>SUBTOTAL(9,AZ359:BC359)</f>
        <v>0</v>
      </c>
      <c r="AZ359" s="53">
        <v>0</v>
      </c>
      <c r="BA359" s="53">
        <v>0</v>
      </c>
      <c r="BB359" s="53">
        <v>0</v>
      </c>
      <c r="BC359" s="53">
        <v>0</v>
      </c>
    </row>
    <row r="360" spans="1:55" s="16" customFormat="1" ht="31.5" x14ac:dyDescent="0.25">
      <c r="A360" s="38" t="s">
        <v>688</v>
      </c>
      <c r="B360" s="43" t="s">
        <v>214</v>
      </c>
      <c r="C360" s="40" t="s">
        <v>75</v>
      </c>
      <c r="D360" s="42">
        <f t="shared" ref="D360:AI360" si="318">SUM(D361:D380)</f>
        <v>193.05836455420578</v>
      </c>
      <c r="E360" s="42">
        <f t="shared" si="318"/>
        <v>195.98147532999999</v>
      </c>
      <c r="F360" s="42">
        <f t="shared" si="318"/>
        <v>0</v>
      </c>
      <c r="G360" s="42">
        <f t="shared" si="318"/>
        <v>169.21053906</v>
      </c>
      <c r="H360" s="42">
        <f t="shared" si="318"/>
        <v>16.951147720000002</v>
      </c>
      <c r="I360" s="42">
        <f t="shared" si="318"/>
        <v>9.8197885500000019</v>
      </c>
      <c r="J360" s="42">
        <f t="shared" si="318"/>
        <v>18.921374150000002</v>
      </c>
      <c r="K360" s="42">
        <f t="shared" si="318"/>
        <v>0</v>
      </c>
      <c r="L360" s="42">
        <f t="shared" si="318"/>
        <v>14.461704840000001</v>
      </c>
      <c r="M360" s="42">
        <f t="shared" si="318"/>
        <v>2.5916448000000001</v>
      </c>
      <c r="N360" s="42">
        <f t="shared" si="318"/>
        <v>1.8680245099999999</v>
      </c>
      <c r="O360" s="42">
        <f t="shared" si="318"/>
        <v>81.39491971999999</v>
      </c>
      <c r="P360" s="42">
        <f t="shared" si="318"/>
        <v>0</v>
      </c>
      <c r="Q360" s="42">
        <f t="shared" si="318"/>
        <v>64.896383639999996</v>
      </c>
      <c r="R360" s="42">
        <f t="shared" si="318"/>
        <v>14.174023759999999</v>
      </c>
      <c r="S360" s="42">
        <f t="shared" si="318"/>
        <v>2.3245123199999997</v>
      </c>
      <c r="T360" s="42">
        <f t="shared" si="318"/>
        <v>55.440115569999989</v>
      </c>
      <c r="U360" s="42">
        <f t="shared" si="318"/>
        <v>0</v>
      </c>
      <c r="V360" s="42">
        <f t="shared" si="318"/>
        <v>52.286029539999994</v>
      </c>
      <c r="W360" s="42">
        <f t="shared" si="318"/>
        <v>0.15</v>
      </c>
      <c r="X360" s="42">
        <f t="shared" si="318"/>
        <v>3.0040860299999999</v>
      </c>
      <c r="Y360" s="42">
        <f t="shared" si="318"/>
        <v>40.22506589000001</v>
      </c>
      <c r="Z360" s="42">
        <f t="shared" si="318"/>
        <v>0</v>
      </c>
      <c r="AA360" s="42">
        <f t="shared" si="318"/>
        <v>37.566421040000009</v>
      </c>
      <c r="AB360" s="42">
        <f t="shared" si="318"/>
        <v>3.5479160000000003E-2</v>
      </c>
      <c r="AC360" s="42">
        <f t="shared" si="318"/>
        <v>2.6231656900000004</v>
      </c>
      <c r="AD360" s="42">
        <f t="shared" si="318"/>
        <v>211.86097052380578</v>
      </c>
      <c r="AE360" s="42">
        <f t="shared" si="318"/>
        <v>193.89714628999997</v>
      </c>
      <c r="AF360" s="42">
        <f t="shared" si="318"/>
        <v>0</v>
      </c>
      <c r="AG360" s="42">
        <f t="shared" si="318"/>
        <v>142.566889</v>
      </c>
      <c r="AH360" s="42">
        <f t="shared" si="318"/>
        <v>41.514379120000001</v>
      </c>
      <c r="AI360" s="42">
        <f t="shared" si="318"/>
        <v>9.8158781700000013</v>
      </c>
      <c r="AJ360" s="42">
        <f t="shared" ref="AJ360:BC360" si="319">SUM(AJ361:AJ380)</f>
        <v>4.5064096000000005</v>
      </c>
      <c r="AK360" s="42">
        <f t="shared" si="319"/>
        <v>0</v>
      </c>
      <c r="AL360" s="42">
        <f t="shared" si="319"/>
        <v>0</v>
      </c>
      <c r="AM360" s="42">
        <f t="shared" si="319"/>
        <v>2.6383850900000003</v>
      </c>
      <c r="AN360" s="42">
        <f t="shared" si="319"/>
        <v>1.8680245100000001</v>
      </c>
      <c r="AO360" s="42">
        <f t="shared" si="319"/>
        <v>32.616464009999987</v>
      </c>
      <c r="AP360" s="42">
        <f t="shared" si="319"/>
        <v>0</v>
      </c>
      <c r="AQ360" s="42">
        <f t="shared" si="319"/>
        <v>0</v>
      </c>
      <c r="AR360" s="42">
        <f t="shared" si="319"/>
        <v>30.229496559999994</v>
      </c>
      <c r="AS360" s="42">
        <f t="shared" si="319"/>
        <v>2.3869674500000002</v>
      </c>
      <c r="AT360" s="42">
        <f t="shared" si="319"/>
        <v>33.279920609999998</v>
      </c>
      <c r="AU360" s="42">
        <f t="shared" si="319"/>
        <v>0</v>
      </c>
      <c r="AV360" s="42">
        <f t="shared" si="319"/>
        <v>22.450264999999998</v>
      </c>
      <c r="AW360" s="42">
        <f t="shared" si="319"/>
        <v>7.8919350900000023</v>
      </c>
      <c r="AX360" s="42">
        <f t="shared" si="319"/>
        <v>2.9377205199999992</v>
      </c>
      <c r="AY360" s="42">
        <f t="shared" si="319"/>
        <v>123.49435206999999</v>
      </c>
      <c r="AZ360" s="42">
        <f t="shared" si="319"/>
        <v>0</v>
      </c>
      <c r="BA360" s="42">
        <f t="shared" si="319"/>
        <v>120.116624</v>
      </c>
      <c r="BB360" s="42">
        <f t="shared" si="319"/>
        <v>0.75456237999999942</v>
      </c>
      <c r="BC360" s="42">
        <f t="shared" si="319"/>
        <v>2.6231656900000004</v>
      </c>
    </row>
    <row r="361" spans="1:55" ht="31.5" x14ac:dyDescent="0.25">
      <c r="A361" s="46" t="s">
        <v>688</v>
      </c>
      <c r="B361" s="55" t="s">
        <v>689</v>
      </c>
      <c r="C361" s="51" t="s">
        <v>690</v>
      </c>
      <c r="D361" s="49">
        <v>0.69406920000000005</v>
      </c>
      <c r="E361" s="49">
        <f t="shared" ref="E361:E380" si="320">SUBTOTAL(9,F361:I361)</f>
        <v>0.69406920000000005</v>
      </c>
      <c r="F361" s="49">
        <f t="shared" ref="F361:I380" si="321">K361+P361+U361+Z361</f>
        <v>0</v>
      </c>
      <c r="G361" s="49">
        <f t="shared" si="321"/>
        <v>0.69406920000000005</v>
      </c>
      <c r="H361" s="49">
        <f t="shared" si="321"/>
        <v>0</v>
      </c>
      <c r="I361" s="49">
        <f t="shared" si="321"/>
        <v>0</v>
      </c>
      <c r="J361" s="49">
        <f t="shared" ref="J361:J380" si="322">SUBTOTAL(9,K361:N361)</f>
        <v>0.69406920000000005</v>
      </c>
      <c r="K361" s="49">
        <v>0</v>
      </c>
      <c r="L361" s="49">
        <v>0.69406920000000005</v>
      </c>
      <c r="M361" s="49">
        <v>0</v>
      </c>
      <c r="N361" s="49">
        <v>0</v>
      </c>
      <c r="O361" s="49">
        <f t="shared" ref="O361:O380" si="323">SUBTOTAL(9,P361:S361)</f>
        <v>0</v>
      </c>
      <c r="P361" s="49">
        <v>0</v>
      </c>
      <c r="Q361" s="49">
        <v>0</v>
      </c>
      <c r="R361" s="49">
        <v>0</v>
      </c>
      <c r="S361" s="49">
        <v>0</v>
      </c>
      <c r="T361" s="49">
        <f t="shared" ref="T361:T380" si="324">SUBTOTAL(9,U361:X361)</f>
        <v>0</v>
      </c>
      <c r="U361" s="49">
        <v>0</v>
      </c>
      <c r="V361" s="49">
        <v>0</v>
      </c>
      <c r="W361" s="49">
        <v>0</v>
      </c>
      <c r="X361" s="49">
        <v>0</v>
      </c>
      <c r="Y361" s="49">
        <f t="shared" ref="Y361:Y380" si="325">SUBTOTAL(9,Z361:AC361)</f>
        <v>0</v>
      </c>
      <c r="Z361" s="49">
        <v>0</v>
      </c>
      <c r="AA361" s="49">
        <v>0</v>
      </c>
      <c r="AB361" s="49">
        <v>0</v>
      </c>
      <c r="AC361" s="49">
        <v>0</v>
      </c>
      <c r="AD361" s="49">
        <v>0</v>
      </c>
      <c r="AE361" s="49">
        <f t="shared" ref="AE361:AE380" si="326">SUBTOTAL(9,AF361:AI361)</f>
        <v>0</v>
      </c>
      <c r="AF361" s="49">
        <f t="shared" ref="AF361:AI380" si="327">AK361+AP361+AU361+AZ361</f>
        <v>0</v>
      </c>
      <c r="AG361" s="49">
        <f t="shared" si="327"/>
        <v>0</v>
      </c>
      <c r="AH361" s="49">
        <f t="shared" si="327"/>
        <v>0</v>
      </c>
      <c r="AI361" s="49">
        <f t="shared" si="327"/>
        <v>0</v>
      </c>
      <c r="AJ361" s="49">
        <f t="shared" ref="AJ361:AJ380" si="328">SUBTOTAL(9,AK361:AN361)</f>
        <v>0</v>
      </c>
      <c r="AK361" s="49">
        <v>0</v>
      </c>
      <c r="AL361" s="49">
        <v>0</v>
      </c>
      <c r="AM361" s="49">
        <v>0</v>
      </c>
      <c r="AN361" s="49">
        <v>0</v>
      </c>
      <c r="AO361" s="49">
        <f t="shared" ref="AO361:AO380" si="329">SUBTOTAL(9,AP361:AS361)</f>
        <v>0</v>
      </c>
      <c r="AP361" s="49">
        <v>0</v>
      </c>
      <c r="AQ361" s="49">
        <v>0</v>
      </c>
      <c r="AR361" s="49">
        <v>0</v>
      </c>
      <c r="AS361" s="49">
        <v>0</v>
      </c>
      <c r="AT361" s="49">
        <f t="shared" ref="AT361:AT380" si="330">SUBTOTAL(9,AU361:AX361)</f>
        <v>0</v>
      </c>
      <c r="AU361" s="49">
        <v>0</v>
      </c>
      <c r="AV361" s="49">
        <v>0</v>
      </c>
      <c r="AW361" s="49">
        <v>0</v>
      </c>
      <c r="AX361" s="49">
        <v>0</v>
      </c>
      <c r="AY361" s="49">
        <f t="shared" ref="AY361:AY380" si="331">SUBTOTAL(9,AZ361:BC361)</f>
        <v>0</v>
      </c>
      <c r="AZ361" s="49">
        <v>0</v>
      </c>
      <c r="BA361" s="49">
        <v>0</v>
      </c>
      <c r="BB361" s="49">
        <v>0</v>
      </c>
      <c r="BC361" s="49">
        <v>0</v>
      </c>
    </row>
    <row r="362" spans="1:55" ht="47.25" x14ac:dyDescent="0.25">
      <c r="A362" s="46" t="s">
        <v>688</v>
      </c>
      <c r="B362" s="55" t="s">
        <v>691</v>
      </c>
      <c r="C362" s="51" t="s">
        <v>692</v>
      </c>
      <c r="D362" s="49">
        <v>11.46140724</v>
      </c>
      <c r="E362" s="49">
        <f t="shared" si="320"/>
        <v>9.0502846200000011</v>
      </c>
      <c r="F362" s="49">
        <f t="shared" si="321"/>
        <v>0</v>
      </c>
      <c r="G362" s="49">
        <f t="shared" si="321"/>
        <v>8.9917995200000007</v>
      </c>
      <c r="H362" s="49">
        <f t="shared" si="321"/>
        <v>0</v>
      </c>
      <c r="I362" s="49">
        <f t="shared" si="321"/>
        <v>5.8485100000000005E-2</v>
      </c>
      <c r="J362" s="49">
        <f t="shared" si="322"/>
        <v>0.50930724000000005</v>
      </c>
      <c r="K362" s="49">
        <v>0</v>
      </c>
      <c r="L362" s="49">
        <v>0.50930724000000005</v>
      </c>
      <c r="M362" s="49">
        <v>0</v>
      </c>
      <c r="N362" s="49">
        <v>0</v>
      </c>
      <c r="O362" s="49">
        <f t="shared" si="323"/>
        <v>0</v>
      </c>
      <c r="P362" s="49">
        <v>0</v>
      </c>
      <c r="Q362" s="49">
        <v>0</v>
      </c>
      <c r="R362" s="49">
        <v>0</v>
      </c>
      <c r="S362" s="49">
        <v>0</v>
      </c>
      <c r="T362" s="49">
        <f t="shared" si="324"/>
        <v>6.2238898000000002</v>
      </c>
      <c r="U362" s="49">
        <v>0</v>
      </c>
      <c r="V362" s="49">
        <f>6223.8898/1000</f>
        <v>6.2238898000000002</v>
      </c>
      <c r="W362" s="49">
        <v>0</v>
      </c>
      <c r="X362" s="49">
        <v>0</v>
      </c>
      <c r="Y362" s="49">
        <f t="shared" si="325"/>
        <v>2.3170875799999999</v>
      </c>
      <c r="Z362" s="49">
        <v>0</v>
      </c>
      <c r="AA362" s="49">
        <v>2.25860248</v>
      </c>
      <c r="AB362" s="49">
        <v>0</v>
      </c>
      <c r="AC362" s="49">
        <v>5.8485100000000005E-2</v>
      </c>
      <c r="AD362" s="49">
        <v>13.921986809999998</v>
      </c>
      <c r="AE362" s="49">
        <f t="shared" si="326"/>
        <v>11.918434450000001</v>
      </c>
      <c r="AF362" s="49">
        <f t="shared" si="327"/>
        <v>0</v>
      </c>
      <c r="AG362" s="49">
        <f t="shared" si="327"/>
        <v>9.152235000000001</v>
      </c>
      <c r="AH362" s="49">
        <f t="shared" si="327"/>
        <v>2.7077143499999998</v>
      </c>
      <c r="AI362" s="49">
        <f t="shared" si="327"/>
        <v>5.8485100000000005E-2</v>
      </c>
      <c r="AJ362" s="49">
        <f t="shared" si="328"/>
        <v>0</v>
      </c>
      <c r="AK362" s="49">
        <v>0</v>
      </c>
      <c r="AL362" s="49">
        <v>0</v>
      </c>
      <c r="AM362" s="49">
        <v>0</v>
      </c>
      <c r="AN362" s="49">
        <v>0</v>
      </c>
      <c r="AO362" s="49">
        <f t="shared" si="329"/>
        <v>1.9350627899999999</v>
      </c>
      <c r="AP362" s="49">
        <v>0</v>
      </c>
      <c r="AQ362" s="49">
        <v>0</v>
      </c>
      <c r="AR362" s="49">
        <v>1.9350627899999999</v>
      </c>
      <c r="AS362" s="49">
        <v>0</v>
      </c>
      <c r="AT362" s="49">
        <f t="shared" si="330"/>
        <v>0.75799510999999997</v>
      </c>
      <c r="AU362" s="49">
        <v>0</v>
      </c>
      <c r="AV362" s="49">
        <v>0</v>
      </c>
      <c r="AW362" s="49">
        <v>0.75799510999999997</v>
      </c>
      <c r="AX362" s="49">
        <v>0</v>
      </c>
      <c r="AY362" s="49">
        <f t="shared" si="331"/>
        <v>9.2253765500000018</v>
      </c>
      <c r="AZ362" s="49">
        <v>0</v>
      </c>
      <c r="BA362" s="49">
        <v>9.152235000000001</v>
      </c>
      <c r="BB362" s="49">
        <v>1.4656449999999932E-2</v>
      </c>
      <c r="BC362" s="49">
        <v>5.8485100000000005E-2</v>
      </c>
    </row>
    <row r="363" spans="1:55" ht="47.25" x14ac:dyDescent="0.25">
      <c r="A363" s="46" t="s">
        <v>688</v>
      </c>
      <c r="B363" s="55" t="s">
        <v>693</v>
      </c>
      <c r="C363" s="51" t="s">
        <v>694</v>
      </c>
      <c r="D363" s="49">
        <v>0.34404935999999997</v>
      </c>
      <c r="E363" s="49">
        <f t="shared" si="320"/>
        <v>0.34404936000000003</v>
      </c>
      <c r="F363" s="49">
        <f t="shared" si="321"/>
        <v>0</v>
      </c>
      <c r="G363" s="49">
        <f t="shared" si="321"/>
        <v>0.34404936000000003</v>
      </c>
      <c r="H363" s="49">
        <f t="shared" si="321"/>
        <v>0</v>
      </c>
      <c r="I363" s="49">
        <f t="shared" si="321"/>
        <v>0</v>
      </c>
      <c r="J363" s="49">
        <f t="shared" si="322"/>
        <v>0.34404936000000003</v>
      </c>
      <c r="K363" s="49">
        <v>0</v>
      </c>
      <c r="L363" s="49">
        <v>0.34404936000000003</v>
      </c>
      <c r="M363" s="49">
        <v>0</v>
      </c>
      <c r="N363" s="49">
        <v>0</v>
      </c>
      <c r="O363" s="49">
        <f t="shared" si="323"/>
        <v>0</v>
      </c>
      <c r="P363" s="49">
        <v>0</v>
      </c>
      <c r="Q363" s="49">
        <v>0</v>
      </c>
      <c r="R363" s="49">
        <v>0</v>
      </c>
      <c r="S363" s="49">
        <v>0</v>
      </c>
      <c r="T363" s="49">
        <f t="shared" si="324"/>
        <v>0</v>
      </c>
      <c r="U363" s="49">
        <v>0</v>
      </c>
      <c r="V363" s="49">
        <v>0</v>
      </c>
      <c r="W363" s="49">
        <v>0</v>
      </c>
      <c r="X363" s="49">
        <v>0</v>
      </c>
      <c r="Y363" s="49">
        <f t="shared" si="325"/>
        <v>0</v>
      </c>
      <c r="Z363" s="49">
        <v>0</v>
      </c>
      <c r="AA363" s="49">
        <v>0</v>
      </c>
      <c r="AB363" s="49">
        <v>0</v>
      </c>
      <c r="AC363" s="49">
        <v>0</v>
      </c>
      <c r="AD363" s="49">
        <v>0</v>
      </c>
      <c r="AE363" s="49">
        <f t="shared" si="326"/>
        <v>0</v>
      </c>
      <c r="AF363" s="49">
        <f t="shared" si="327"/>
        <v>0</v>
      </c>
      <c r="AG363" s="49">
        <f t="shared" si="327"/>
        <v>0</v>
      </c>
      <c r="AH363" s="49">
        <f t="shared" si="327"/>
        <v>0</v>
      </c>
      <c r="AI363" s="49">
        <f t="shared" si="327"/>
        <v>0</v>
      </c>
      <c r="AJ363" s="49">
        <f t="shared" si="328"/>
        <v>0</v>
      </c>
      <c r="AK363" s="49">
        <v>0</v>
      </c>
      <c r="AL363" s="49">
        <v>0</v>
      </c>
      <c r="AM363" s="49">
        <v>0</v>
      </c>
      <c r="AN363" s="49">
        <v>0</v>
      </c>
      <c r="AO363" s="49">
        <f t="shared" si="329"/>
        <v>0</v>
      </c>
      <c r="AP363" s="49">
        <v>0</v>
      </c>
      <c r="AQ363" s="49">
        <v>0</v>
      </c>
      <c r="AR363" s="49">
        <v>0</v>
      </c>
      <c r="AS363" s="49">
        <v>0</v>
      </c>
      <c r="AT363" s="49">
        <f t="shared" si="330"/>
        <v>0</v>
      </c>
      <c r="AU363" s="49">
        <v>0</v>
      </c>
      <c r="AV363" s="49">
        <v>0</v>
      </c>
      <c r="AW363" s="49">
        <v>0</v>
      </c>
      <c r="AX363" s="49">
        <v>0</v>
      </c>
      <c r="AY363" s="49">
        <f t="shared" si="331"/>
        <v>0</v>
      </c>
      <c r="AZ363" s="49">
        <v>0</v>
      </c>
      <c r="BA363" s="49">
        <v>0</v>
      </c>
      <c r="BB363" s="49">
        <v>0</v>
      </c>
      <c r="BC363" s="49">
        <v>0</v>
      </c>
    </row>
    <row r="364" spans="1:55" ht="31.5" x14ac:dyDescent="0.25">
      <c r="A364" s="46" t="s">
        <v>688</v>
      </c>
      <c r="B364" s="55" t="s">
        <v>695</v>
      </c>
      <c r="C364" s="51" t="s">
        <v>696</v>
      </c>
      <c r="D364" s="49">
        <v>0.96160091999999997</v>
      </c>
      <c r="E364" s="49">
        <f t="shared" si="320"/>
        <v>0.96160091999999997</v>
      </c>
      <c r="F364" s="49">
        <f t="shared" si="321"/>
        <v>0</v>
      </c>
      <c r="G364" s="49">
        <f t="shared" si="321"/>
        <v>0.96160091999999997</v>
      </c>
      <c r="H364" s="49">
        <f t="shared" si="321"/>
        <v>0</v>
      </c>
      <c r="I364" s="49">
        <f t="shared" si="321"/>
        <v>0</v>
      </c>
      <c r="J364" s="49">
        <f t="shared" si="322"/>
        <v>0.96160091999999997</v>
      </c>
      <c r="K364" s="49">
        <v>0</v>
      </c>
      <c r="L364" s="49">
        <v>0.96160091999999997</v>
      </c>
      <c r="M364" s="49">
        <v>0</v>
      </c>
      <c r="N364" s="49">
        <v>0</v>
      </c>
      <c r="O364" s="49">
        <f t="shared" si="323"/>
        <v>0</v>
      </c>
      <c r="P364" s="49">
        <v>0</v>
      </c>
      <c r="Q364" s="49">
        <v>0</v>
      </c>
      <c r="R364" s="49">
        <v>0</v>
      </c>
      <c r="S364" s="49">
        <v>0</v>
      </c>
      <c r="T364" s="49">
        <f t="shared" si="324"/>
        <v>0</v>
      </c>
      <c r="U364" s="49">
        <v>0</v>
      </c>
      <c r="V364" s="49">
        <v>0</v>
      </c>
      <c r="W364" s="49">
        <v>0</v>
      </c>
      <c r="X364" s="49">
        <v>0</v>
      </c>
      <c r="Y364" s="49">
        <f t="shared" si="325"/>
        <v>0</v>
      </c>
      <c r="Z364" s="49">
        <v>0</v>
      </c>
      <c r="AA364" s="49">
        <v>0</v>
      </c>
      <c r="AB364" s="49">
        <v>0</v>
      </c>
      <c r="AC364" s="49">
        <v>0</v>
      </c>
      <c r="AD364" s="49">
        <v>0</v>
      </c>
      <c r="AE364" s="49">
        <f t="shared" si="326"/>
        <v>0</v>
      </c>
      <c r="AF364" s="49">
        <f t="shared" si="327"/>
        <v>0</v>
      </c>
      <c r="AG364" s="49">
        <f t="shared" si="327"/>
        <v>0</v>
      </c>
      <c r="AH364" s="49">
        <f t="shared" si="327"/>
        <v>0</v>
      </c>
      <c r="AI364" s="49">
        <f t="shared" si="327"/>
        <v>0</v>
      </c>
      <c r="AJ364" s="49">
        <f t="shared" si="328"/>
        <v>0</v>
      </c>
      <c r="AK364" s="49">
        <v>0</v>
      </c>
      <c r="AL364" s="49">
        <v>0</v>
      </c>
      <c r="AM364" s="49">
        <v>0</v>
      </c>
      <c r="AN364" s="49">
        <v>0</v>
      </c>
      <c r="AO364" s="49">
        <f t="shared" si="329"/>
        <v>0</v>
      </c>
      <c r="AP364" s="49">
        <v>0</v>
      </c>
      <c r="AQ364" s="49">
        <v>0</v>
      </c>
      <c r="AR364" s="49">
        <v>0</v>
      </c>
      <c r="AS364" s="49">
        <v>0</v>
      </c>
      <c r="AT364" s="49">
        <f t="shared" si="330"/>
        <v>0</v>
      </c>
      <c r="AU364" s="49">
        <v>0</v>
      </c>
      <c r="AV364" s="49">
        <v>0</v>
      </c>
      <c r="AW364" s="49">
        <v>0</v>
      </c>
      <c r="AX364" s="49">
        <v>0</v>
      </c>
      <c r="AY364" s="49">
        <f t="shared" si="331"/>
        <v>0</v>
      </c>
      <c r="AZ364" s="49">
        <v>0</v>
      </c>
      <c r="BA364" s="49">
        <v>0</v>
      </c>
      <c r="BB364" s="49">
        <v>0</v>
      </c>
      <c r="BC364" s="49">
        <v>0</v>
      </c>
    </row>
    <row r="365" spans="1:55" ht="31.5" x14ac:dyDescent="0.25">
      <c r="A365" s="46" t="s">
        <v>688</v>
      </c>
      <c r="B365" s="55" t="s">
        <v>697</v>
      </c>
      <c r="C365" s="51" t="s">
        <v>698</v>
      </c>
      <c r="D365" s="49">
        <v>2.5008564</v>
      </c>
      <c r="E365" s="49">
        <f t="shared" si="320"/>
        <v>2.5008564</v>
      </c>
      <c r="F365" s="49">
        <f t="shared" si="321"/>
        <v>0</v>
      </c>
      <c r="G365" s="49">
        <f t="shared" si="321"/>
        <v>2.5008564</v>
      </c>
      <c r="H365" s="49">
        <f t="shared" si="321"/>
        <v>0</v>
      </c>
      <c r="I365" s="49">
        <f t="shared" si="321"/>
        <v>0</v>
      </c>
      <c r="J365" s="49">
        <f t="shared" si="322"/>
        <v>2.5008564</v>
      </c>
      <c r="K365" s="49">
        <v>0</v>
      </c>
      <c r="L365" s="49">
        <v>2.5008564</v>
      </c>
      <c r="M365" s="49">
        <v>0</v>
      </c>
      <c r="N365" s="49">
        <v>0</v>
      </c>
      <c r="O365" s="49">
        <f t="shared" si="323"/>
        <v>0</v>
      </c>
      <c r="P365" s="49">
        <v>0</v>
      </c>
      <c r="Q365" s="49">
        <v>0</v>
      </c>
      <c r="R365" s="49">
        <v>0</v>
      </c>
      <c r="S365" s="49">
        <v>0</v>
      </c>
      <c r="T365" s="49">
        <f t="shared" si="324"/>
        <v>0</v>
      </c>
      <c r="U365" s="49">
        <v>0</v>
      </c>
      <c r="V365" s="49">
        <v>0</v>
      </c>
      <c r="W365" s="49">
        <v>0</v>
      </c>
      <c r="X365" s="49">
        <v>0</v>
      </c>
      <c r="Y365" s="49">
        <f t="shared" si="325"/>
        <v>0</v>
      </c>
      <c r="Z365" s="49">
        <v>0</v>
      </c>
      <c r="AA365" s="49">
        <v>0</v>
      </c>
      <c r="AB365" s="49">
        <v>0</v>
      </c>
      <c r="AC365" s="49">
        <v>0</v>
      </c>
      <c r="AD365" s="49">
        <v>0</v>
      </c>
      <c r="AE365" s="49">
        <f t="shared" si="326"/>
        <v>0</v>
      </c>
      <c r="AF365" s="49">
        <f t="shared" si="327"/>
        <v>0</v>
      </c>
      <c r="AG365" s="49">
        <f t="shared" si="327"/>
        <v>0</v>
      </c>
      <c r="AH365" s="49">
        <f t="shared" si="327"/>
        <v>0</v>
      </c>
      <c r="AI365" s="49">
        <f t="shared" si="327"/>
        <v>0</v>
      </c>
      <c r="AJ365" s="49">
        <f t="shared" si="328"/>
        <v>0</v>
      </c>
      <c r="AK365" s="49">
        <v>0</v>
      </c>
      <c r="AL365" s="49">
        <v>0</v>
      </c>
      <c r="AM365" s="49">
        <v>0</v>
      </c>
      <c r="AN365" s="49">
        <v>0</v>
      </c>
      <c r="AO365" s="49">
        <f t="shared" si="329"/>
        <v>0</v>
      </c>
      <c r="AP365" s="49">
        <v>0</v>
      </c>
      <c r="AQ365" s="49">
        <v>0</v>
      </c>
      <c r="AR365" s="49">
        <v>0</v>
      </c>
      <c r="AS365" s="49">
        <v>0</v>
      </c>
      <c r="AT365" s="49">
        <f t="shared" si="330"/>
        <v>0</v>
      </c>
      <c r="AU365" s="49">
        <v>0</v>
      </c>
      <c r="AV365" s="49">
        <v>0</v>
      </c>
      <c r="AW365" s="49">
        <v>0</v>
      </c>
      <c r="AX365" s="49">
        <v>0</v>
      </c>
      <c r="AY365" s="49">
        <f t="shared" si="331"/>
        <v>0</v>
      </c>
      <c r="AZ365" s="49">
        <v>0</v>
      </c>
      <c r="BA365" s="49">
        <v>0</v>
      </c>
      <c r="BB365" s="49">
        <v>0</v>
      </c>
      <c r="BC365" s="49">
        <v>0</v>
      </c>
    </row>
    <row r="366" spans="1:55" ht="31.5" x14ac:dyDescent="0.25">
      <c r="A366" s="46" t="s">
        <v>688</v>
      </c>
      <c r="B366" s="55" t="s">
        <v>699</v>
      </c>
      <c r="C366" s="51" t="s">
        <v>700</v>
      </c>
      <c r="D366" s="49">
        <v>1.36942776</v>
      </c>
      <c r="E366" s="49">
        <f t="shared" si="320"/>
        <v>1.36942776</v>
      </c>
      <c r="F366" s="49">
        <f t="shared" si="321"/>
        <v>0</v>
      </c>
      <c r="G366" s="49">
        <f t="shared" si="321"/>
        <v>1.36942776</v>
      </c>
      <c r="H366" s="49">
        <f t="shared" si="321"/>
        <v>0</v>
      </c>
      <c r="I366" s="49">
        <f t="shared" si="321"/>
        <v>0</v>
      </c>
      <c r="J366" s="49">
        <f t="shared" si="322"/>
        <v>1.36942776</v>
      </c>
      <c r="K366" s="49">
        <v>0</v>
      </c>
      <c r="L366" s="49">
        <v>1.36942776</v>
      </c>
      <c r="M366" s="49">
        <v>0</v>
      </c>
      <c r="N366" s="49">
        <v>0</v>
      </c>
      <c r="O366" s="49">
        <f t="shared" si="323"/>
        <v>0</v>
      </c>
      <c r="P366" s="49">
        <v>0</v>
      </c>
      <c r="Q366" s="49">
        <v>0</v>
      </c>
      <c r="R366" s="49">
        <v>0</v>
      </c>
      <c r="S366" s="49">
        <v>0</v>
      </c>
      <c r="T366" s="49">
        <f t="shared" si="324"/>
        <v>0</v>
      </c>
      <c r="U366" s="49">
        <v>0</v>
      </c>
      <c r="V366" s="49">
        <v>0</v>
      </c>
      <c r="W366" s="49">
        <v>0</v>
      </c>
      <c r="X366" s="49">
        <v>0</v>
      </c>
      <c r="Y366" s="49">
        <f t="shared" si="325"/>
        <v>0</v>
      </c>
      <c r="Z366" s="49">
        <v>0</v>
      </c>
      <c r="AA366" s="49">
        <v>0</v>
      </c>
      <c r="AB366" s="49">
        <v>0</v>
      </c>
      <c r="AC366" s="49">
        <v>0</v>
      </c>
      <c r="AD366" s="49">
        <v>0</v>
      </c>
      <c r="AE366" s="49">
        <f t="shared" si="326"/>
        <v>0</v>
      </c>
      <c r="AF366" s="49">
        <f t="shared" si="327"/>
        <v>0</v>
      </c>
      <c r="AG366" s="49">
        <f t="shared" si="327"/>
        <v>0</v>
      </c>
      <c r="AH366" s="49">
        <f t="shared" si="327"/>
        <v>0</v>
      </c>
      <c r="AI366" s="49">
        <f t="shared" si="327"/>
        <v>0</v>
      </c>
      <c r="AJ366" s="49">
        <f t="shared" si="328"/>
        <v>0</v>
      </c>
      <c r="AK366" s="49">
        <v>0</v>
      </c>
      <c r="AL366" s="49">
        <v>0</v>
      </c>
      <c r="AM366" s="49">
        <v>0</v>
      </c>
      <c r="AN366" s="49">
        <v>0</v>
      </c>
      <c r="AO366" s="49">
        <f t="shared" si="329"/>
        <v>0</v>
      </c>
      <c r="AP366" s="49">
        <v>0</v>
      </c>
      <c r="AQ366" s="49">
        <v>0</v>
      </c>
      <c r="AR366" s="49">
        <v>0</v>
      </c>
      <c r="AS366" s="49">
        <v>0</v>
      </c>
      <c r="AT366" s="49">
        <f t="shared" si="330"/>
        <v>0</v>
      </c>
      <c r="AU366" s="49">
        <v>0</v>
      </c>
      <c r="AV366" s="49">
        <v>0</v>
      </c>
      <c r="AW366" s="49">
        <v>0</v>
      </c>
      <c r="AX366" s="49">
        <v>0</v>
      </c>
      <c r="AY366" s="49">
        <f t="shared" si="331"/>
        <v>0</v>
      </c>
      <c r="AZ366" s="49">
        <v>0</v>
      </c>
      <c r="BA366" s="49">
        <v>0</v>
      </c>
      <c r="BB366" s="49">
        <v>0</v>
      </c>
      <c r="BC366" s="49">
        <v>0</v>
      </c>
    </row>
    <row r="367" spans="1:55" ht="47.25" x14ac:dyDescent="0.25">
      <c r="A367" s="46" t="s">
        <v>688</v>
      </c>
      <c r="B367" s="55" t="s">
        <v>701</v>
      </c>
      <c r="C367" s="51" t="s">
        <v>702</v>
      </c>
      <c r="D367" s="49">
        <v>0.69063804000000006</v>
      </c>
      <c r="E367" s="49">
        <f t="shared" si="320"/>
        <v>0.69063803999999995</v>
      </c>
      <c r="F367" s="49">
        <f t="shared" si="321"/>
        <v>0</v>
      </c>
      <c r="G367" s="49">
        <f t="shared" si="321"/>
        <v>0.69063803999999995</v>
      </c>
      <c r="H367" s="49">
        <f t="shared" si="321"/>
        <v>0</v>
      </c>
      <c r="I367" s="49">
        <f t="shared" si="321"/>
        <v>0</v>
      </c>
      <c r="J367" s="49">
        <f t="shared" si="322"/>
        <v>0.69063803999999995</v>
      </c>
      <c r="K367" s="49">
        <v>0</v>
      </c>
      <c r="L367" s="49">
        <v>0.69063803999999995</v>
      </c>
      <c r="M367" s="49">
        <v>0</v>
      </c>
      <c r="N367" s="49">
        <v>0</v>
      </c>
      <c r="O367" s="49">
        <f t="shared" si="323"/>
        <v>0</v>
      </c>
      <c r="P367" s="49">
        <v>0</v>
      </c>
      <c r="Q367" s="49">
        <v>0</v>
      </c>
      <c r="R367" s="49">
        <v>0</v>
      </c>
      <c r="S367" s="49">
        <v>0</v>
      </c>
      <c r="T367" s="49">
        <f t="shared" si="324"/>
        <v>0</v>
      </c>
      <c r="U367" s="49">
        <v>0</v>
      </c>
      <c r="V367" s="49">
        <v>0</v>
      </c>
      <c r="W367" s="49">
        <v>0</v>
      </c>
      <c r="X367" s="49">
        <v>0</v>
      </c>
      <c r="Y367" s="49">
        <f t="shared" si="325"/>
        <v>0</v>
      </c>
      <c r="Z367" s="49">
        <v>0</v>
      </c>
      <c r="AA367" s="49">
        <v>0</v>
      </c>
      <c r="AB367" s="49">
        <v>0</v>
      </c>
      <c r="AC367" s="49">
        <v>0</v>
      </c>
      <c r="AD367" s="49">
        <v>0</v>
      </c>
      <c r="AE367" s="49">
        <f t="shared" si="326"/>
        <v>0</v>
      </c>
      <c r="AF367" s="49">
        <f t="shared" si="327"/>
        <v>0</v>
      </c>
      <c r="AG367" s="49">
        <f t="shared" si="327"/>
        <v>0</v>
      </c>
      <c r="AH367" s="49">
        <f t="shared" si="327"/>
        <v>0</v>
      </c>
      <c r="AI367" s="49">
        <f t="shared" si="327"/>
        <v>0</v>
      </c>
      <c r="AJ367" s="49">
        <f t="shared" si="328"/>
        <v>0</v>
      </c>
      <c r="AK367" s="49">
        <v>0</v>
      </c>
      <c r="AL367" s="49">
        <v>0</v>
      </c>
      <c r="AM367" s="49">
        <v>0</v>
      </c>
      <c r="AN367" s="49">
        <v>0</v>
      </c>
      <c r="AO367" s="49">
        <f t="shared" si="329"/>
        <v>0</v>
      </c>
      <c r="AP367" s="49">
        <v>0</v>
      </c>
      <c r="AQ367" s="49">
        <v>0</v>
      </c>
      <c r="AR367" s="49">
        <v>0</v>
      </c>
      <c r="AS367" s="49">
        <v>0</v>
      </c>
      <c r="AT367" s="49">
        <f t="shared" si="330"/>
        <v>0</v>
      </c>
      <c r="AU367" s="49">
        <v>0</v>
      </c>
      <c r="AV367" s="49">
        <v>0</v>
      </c>
      <c r="AW367" s="49">
        <v>0</v>
      </c>
      <c r="AX367" s="49">
        <v>0</v>
      </c>
      <c r="AY367" s="49">
        <f t="shared" si="331"/>
        <v>0</v>
      </c>
      <c r="AZ367" s="49">
        <v>0</v>
      </c>
      <c r="BA367" s="49">
        <v>0</v>
      </c>
      <c r="BB367" s="49">
        <v>0</v>
      </c>
      <c r="BC367" s="49">
        <v>0</v>
      </c>
    </row>
    <row r="368" spans="1:55" ht="63" x14ac:dyDescent="0.25">
      <c r="A368" s="46" t="s">
        <v>688</v>
      </c>
      <c r="B368" s="55" t="s">
        <v>703</v>
      </c>
      <c r="C368" s="51" t="s">
        <v>704</v>
      </c>
      <c r="D368" s="49">
        <v>24.16381967460579</v>
      </c>
      <c r="E368" s="49">
        <f t="shared" si="320"/>
        <v>29.236717729999999</v>
      </c>
      <c r="F368" s="49">
        <f t="shared" si="321"/>
        <v>0</v>
      </c>
      <c r="G368" s="49">
        <f t="shared" si="321"/>
        <v>26.940317999999998</v>
      </c>
      <c r="H368" s="49">
        <f t="shared" si="321"/>
        <v>0</v>
      </c>
      <c r="I368" s="49">
        <f t="shared" si="321"/>
        <v>2.2963997300000001</v>
      </c>
      <c r="J368" s="49">
        <f t="shared" si="322"/>
        <v>5.2257212100000006</v>
      </c>
      <c r="K368" s="49">
        <v>0</v>
      </c>
      <c r="L368" s="49">
        <v>4.9396532400000002</v>
      </c>
      <c r="M368" s="49">
        <v>0</v>
      </c>
      <c r="N368" s="49">
        <v>0.28606797</v>
      </c>
      <c r="O368" s="49">
        <f t="shared" si="323"/>
        <v>18.789845829999997</v>
      </c>
      <c r="P368" s="49">
        <v>0</v>
      </c>
      <c r="Q368" s="49">
        <v>18.030972599999998</v>
      </c>
      <c r="R368" s="49">
        <v>0</v>
      </c>
      <c r="S368" s="49">
        <v>0.75887322999999995</v>
      </c>
      <c r="T368" s="49">
        <f t="shared" si="324"/>
        <v>1.2514585300000001</v>
      </c>
      <c r="U368" s="49">
        <v>0</v>
      </c>
      <c r="V368" s="49">
        <v>0</v>
      </c>
      <c r="W368" s="49">
        <v>0</v>
      </c>
      <c r="X368" s="49">
        <f>1251.45853/1000</f>
        <v>1.2514585300000001</v>
      </c>
      <c r="Y368" s="49">
        <f t="shared" si="325"/>
        <v>3.9696921599999997</v>
      </c>
      <c r="Z368" s="49">
        <v>0</v>
      </c>
      <c r="AA368" s="49">
        <v>3.9696921599999997</v>
      </c>
      <c r="AB368" s="49">
        <v>0</v>
      </c>
      <c r="AC368" s="49">
        <v>0</v>
      </c>
      <c r="AD368" s="49">
        <v>48.952269573805793</v>
      </c>
      <c r="AE368" s="49">
        <f t="shared" si="326"/>
        <v>45.018839979999989</v>
      </c>
      <c r="AF368" s="49">
        <f t="shared" si="327"/>
        <v>0</v>
      </c>
      <c r="AG368" s="49">
        <f t="shared" si="327"/>
        <v>22.450264999999998</v>
      </c>
      <c r="AH368" s="49">
        <f t="shared" si="327"/>
        <v>20.272175249999997</v>
      </c>
      <c r="AI368" s="49">
        <f t="shared" si="327"/>
        <v>2.2963997300000001</v>
      </c>
      <c r="AJ368" s="49">
        <f t="shared" si="328"/>
        <v>2.9244530600000003</v>
      </c>
      <c r="AK368" s="49">
        <v>0</v>
      </c>
      <c r="AL368" s="49">
        <v>0</v>
      </c>
      <c r="AM368" s="49">
        <v>2.6383850900000003</v>
      </c>
      <c r="AN368" s="49">
        <v>0.28606797</v>
      </c>
      <c r="AO368" s="49">
        <f t="shared" si="329"/>
        <v>18.392663389999996</v>
      </c>
      <c r="AP368" s="49">
        <v>0</v>
      </c>
      <c r="AQ368" s="49">
        <v>0</v>
      </c>
      <c r="AR368" s="49">
        <v>17.633790159999997</v>
      </c>
      <c r="AS368" s="49">
        <v>0.75887323000000007</v>
      </c>
      <c r="AT368" s="49">
        <f t="shared" si="330"/>
        <v>23.701723529999999</v>
      </c>
      <c r="AU368" s="49">
        <v>0</v>
      </c>
      <c r="AV368" s="49">
        <v>22.450264999999998</v>
      </c>
      <c r="AW368" s="49">
        <v>0</v>
      </c>
      <c r="AX368" s="49">
        <v>1.2514585300000001</v>
      </c>
      <c r="AY368" s="49">
        <f t="shared" si="331"/>
        <v>0</v>
      </c>
      <c r="AZ368" s="49">
        <v>0</v>
      </c>
      <c r="BA368" s="49">
        <v>0</v>
      </c>
      <c r="BB368" s="49">
        <v>0</v>
      </c>
      <c r="BC368" s="49">
        <v>0</v>
      </c>
    </row>
    <row r="369" spans="1:55" ht="47.25" x14ac:dyDescent="0.25">
      <c r="A369" s="46" t="s">
        <v>688</v>
      </c>
      <c r="B369" s="55" t="s">
        <v>705</v>
      </c>
      <c r="C369" s="51" t="s">
        <v>706</v>
      </c>
      <c r="D369" s="49">
        <v>38.347915243599999</v>
      </c>
      <c r="E369" s="49">
        <f t="shared" si="320"/>
        <v>36.871210159999997</v>
      </c>
      <c r="F369" s="49">
        <f t="shared" si="321"/>
        <v>0</v>
      </c>
      <c r="G369" s="49">
        <f t="shared" si="321"/>
        <v>27.547283759999999</v>
      </c>
      <c r="H369" s="49">
        <f t="shared" si="321"/>
        <v>6.7727428500000002</v>
      </c>
      <c r="I369" s="49">
        <f t="shared" si="321"/>
        <v>2.5511835500000006</v>
      </c>
      <c r="J369" s="49">
        <f t="shared" si="322"/>
        <v>3.2539963300000001</v>
      </c>
      <c r="K369" s="49">
        <v>0</v>
      </c>
      <c r="L369" s="49">
        <v>0</v>
      </c>
      <c r="M369" s="49">
        <v>2.5916448000000001</v>
      </c>
      <c r="N369" s="49">
        <v>0.66235153000000002</v>
      </c>
      <c r="O369" s="49">
        <f t="shared" si="323"/>
        <v>14.654044879999999</v>
      </c>
      <c r="P369" s="49">
        <v>0</v>
      </c>
      <c r="Q369" s="49">
        <v>10.010751539999999</v>
      </c>
      <c r="R369" s="49">
        <v>4.0310980499999998</v>
      </c>
      <c r="S369" s="49">
        <v>0.61219528999999995</v>
      </c>
      <c r="T369" s="49">
        <f t="shared" si="324"/>
        <v>12.495540370000001</v>
      </c>
      <c r="U369" s="49">
        <v>0</v>
      </c>
      <c r="V369" s="49">
        <f>11730.20328/1000</f>
        <v>11.73020328</v>
      </c>
      <c r="W369" s="49">
        <v>0.15</v>
      </c>
      <c r="X369" s="49">
        <v>0.61533709000000003</v>
      </c>
      <c r="Y369" s="49">
        <f t="shared" si="325"/>
        <v>6.4676285800000013</v>
      </c>
      <c r="Z369" s="49">
        <v>0</v>
      </c>
      <c r="AA369" s="49">
        <v>5.8063289400000002</v>
      </c>
      <c r="AB369" s="49">
        <v>0</v>
      </c>
      <c r="AC369" s="49">
        <v>0.66129964000000063</v>
      </c>
      <c r="AD369" s="49">
        <v>35.798262700000002</v>
      </c>
      <c r="AE369" s="49">
        <f t="shared" si="326"/>
        <v>32.916095599999998</v>
      </c>
      <c r="AF369" s="49">
        <f t="shared" si="327"/>
        <v>0</v>
      </c>
      <c r="AG369" s="49">
        <f t="shared" si="327"/>
        <v>24.164283999999999</v>
      </c>
      <c r="AH369" s="49">
        <f t="shared" si="327"/>
        <v>6.2006280500000006</v>
      </c>
      <c r="AI369" s="49">
        <f t="shared" si="327"/>
        <v>2.5511835500000002</v>
      </c>
      <c r="AJ369" s="49">
        <f t="shared" si="328"/>
        <v>0.66235153000000013</v>
      </c>
      <c r="AK369" s="49">
        <v>0</v>
      </c>
      <c r="AL369" s="49">
        <v>0</v>
      </c>
      <c r="AM369" s="49">
        <v>0</v>
      </c>
      <c r="AN369" s="49">
        <v>0.66235153000000013</v>
      </c>
      <c r="AO369" s="49">
        <f t="shared" si="329"/>
        <v>5.7924102499999988</v>
      </c>
      <c r="AP369" s="49">
        <v>0</v>
      </c>
      <c r="AQ369" s="49">
        <v>0</v>
      </c>
      <c r="AR369" s="49">
        <v>5.1802149599999989</v>
      </c>
      <c r="AS369" s="49">
        <v>0.61219528999999995</v>
      </c>
      <c r="AT369" s="49">
        <f t="shared" si="330"/>
        <v>1.6357501800000018</v>
      </c>
      <c r="AU369" s="49">
        <v>0</v>
      </c>
      <c r="AV369" s="49">
        <v>0</v>
      </c>
      <c r="AW369" s="49">
        <v>1.0204130900000017</v>
      </c>
      <c r="AX369" s="49">
        <v>0.61533709000000003</v>
      </c>
      <c r="AY369" s="49">
        <f t="shared" si="331"/>
        <v>24.825583639999998</v>
      </c>
      <c r="AZ369" s="49">
        <v>0</v>
      </c>
      <c r="BA369" s="49">
        <v>24.164283999999999</v>
      </c>
      <c r="BB369" s="49">
        <v>0</v>
      </c>
      <c r="BC369" s="49">
        <v>0.66129964000000019</v>
      </c>
    </row>
    <row r="370" spans="1:55" ht="47.25" x14ac:dyDescent="0.25">
      <c r="A370" s="46" t="s">
        <v>688</v>
      </c>
      <c r="B370" s="55" t="s">
        <v>707</v>
      </c>
      <c r="C370" s="51" t="s">
        <v>708</v>
      </c>
      <c r="D370" s="49">
        <v>6.4683999999999999</v>
      </c>
      <c r="E370" s="49">
        <f t="shared" si="320"/>
        <v>5.7866992800000006</v>
      </c>
      <c r="F370" s="49">
        <f t="shared" si="321"/>
        <v>0</v>
      </c>
      <c r="G370" s="49">
        <f t="shared" si="321"/>
        <v>4.6285664400000002</v>
      </c>
      <c r="H370" s="49">
        <f t="shared" si="321"/>
        <v>0.92655662000000005</v>
      </c>
      <c r="I370" s="49">
        <f t="shared" si="321"/>
        <v>0.23157622</v>
      </c>
      <c r="J370" s="49">
        <f t="shared" si="322"/>
        <v>6.0727419999999997E-2</v>
      </c>
      <c r="K370" s="49">
        <v>0</v>
      </c>
      <c r="L370" s="49">
        <v>0</v>
      </c>
      <c r="M370" s="49">
        <v>0</v>
      </c>
      <c r="N370" s="49">
        <v>6.0727419999999997E-2</v>
      </c>
      <c r="O370" s="49">
        <f t="shared" si="323"/>
        <v>0.97017631999999998</v>
      </c>
      <c r="P370" s="49">
        <v>0</v>
      </c>
      <c r="Q370" s="49">
        <v>0</v>
      </c>
      <c r="R370" s="49">
        <v>0.91676592000000001</v>
      </c>
      <c r="S370" s="49">
        <v>5.3410399999999997E-2</v>
      </c>
      <c r="T370" s="49">
        <f t="shared" si="324"/>
        <v>2.4023951699999997</v>
      </c>
      <c r="U370" s="49">
        <v>0</v>
      </c>
      <c r="V370" s="49">
        <v>2.3470684799999999</v>
      </c>
      <c r="W370" s="49">
        <v>0</v>
      </c>
      <c r="X370" s="49">
        <f>55.32669/1000</f>
        <v>5.5326689999999998E-2</v>
      </c>
      <c r="Y370" s="49">
        <f t="shared" si="325"/>
        <v>2.3534003700000001</v>
      </c>
      <c r="Z370" s="49">
        <v>0</v>
      </c>
      <c r="AA370" s="49">
        <v>2.2814979600000003</v>
      </c>
      <c r="AB370" s="49">
        <v>9.7906999999999994E-3</v>
      </c>
      <c r="AC370" s="49">
        <v>6.2111709999999987E-2</v>
      </c>
      <c r="AD370" s="49">
        <v>5.4290000000000003</v>
      </c>
      <c r="AE370" s="49">
        <f t="shared" si="326"/>
        <v>5.0769866200000004</v>
      </c>
      <c r="AF370" s="49">
        <f t="shared" si="327"/>
        <v>0</v>
      </c>
      <c r="AG370" s="49">
        <f t="shared" si="327"/>
        <v>4.0601460000000005</v>
      </c>
      <c r="AH370" s="49">
        <f t="shared" si="327"/>
        <v>0.78526439999999997</v>
      </c>
      <c r="AI370" s="49">
        <f t="shared" si="327"/>
        <v>0.23157622000000003</v>
      </c>
      <c r="AJ370" s="49">
        <f t="shared" si="328"/>
        <v>6.0727420000000004E-2</v>
      </c>
      <c r="AK370" s="49">
        <v>0</v>
      </c>
      <c r="AL370" s="49">
        <v>0</v>
      </c>
      <c r="AM370" s="49">
        <v>0</v>
      </c>
      <c r="AN370" s="49">
        <v>6.0727420000000004E-2</v>
      </c>
      <c r="AO370" s="49">
        <f t="shared" si="329"/>
        <v>5.3410399999999997E-2</v>
      </c>
      <c r="AP370" s="49">
        <v>0</v>
      </c>
      <c r="AQ370" s="49">
        <v>0</v>
      </c>
      <c r="AR370" s="49">
        <v>0</v>
      </c>
      <c r="AS370" s="49">
        <v>5.3410399999999997E-2</v>
      </c>
      <c r="AT370" s="49">
        <f t="shared" si="330"/>
        <v>0.83111536000000008</v>
      </c>
      <c r="AU370" s="49">
        <v>0</v>
      </c>
      <c r="AV370" s="49">
        <v>0</v>
      </c>
      <c r="AW370" s="49">
        <v>0.77578867000000007</v>
      </c>
      <c r="AX370" s="49">
        <v>5.5326690000000012E-2</v>
      </c>
      <c r="AY370" s="49">
        <f t="shared" si="331"/>
        <v>4.1317334400000005</v>
      </c>
      <c r="AZ370" s="49">
        <v>0</v>
      </c>
      <c r="BA370" s="49">
        <v>4.0601460000000005</v>
      </c>
      <c r="BB370" s="49">
        <v>9.4757299999999045E-3</v>
      </c>
      <c r="BC370" s="49">
        <v>6.2111710000000014E-2</v>
      </c>
    </row>
    <row r="371" spans="1:55" ht="47.25" x14ac:dyDescent="0.25">
      <c r="A371" s="46" t="s">
        <v>688</v>
      </c>
      <c r="B371" s="55" t="s">
        <v>709</v>
      </c>
      <c r="C371" s="51" t="s">
        <v>710</v>
      </c>
      <c r="D371" s="49">
        <v>10.7822</v>
      </c>
      <c r="E371" s="49">
        <f t="shared" si="320"/>
        <v>12.902897979999999</v>
      </c>
      <c r="F371" s="49">
        <f t="shared" si="321"/>
        <v>0</v>
      </c>
      <c r="G371" s="49">
        <f t="shared" si="321"/>
        <v>9.2701551000000002</v>
      </c>
      <c r="H371" s="49">
        <f t="shared" si="321"/>
        <v>3.2421874900000001</v>
      </c>
      <c r="I371" s="49">
        <f t="shared" si="321"/>
        <v>0.39055538999999989</v>
      </c>
      <c r="J371" s="49">
        <f t="shared" si="322"/>
        <v>0.10074123</v>
      </c>
      <c r="K371" s="49">
        <v>0</v>
      </c>
      <c r="L371" s="49">
        <v>0</v>
      </c>
      <c r="M371" s="49">
        <v>0</v>
      </c>
      <c r="N371" s="49">
        <v>0.10074123</v>
      </c>
      <c r="O371" s="49">
        <f t="shared" si="323"/>
        <v>7.4860204499999998</v>
      </c>
      <c r="P371" s="49">
        <v>0</v>
      </c>
      <c r="Q371" s="49">
        <v>4.1414022599999996</v>
      </c>
      <c r="R371" s="49">
        <v>3.2421874900000001</v>
      </c>
      <c r="S371" s="49">
        <v>0.1024307</v>
      </c>
      <c r="T371" s="49">
        <f t="shared" si="324"/>
        <v>4.02426788</v>
      </c>
      <c r="U371" s="49">
        <v>0</v>
      </c>
      <c r="V371" s="49">
        <f>3944.14008/1000</f>
        <v>3.9441400799999999</v>
      </c>
      <c r="W371" s="49">
        <v>0</v>
      </c>
      <c r="X371" s="49">
        <f>80.1278/1000</f>
        <v>8.0127799999999999E-2</v>
      </c>
      <c r="Y371" s="49">
        <f t="shared" si="325"/>
        <v>1.2918684199999999</v>
      </c>
      <c r="Z371" s="49">
        <v>0</v>
      </c>
      <c r="AA371" s="49">
        <v>1.18461276</v>
      </c>
      <c r="AB371" s="49">
        <v>0</v>
      </c>
      <c r="AC371" s="49">
        <v>0.10725565999999992</v>
      </c>
      <c r="AD371" s="49">
        <v>11.55</v>
      </c>
      <c r="AE371" s="49">
        <f t="shared" si="326"/>
        <v>11.431941469999998</v>
      </c>
      <c r="AF371" s="49">
        <f t="shared" si="327"/>
        <v>0</v>
      </c>
      <c r="AG371" s="49">
        <f t="shared" si="327"/>
        <v>8.1317149999999998</v>
      </c>
      <c r="AH371" s="49">
        <f t="shared" si="327"/>
        <v>2.9096710799999999</v>
      </c>
      <c r="AI371" s="49">
        <f t="shared" si="327"/>
        <v>0.39055539</v>
      </c>
      <c r="AJ371" s="49">
        <f t="shared" si="328"/>
        <v>0.10074123</v>
      </c>
      <c r="AK371" s="49">
        <v>0</v>
      </c>
      <c r="AL371" s="49">
        <v>0</v>
      </c>
      <c r="AM371" s="49">
        <v>0</v>
      </c>
      <c r="AN371" s="49">
        <v>0.10074123</v>
      </c>
      <c r="AO371" s="49">
        <f t="shared" si="329"/>
        <v>2.9840845900000001</v>
      </c>
      <c r="AP371" s="49">
        <v>0</v>
      </c>
      <c r="AQ371" s="49">
        <v>0</v>
      </c>
      <c r="AR371" s="49">
        <v>2.8816538899999999</v>
      </c>
      <c r="AS371" s="49">
        <v>0.1024307</v>
      </c>
      <c r="AT371" s="49">
        <f t="shared" si="330"/>
        <v>8.0127800000000013E-2</v>
      </c>
      <c r="AU371" s="49">
        <v>0</v>
      </c>
      <c r="AV371" s="49">
        <v>0</v>
      </c>
      <c r="AW371" s="49">
        <v>0</v>
      </c>
      <c r="AX371" s="49">
        <v>8.0127800000000013E-2</v>
      </c>
      <c r="AY371" s="49">
        <f t="shared" si="331"/>
        <v>8.2669878499999996</v>
      </c>
      <c r="AZ371" s="49">
        <v>0</v>
      </c>
      <c r="BA371" s="49">
        <v>8.1317149999999998</v>
      </c>
      <c r="BB371" s="49">
        <v>2.8017189999999914E-2</v>
      </c>
      <c r="BC371" s="49">
        <v>0.10725565999999997</v>
      </c>
    </row>
    <row r="372" spans="1:55" ht="47.25" x14ac:dyDescent="0.25">
      <c r="A372" s="46" t="s">
        <v>688</v>
      </c>
      <c r="B372" s="55" t="s">
        <v>711</v>
      </c>
      <c r="C372" s="51" t="s">
        <v>712</v>
      </c>
      <c r="D372" s="49">
        <v>15.221599999999999</v>
      </c>
      <c r="E372" s="49">
        <f t="shared" si="320"/>
        <v>12.893727029999999</v>
      </c>
      <c r="F372" s="49">
        <f t="shared" si="321"/>
        <v>0</v>
      </c>
      <c r="G372" s="49">
        <f t="shared" si="321"/>
        <v>11.7113625</v>
      </c>
      <c r="H372" s="49">
        <f t="shared" si="321"/>
        <v>0.78762297999999997</v>
      </c>
      <c r="I372" s="49">
        <f t="shared" si="321"/>
        <v>0.39474154999999989</v>
      </c>
      <c r="J372" s="49">
        <f t="shared" si="322"/>
        <v>0.10195777</v>
      </c>
      <c r="K372" s="49">
        <v>0</v>
      </c>
      <c r="L372" s="49">
        <v>0</v>
      </c>
      <c r="M372" s="49">
        <v>0</v>
      </c>
      <c r="N372" s="49">
        <v>0.10195777</v>
      </c>
      <c r="O372" s="49">
        <f t="shared" si="323"/>
        <v>0.90224461</v>
      </c>
      <c r="P372" s="49">
        <v>0</v>
      </c>
      <c r="Q372" s="49">
        <v>0</v>
      </c>
      <c r="R372" s="49">
        <v>0.79741368000000001</v>
      </c>
      <c r="S372" s="49">
        <v>0.10483093</v>
      </c>
      <c r="T372" s="49">
        <f t="shared" si="324"/>
        <v>6.3326485200000002</v>
      </c>
      <c r="U372" s="49">
        <v>0</v>
      </c>
      <c r="V372" s="49">
        <f>6246.63684/1000</f>
        <v>6.2466368399999999</v>
      </c>
      <c r="W372" s="49">
        <v>0</v>
      </c>
      <c r="X372" s="49">
        <f>86.01168/1000</f>
        <v>8.6011679999999993E-2</v>
      </c>
      <c r="Y372" s="49">
        <f t="shared" si="325"/>
        <v>5.55687613</v>
      </c>
      <c r="Z372" s="49">
        <v>0</v>
      </c>
      <c r="AA372" s="49">
        <v>5.46472566</v>
      </c>
      <c r="AB372" s="49">
        <v>-9.7906999999999994E-3</v>
      </c>
      <c r="AC372" s="49">
        <v>0.10194116999999994</v>
      </c>
      <c r="AD372" s="49">
        <v>14.417</v>
      </c>
      <c r="AE372" s="49">
        <f t="shared" si="326"/>
        <v>13.200755130000001</v>
      </c>
      <c r="AF372" s="49">
        <f t="shared" si="327"/>
        <v>0</v>
      </c>
      <c r="AG372" s="49">
        <f t="shared" si="327"/>
        <v>10.273125</v>
      </c>
      <c r="AH372" s="49">
        <f t="shared" si="327"/>
        <v>2.5328885799999998</v>
      </c>
      <c r="AI372" s="49">
        <f t="shared" si="327"/>
        <v>0.39474155</v>
      </c>
      <c r="AJ372" s="49">
        <f t="shared" si="328"/>
        <v>0.10195776999999998</v>
      </c>
      <c r="AK372" s="49">
        <v>0</v>
      </c>
      <c r="AL372" s="49">
        <v>0</v>
      </c>
      <c r="AM372" s="49">
        <v>0</v>
      </c>
      <c r="AN372" s="49">
        <v>0.10195776999999998</v>
      </c>
      <c r="AO372" s="49">
        <f t="shared" si="329"/>
        <v>0.10483093000000002</v>
      </c>
      <c r="AP372" s="49">
        <v>0</v>
      </c>
      <c r="AQ372" s="49">
        <v>0</v>
      </c>
      <c r="AR372" s="49">
        <v>0</v>
      </c>
      <c r="AS372" s="49">
        <v>0.10483093000000002</v>
      </c>
      <c r="AT372" s="49">
        <f t="shared" si="330"/>
        <v>1.9164872500000003</v>
      </c>
      <c r="AU372" s="49">
        <v>0</v>
      </c>
      <c r="AV372" s="49">
        <v>0</v>
      </c>
      <c r="AW372" s="49">
        <v>1.8304755700000002</v>
      </c>
      <c r="AX372" s="49">
        <v>8.6011680000000035E-2</v>
      </c>
      <c r="AY372" s="49">
        <f t="shared" si="331"/>
        <v>11.077479179999999</v>
      </c>
      <c r="AZ372" s="49">
        <v>0</v>
      </c>
      <c r="BA372" s="49">
        <v>10.273125</v>
      </c>
      <c r="BB372" s="49">
        <v>0.70241300999999967</v>
      </c>
      <c r="BC372" s="49">
        <v>0.10194116999999997</v>
      </c>
    </row>
    <row r="373" spans="1:55" ht="47.25" x14ac:dyDescent="0.25">
      <c r="A373" s="46" t="s">
        <v>688</v>
      </c>
      <c r="B373" s="55" t="s">
        <v>713</v>
      </c>
      <c r="C373" s="51" t="s">
        <v>714</v>
      </c>
      <c r="D373" s="49">
        <v>17.860599999999998</v>
      </c>
      <c r="E373" s="49">
        <f t="shared" si="320"/>
        <v>18.138155510000001</v>
      </c>
      <c r="F373" s="49">
        <f t="shared" si="321"/>
        <v>0</v>
      </c>
      <c r="G373" s="49">
        <f t="shared" si="321"/>
        <v>15.3546999</v>
      </c>
      <c r="H373" s="49">
        <f t="shared" si="321"/>
        <v>2.3054037900000002</v>
      </c>
      <c r="I373" s="49">
        <f t="shared" si="321"/>
        <v>0.47805181999999996</v>
      </c>
      <c r="J373" s="49">
        <f t="shared" si="322"/>
        <v>0.12380975</v>
      </c>
      <c r="K373" s="49">
        <v>0</v>
      </c>
      <c r="L373" s="49">
        <v>0</v>
      </c>
      <c r="M373" s="49">
        <v>0</v>
      </c>
      <c r="N373" s="49">
        <v>0.12380975</v>
      </c>
      <c r="O373" s="49">
        <f t="shared" si="323"/>
        <v>5.43881441</v>
      </c>
      <c r="P373" s="49">
        <v>0</v>
      </c>
      <c r="Q373" s="49">
        <v>3.0083756400000001</v>
      </c>
      <c r="R373" s="49">
        <v>2.3054037900000002</v>
      </c>
      <c r="S373" s="49">
        <v>0.12503497999999999</v>
      </c>
      <c r="T373" s="49">
        <f t="shared" si="324"/>
        <v>9.1197417699999992</v>
      </c>
      <c r="U373" s="49">
        <v>0</v>
      </c>
      <c r="V373" s="49">
        <f>9013.28802/1000</f>
        <v>9.0132880199999992</v>
      </c>
      <c r="W373" s="49">
        <v>0</v>
      </c>
      <c r="X373" s="49">
        <f>106.45375/1000</f>
        <v>0.10645375</v>
      </c>
      <c r="Y373" s="49">
        <f t="shared" si="325"/>
        <v>3.4557895800000002</v>
      </c>
      <c r="Z373" s="49">
        <v>0</v>
      </c>
      <c r="AA373" s="49">
        <v>3.3330362400000002</v>
      </c>
      <c r="AB373" s="49">
        <v>0</v>
      </c>
      <c r="AC373" s="49">
        <v>0.12275333999999997</v>
      </c>
      <c r="AD373" s="49">
        <v>16.63</v>
      </c>
      <c r="AE373" s="49">
        <f t="shared" si="326"/>
        <v>15.920490139999998</v>
      </c>
      <c r="AF373" s="49">
        <f t="shared" si="327"/>
        <v>0</v>
      </c>
      <c r="AG373" s="49">
        <f t="shared" si="327"/>
        <v>13.469035</v>
      </c>
      <c r="AH373" s="49">
        <f t="shared" si="327"/>
        <v>1.9734033199999998</v>
      </c>
      <c r="AI373" s="49">
        <f t="shared" si="327"/>
        <v>0.47805182000000002</v>
      </c>
      <c r="AJ373" s="49">
        <f t="shared" si="328"/>
        <v>0.12380975000000001</v>
      </c>
      <c r="AK373" s="49">
        <v>0</v>
      </c>
      <c r="AL373" s="49">
        <v>0</v>
      </c>
      <c r="AM373" s="49">
        <v>0</v>
      </c>
      <c r="AN373" s="49">
        <v>0.12380975000000001</v>
      </c>
      <c r="AO373" s="49">
        <f t="shared" si="329"/>
        <v>0.12503497999999996</v>
      </c>
      <c r="AP373" s="49">
        <v>0</v>
      </c>
      <c r="AQ373" s="49">
        <v>0</v>
      </c>
      <c r="AR373" s="49">
        <v>0</v>
      </c>
      <c r="AS373" s="49">
        <v>0.12503497999999996</v>
      </c>
      <c r="AT373" s="49">
        <f t="shared" si="330"/>
        <v>2.0798570700000001</v>
      </c>
      <c r="AU373" s="49">
        <v>0</v>
      </c>
      <c r="AV373" s="49">
        <v>0</v>
      </c>
      <c r="AW373" s="49">
        <v>1.9734033199999998</v>
      </c>
      <c r="AX373" s="49">
        <v>0.10645375000000007</v>
      </c>
      <c r="AY373" s="49">
        <f t="shared" si="331"/>
        <v>13.591788339999999</v>
      </c>
      <c r="AZ373" s="49">
        <v>0</v>
      </c>
      <c r="BA373" s="49">
        <v>13.469035</v>
      </c>
      <c r="BB373" s="49">
        <v>0</v>
      </c>
      <c r="BC373" s="49">
        <v>0.12275333999999999</v>
      </c>
    </row>
    <row r="374" spans="1:55" ht="31.5" x14ac:dyDescent="0.25">
      <c r="A374" s="46" t="s">
        <v>688</v>
      </c>
      <c r="B374" s="55" t="s">
        <v>715</v>
      </c>
      <c r="C374" s="51" t="s">
        <v>716</v>
      </c>
      <c r="D374" s="49">
        <v>17.807399999999998</v>
      </c>
      <c r="E374" s="49">
        <f t="shared" si="320"/>
        <v>15.65198131</v>
      </c>
      <c r="F374" s="49">
        <f t="shared" si="321"/>
        <v>0</v>
      </c>
      <c r="G374" s="49">
        <f t="shared" si="321"/>
        <v>11.916562320000001</v>
      </c>
      <c r="H374" s="49">
        <f t="shared" si="321"/>
        <v>2.8811548299999998</v>
      </c>
      <c r="I374" s="49">
        <f t="shared" si="321"/>
        <v>0.85426416000000016</v>
      </c>
      <c r="J374" s="49">
        <f t="shared" si="322"/>
        <v>0.22117234999999999</v>
      </c>
      <c r="K374" s="49">
        <v>0</v>
      </c>
      <c r="L374" s="49">
        <v>0</v>
      </c>
      <c r="M374" s="49">
        <v>0</v>
      </c>
      <c r="N374" s="49">
        <v>0.22117234999999999</v>
      </c>
      <c r="O374" s="49">
        <f t="shared" si="323"/>
        <v>11.12680553</v>
      </c>
      <c r="P374" s="49">
        <v>0</v>
      </c>
      <c r="Q374" s="49">
        <v>8.0213965199999997</v>
      </c>
      <c r="R374" s="49">
        <v>2.8811548299999998</v>
      </c>
      <c r="S374" s="49">
        <v>0.22425418</v>
      </c>
      <c r="T374" s="49">
        <f t="shared" si="324"/>
        <v>2.19120844</v>
      </c>
      <c r="U374" s="49">
        <v>0</v>
      </c>
      <c r="V374" s="49">
        <f>2001.9582/1000</f>
        <v>2.0019582000000002</v>
      </c>
      <c r="W374" s="49">
        <v>0</v>
      </c>
      <c r="X374" s="49">
        <f>189.25024/1000</f>
        <v>0.18925023999999999</v>
      </c>
      <c r="Y374" s="49">
        <f t="shared" si="325"/>
        <v>2.1127949900000003</v>
      </c>
      <c r="Z374" s="49">
        <v>0</v>
      </c>
      <c r="AA374" s="49">
        <v>1.8932076000000002</v>
      </c>
      <c r="AB374" s="49">
        <v>0</v>
      </c>
      <c r="AC374" s="49">
        <v>0.21958739000000013</v>
      </c>
      <c r="AD374" s="49">
        <v>15.815</v>
      </c>
      <c r="AE374" s="49">
        <f t="shared" si="326"/>
        <v>14.71615471</v>
      </c>
      <c r="AF374" s="49">
        <f t="shared" si="327"/>
        <v>0</v>
      </c>
      <c r="AG374" s="49">
        <f t="shared" si="327"/>
        <v>11.033854</v>
      </c>
      <c r="AH374" s="49">
        <f t="shared" si="327"/>
        <v>2.8280365500000002</v>
      </c>
      <c r="AI374" s="49">
        <f t="shared" si="327"/>
        <v>0.85426416000000005</v>
      </c>
      <c r="AJ374" s="49">
        <f t="shared" si="328"/>
        <v>0.22117234999999996</v>
      </c>
      <c r="AK374" s="49">
        <v>0</v>
      </c>
      <c r="AL374" s="49">
        <v>0</v>
      </c>
      <c r="AM374" s="49">
        <v>0</v>
      </c>
      <c r="AN374" s="49">
        <v>0.22117234999999996</v>
      </c>
      <c r="AO374" s="49">
        <f t="shared" si="329"/>
        <v>2.8230289400000004</v>
      </c>
      <c r="AP374" s="49">
        <v>0</v>
      </c>
      <c r="AQ374" s="49">
        <v>0</v>
      </c>
      <c r="AR374" s="49">
        <v>2.5987747600000004</v>
      </c>
      <c r="AS374" s="49">
        <v>0.22425418000000003</v>
      </c>
      <c r="AT374" s="49">
        <f t="shared" si="330"/>
        <v>0.41851202999999998</v>
      </c>
      <c r="AU374" s="49">
        <v>0</v>
      </c>
      <c r="AV374" s="49">
        <v>0</v>
      </c>
      <c r="AW374" s="49">
        <v>0.22926178999999999</v>
      </c>
      <c r="AX374" s="49">
        <v>0.18925023999999999</v>
      </c>
      <c r="AY374" s="49">
        <f t="shared" si="331"/>
        <v>11.253441389999999</v>
      </c>
      <c r="AZ374" s="49">
        <v>0</v>
      </c>
      <c r="BA374" s="49">
        <v>11.033854</v>
      </c>
      <c r="BB374" s="49">
        <v>0</v>
      </c>
      <c r="BC374" s="49">
        <v>0.21958739000000005</v>
      </c>
    </row>
    <row r="375" spans="1:55" ht="31.5" x14ac:dyDescent="0.25">
      <c r="A375" s="46" t="s">
        <v>688</v>
      </c>
      <c r="B375" s="55" t="s">
        <v>717</v>
      </c>
      <c r="C375" s="51" t="s">
        <v>718</v>
      </c>
      <c r="D375" s="49">
        <v>5.190593436000003</v>
      </c>
      <c r="E375" s="49">
        <f t="shared" si="320"/>
        <v>8.6027090699999995</v>
      </c>
      <c r="F375" s="49">
        <f t="shared" si="321"/>
        <v>0</v>
      </c>
      <c r="G375" s="49">
        <f t="shared" si="321"/>
        <v>8.458866819999999</v>
      </c>
      <c r="H375" s="49">
        <f t="shared" si="321"/>
        <v>0</v>
      </c>
      <c r="I375" s="49">
        <f t="shared" si="321"/>
        <v>0.14384225</v>
      </c>
      <c r="J375" s="49">
        <f t="shared" si="322"/>
        <v>0</v>
      </c>
      <c r="K375" s="49">
        <v>0</v>
      </c>
      <c r="L375" s="49">
        <v>0</v>
      </c>
      <c r="M375" s="49">
        <v>0</v>
      </c>
      <c r="N375" s="49">
        <v>0</v>
      </c>
      <c r="O375" s="49">
        <f t="shared" si="323"/>
        <v>0</v>
      </c>
      <c r="P375" s="49">
        <v>0</v>
      </c>
      <c r="Q375" s="49">
        <v>0</v>
      </c>
      <c r="R375" s="49">
        <v>0</v>
      </c>
      <c r="S375" s="49">
        <v>0</v>
      </c>
      <c r="T375" s="49">
        <f t="shared" si="324"/>
        <v>0.39353367</v>
      </c>
      <c r="U375" s="49">
        <v>0</v>
      </c>
      <c r="V375" s="49">
        <f>307.61628/1000</f>
        <v>0.30761628000000002</v>
      </c>
      <c r="W375" s="49">
        <v>0</v>
      </c>
      <c r="X375" s="49">
        <f>85.91739/1000</f>
        <v>8.5917389999999996E-2</v>
      </c>
      <c r="Y375" s="49">
        <f t="shared" si="325"/>
        <v>8.2091753999999995</v>
      </c>
      <c r="Z375" s="49">
        <v>0</v>
      </c>
      <c r="AA375" s="49">
        <v>8.1512505399999995</v>
      </c>
      <c r="AB375" s="49">
        <v>0</v>
      </c>
      <c r="AC375" s="49">
        <v>5.7924860000000002E-2</v>
      </c>
      <c r="AD375" s="49">
        <v>7.48184</v>
      </c>
      <c r="AE375" s="49">
        <f t="shared" si="326"/>
        <v>7.29749187</v>
      </c>
      <c r="AF375" s="49">
        <f t="shared" si="327"/>
        <v>0</v>
      </c>
      <c r="AG375" s="49">
        <f t="shared" si="327"/>
        <v>7.1575600000000001</v>
      </c>
      <c r="AH375" s="49">
        <f t="shared" si="327"/>
        <v>0</v>
      </c>
      <c r="AI375" s="49">
        <f t="shared" si="327"/>
        <v>0.13993187000000001</v>
      </c>
      <c r="AJ375" s="49">
        <f t="shared" si="328"/>
        <v>0</v>
      </c>
      <c r="AK375" s="49">
        <v>0</v>
      </c>
      <c r="AL375" s="49">
        <v>0</v>
      </c>
      <c r="AM375" s="49">
        <v>0</v>
      </c>
      <c r="AN375" s="49">
        <v>0</v>
      </c>
      <c r="AO375" s="49">
        <f t="shared" si="329"/>
        <v>6.2455129999999998E-2</v>
      </c>
      <c r="AP375" s="49">
        <v>0</v>
      </c>
      <c r="AQ375" s="49">
        <v>0</v>
      </c>
      <c r="AR375" s="49">
        <v>0</v>
      </c>
      <c r="AS375" s="49">
        <v>6.2455129999999998E-2</v>
      </c>
      <c r="AT375" s="49">
        <f t="shared" si="330"/>
        <v>1.9551879999999994E-2</v>
      </c>
      <c r="AU375" s="49">
        <v>0</v>
      </c>
      <c r="AV375" s="49">
        <v>0</v>
      </c>
      <c r="AW375" s="49">
        <v>0</v>
      </c>
      <c r="AX375" s="49">
        <v>1.9551879999999994E-2</v>
      </c>
      <c r="AY375" s="49">
        <f t="shared" si="331"/>
        <v>7.2154848600000001</v>
      </c>
      <c r="AZ375" s="49">
        <v>0</v>
      </c>
      <c r="BA375" s="49">
        <v>7.1575600000000001</v>
      </c>
      <c r="BB375" s="49">
        <v>0</v>
      </c>
      <c r="BC375" s="49">
        <v>5.7924860000000022E-2</v>
      </c>
    </row>
    <row r="376" spans="1:55" ht="31.5" x14ac:dyDescent="0.25">
      <c r="A376" s="46" t="s">
        <v>688</v>
      </c>
      <c r="B376" s="55" t="s">
        <v>719</v>
      </c>
      <c r="C376" s="51" t="s">
        <v>720</v>
      </c>
      <c r="D376" s="49">
        <v>1.0199290799999998</v>
      </c>
      <c r="E376" s="49">
        <f t="shared" si="320"/>
        <v>1.01992908</v>
      </c>
      <c r="F376" s="49">
        <f t="shared" si="321"/>
        <v>0</v>
      </c>
      <c r="G376" s="49">
        <f t="shared" si="321"/>
        <v>1.01992908</v>
      </c>
      <c r="H376" s="49">
        <f t="shared" si="321"/>
        <v>0</v>
      </c>
      <c r="I376" s="49">
        <f t="shared" si="321"/>
        <v>0</v>
      </c>
      <c r="J376" s="49">
        <f t="shared" si="322"/>
        <v>1.01992908</v>
      </c>
      <c r="K376" s="49">
        <v>0</v>
      </c>
      <c r="L376" s="49">
        <v>1.01992908</v>
      </c>
      <c r="M376" s="49">
        <v>0</v>
      </c>
      <c r="N376" s="49">
        <v>0</v>
      </c>
      <c r="O376" s="49">
        <f t="shared" si="323"/>
        <v>0</v>
      </c>
      <c r="P376" s="49">
        <v>0</v>
      </c>
      <c r="Q376" s="49">
        <v>0</v>
      </c>
      <c r="R376" s="49">
        <v>0</v>
      </c>
      <c r="S376" s="49">
        <v>0</v>
      </c>
      <c r="T376" s="49">
        <f t="shared" si="324"/>
        <v>0</v>
      </c>
      <c r="U376" s="49">
        <v>0</v>
      </c>
      <c r="V376" s="49">
        <v>0</v>
      </c>
      <c r="W376" s="49">
        <v>0</v>
      </c>
      <c r="X376" s="49">
        <v>0</v>
      </c>
      <c r="Y376" s="49">
        <f t="shared" si="325"/>
        <v>0</v>
      </c>
      <c r="Z376" s="49">
        <v>0</v>
      </c>
      <c r="AA376" s="49">
        <v>0</v>
      </c>
      <c r="AB376" s="49">
        <v>0</v>
      </c>
      <c r="AC376" s="49">
        <v>0</v>
      </c>
      <c r="AD376" s="49">
        <v>0</v>
      </c>
      <c r="AE376" s="49">
        <f t="shared" si="326"/>
        <v>0</v>
      </c>
      <c r="AF376" s="49">
        <f t="shared" si="327"/>
        <v>0</v>
      </c>
      <c r="AG376" s="49">
        <f t="shared" si="327"/>
        <v>0</v>
      </c>
      <c r="AH376" s="49">
        <f t="shared" si="327"/>
        <v>0</v>
      </c>
      <c r="AI376" s="49">
        <f t="shared" si="327"/>
        <v>0</v>
      </c>
      <c r="AJ376" s="49">
        <f t="shared" si="328"/>
        <v>0</v>
      </c>
      <c r="AK376" s="49">
        <v>0</v>
      </c>
      <c r="AL376" s="49">
        <v>0</v>
      </c>
      <c r="AM376" s="49">
        <v>0</v>
      </c>
      <c r="AN376" s="49">
        <v>0</v>
      </c>
      <c r="AO376" s="49">
        <f t="shared" si="329"/>
        <v>0</v>
      </c>
      <c r="AP376" s="49">
        <v>0</v>
      </c>
      <c r="AQ376" s="49">
        <v>0</v>
      </c>
      <c r="AR376" s="49">
        <v>0</v>
      </c>
      <c r="AS376" s="49">
        <v>0</v>
      </c>
      <c r="AT376" s="49">
        <f t="shared" si="330"/>
        <v>0</v>
      </c>
      <c r="AU376" s="49">
        <v>0</v>
      </c>
      <c r="AV376" s="49">
        <v>0</v>
      </c>
      <c r="AW376" s="49">
        <v>0</v>
      </c>
      <c r="AX376" s="49">
        <v>0</v>
      </c>
      <c r="AY376" s="49">
        <f t="shared" si="331"/>
        <v>0</v>
      </c>
      <c r="AZ376" s="49">
        <v>0</v>
      </c>
      <c r="BA376" s="49">
        <v>0</v>
      </c>
      <c r="BB376" s="49">
        <v>0</v>
      </c>
      <c r="BC376" s="49">
        <v>0</v>
      </c>
    </row>
    <row r="377" spans="1:55" ht="31.5" x14ac:dyDescent="0.25">
      <c r="A377" s="46" t="s">
        <v>688</v>
      </c>
      <c r="B377" s="55" t="s">
        <v>721</v>
      </c>
      <c r="C377" s="51" t="s">
        <v>722</v>
      </c>
      <c r="D377" s="49">
        <v>5.7110000000000003</v>
      </c>
      <c r="E377" s="49">
        <f t="shared" si="320"/>
        <v>7.46744568</v>
      </c>
      <c r="F377" s="49">
        <f t="shared" si="321"/>
        <v>0</v>
      </c>
      <c r="G377" s="49">
        <f t="shared" si="321"/>
        <v>7.3863284399999998</v>
      </c>
      <c r="H377" s="49">
        <f t="shared" si="321"/>
        <v>3.5479160000000003E-2</v>
      </c>
      <c r="I377" s="49">
        <f t="shared" si="321"/>
        <v>4.5638080000000004E-2</v>
      </c>
      <c r="J377" s="49">
        <f t="shared" si="322"/>
        <v>0</v>
      </c>
      <c r="K377" s="49">
        <v>0</v>
      </c>
      <c r="L377" s="49">
        <v>0</v>
      </c>
      <c r="M377" s="49">
        <v>0</v>
      </c>
      <c r="N377" s="49">
        <v>0</v>
      </c>
      <c r="O377" s="49">
        <f t="shared" si="323"/>
        <v>0</v>
      </c>
      <c r="P377" s="49">
        <v>0</v>
      </c>
      <c r="Q377" s="49">
        <v>0</v>
      </c>
      <c r="R377" s="49">
        <v>0</v>
      </c>
      <c r="S377" s="49">
        <v>0</v>
      </c>
      <c r="T377" s="49">
        <f t="shared" si="324"/>
        <v>6.6298003200000002</v>
      </c>
      <c r="U377" s="49">
        <v>0</v>
      </c>
      <c r="V377" s="49">
        <f>6629.80032/1000</f>
        <v>6.6298003200000002</v>
      </c>
      <c r="W377" s="49">
        <v>0</v>
      </c>
      <c r="X377" s="49">
        <v>0</v>
      </c>
      <c r="Y377" s="49">
        <f t="shared" si="325"/>
        <v>0.83764535999999978</v>
      </c>
      <c r="Z377" s="49">
        <v>0</v>
      </c>
      <c r="AA377" s="49">
        <v>0.7565281199999998</v>
      </c>
      <c r="AB377" s="49">
        <v>3.5479160000000003E-2</v>
      </c>
      <c r="AC377" s="49">
        <v>4.5638080000000004E-2</v>
      </c>
      <c r="AD377" s="49">
        <v>8.384726839999999</v>
      </c>
      <c r="AE377" s="49">
        <f t="shared" si="326"/>
        <v>8.1894286199999993</v>
      </c>
      <c r="AF377" s="49">
        <f t="shared" si="327"/>
        <v>0</v>
      </c>
      <c r="AG377" s="49">
        <f t="shared" si="327"/>
        <v>6.8391929999999999</v>
      </c>
      <c r="AH377" s="49">
        <f t="shared" si="327"/>
        <v>1.3045975400000001</v>
      </c>
      <c r="AI377" s="49">
        <f t="shared" si="327"/>
        <v>4.5638080000000004E-2</v>
      </c>
      <c r="AJ377" s="49">
        <f t="shared" si="328"/>
        <v>0</v>
      </c>
      <c r="AK377" s="49">
        <v>0</v>
      </c>
      <c r="AL377" s="49">
        <v>0</v>
      </c>
      <c r="AM377" s="49">
        <v>0</v>
      </c>
      <c r="AN377" s="49">
        <v>0</v>
      </c>
      <c r="AO377" s="49">
        <f t="shared" si="329"/>
        <v>0</v>
      </c>
      <c r="AP377" s="49">
        <v>0</v>
      </c>
      <c r="AQ377" s="49">
        <v>0</v>
      </c>
      <c r="AR377" s="49">
        <v>0</v>
      </c>
      <c r="AS377" s="49">
        <v>0</v>
      </c>
      <c r="AT377" s="49">
        <f t="shared" si="330"/>
        <v>1.3045975400000001</v>
      </c>
      <c r="AU377" s="49">
        <v>0</v>
      </c>
      <c r="AV377" s="49">
        <v>0</v>
      </c>
      <c r="AW377" s="49">
        <v>1.3045975400000001</v>
      </c>
      <c r="AX377" s="49">
        <v>0</v>
      </c>
      <c r="AY377" s="49">
        <f t="shared" si="331"/>
        <v>6.8848310799999997</v>
      </c>
      <c r="AZ377" s="49">
        <v>0</v>
      </c>
      <c r="BA377" s="49">
        <v>6.8391929999999999</v>
      </c>
      <c r="BB377" s="49">
        <v>0</v>
      </c>
      <c r="BC377" s="49">
        <v>4.5638080000000004E-2</v>
      </c>
    </row>
    <row r="378" spans="1:55" ht="31.5" x14ac:dyDescent="0.25">
      <c r="A378" s="46" t="s">
        <v>688</v>
      </c>
      <c r="B378" s="55" t="s">
        <v>723</v>
      </c>
      <c r="C378" s="51" t="s">
        <v>724</v>
      </c>
      <c r="D378" s="49">
        <v>1.35049116</v>
      </c>
      <c r="E378" s="49">
        <f t="shared" si="320"/>
        <v>1.35049116</v>
      </c>
      <c r="F378" s="49">
        <f t="shared" si="321"/>
        <v>0</v>
      </c>
      <c r="G378" s="49">
        <f t="shared" si="321"/>
        <v>1.35049116</v>
      </c>
      <c r="H378" s="49">
        <f t="shared" si="321"/>
        <v>0</v>
      </c>
      <c r="I378" s="49">
        <f t="shared" si="321"/>
        <v>0</v>
      </c>
      <c r="J378" s="49">
        <f t="shared" si="322"/>
        <v>1.35049116</v>
      </c>
      <c r="K378" s="49">
        <v>0</v>
      </c>
      <c r="L378" s="49">
        <v>1.35049116</v>
      </c>
      <c r="M378" s="49">
        <v>0</v>
      </c>
      <c r="N378" s="49">
        <v>0</v>
      </c>
      <c r="O378" s="49">
        <f t="shared" si="323"/>
        <v>0</v>
      </c>
      <c r="P378" s="49">
        <v>0</v>
      </c>
      <c r="Q378" s="49">
        <v>0</v>
      </c>
      <c r="R378" s="49">
        <v>0</v>
      </c>
      <c r="S378" s="49">
        <v>0</v>
      </c>
      <c r="T378" s="49">
        <f t="shared" si="324"/>
        <v>0</v>
      </c>
      <c r="U378" s="49">
        <v>0</v>
      </c>
      <c r="V378" s="49">
        <v>0</v>
      </c>
      <c r="W378" s="49">
        <v>0</v>
      </c>
      <c r="X378" s="49">
        <v>0</v>
      </c>
      <c r="Y378" s="49">
        <f t="shared" si="325"/>
        <v>0</v>
      </c>
      <c r="Z378" s="49">
        <v>0</v>
      </c>
      <c r="AA378" s="49">
        <v>0</v>
      </c>
      <c r="AB378" s="49">
        <v>0</v>
      </c>
      <c r="AC378" s="49">
        <v>0</v>
      </c>
      <c r="AD378" s="49">
        <v>0</v>
      </c>
      <c r="AE378" s="49">
        <f t="shared" si="326"/>
        <v>0</v>
      </c>
      <c r="AF378" s="49">
        <f t="shared" si="327"/>
        <v>0</v>
      </c>
      <c r="AG378" s="49">
        <f t="shared" si="327"/>
        <v>0</v>
      </c>
      <c r="AH378" s="49">
        <f t="shared" si="327"/>
        <v>0</v>
      </c>
      <c r="AI378" s="49">
        <f t="shared" si="327"/>
        <v>0</v>
      </c>
      <c r="AJ378" s="49">
        <f t="shared" si="328"/>
        <v>0</v>
      </c>
      <c r="AK378" s="49">
        <v>0</v>
      </c>
      <c r="AL378" s="49">
        <v>0</v>
      </c>
      <c r="AM378" s="49">
        <v>0</v>
      </c>
      <c r="AN378" s="49">
        <v>0</v>
      </c>
      <c r="AO378" s="49">
        <f t="shared" si="329"/>
        <v>0</v>
      </c>
      <c r="AP378" s="49">
        <v>0</v>
      </c>
      <c r="AQ378" s="49">
        <v>0</v>
      </c>
      <c r="AR378" s="49">
        <v>0</v>
      </c>
      <c r="AS378" s="49">
        <v>0</v>
      </c>
      <c r="AT378" s="49">
        <f t="shared" si="330"/>
        <v>0</v>
      </c>
      <c r="AU378" s="49">
        <v>0</v>
      </c>
      <c r="AV378" s="49">
        <v>0</v>
      </c>
      <c r="AW378" s="49">
        <v>0</v>
      </c>
      <c r="AX378" s="49">
        <v>0</v>
      </c>
      <c r="AY378" s="49">
        <f t="shared" si="331"/>
        <v>0</v>
      </c>
      <c r="AZ378" s="49">
        <v>0</v>
      </c>
      <c r="BA378" s="49">
        <v>0</v>
      </c>
      <c r="BB378" s="49">
        <v>0</v>
      </c>
      <c r="BC378" s="49">
        <v>0</v>
      </c>
    </row>
    <row r="379" spans="1:55" ht="31.5" x14ac:dyDescent="0.25">
      <c r="A379" s="46" t="s">
        <v>688</v>
      </c>
      <c r="B379" s="55" t="s">
        <v>725</v>
      </c>
      <c r="C379" s="51" t="s">
        <v>726</v>
      </c>
      <c r="D379" s="49">
        <v>1.8816824400000001</v>
      </c>
      <c r="E379" s="49">
        <f t="shared" si="320"/>
        <v>1.79495724</v>
      </c>
      <c r="F379" s="49">
        <f t="shared" si="321"/>
        <v>0</v>
      </c>
      <c r="G379" s="49">
        <f t="shared" si="321"/>
        <v>1.7828805000000001</v>
      </c>
      <c r="H379" s="49">
        <f t="shared" si="321"/>
        <v>0</v>
      </c>
      <c r="I379" s="49">
        <f t="shared" si="321"/>
        <v>1.2076739999999999E-2</v>
      </c>
      <c r="J379" s="49">
        <f t="shared" si="322"/>
        <v>8.1682439999999995E-2</v>
      </c>
      <c r="K379" s="49">
        <v>0</v>
      </c>
      <c r="L379" s="49">
        <v>8.1682439999999995E-2</v>
      </c>
      <c r="M379" s="49">
        <v>0</v>
      </c>
      <c r="N379" s="49">
        <v>0</v>
      </c>
      <c r="O379" s="49">
        <f t="shared" si="323"/>
        <v>0</v>
      </c>
      <c r="P379" s="49">
        <v>0</v>
      </c>
      <c r="Q379" s="49">
        <v>0</v>
      </c>
      <c r="R379" s="49">
        <v>0</v>
      </c>
      <c r="S379" s="49">
        <v>0</v>
      </c>
      <c r="T379" s="49">
        <f t="shared" si="324"/>
        <v>0</v>
      </c>
      <c r="U379" s="49">
        <v>0</v>
      </c>
      <c r="V379" s="49">
        <v>0</v>
      </c>
      <c r="W379" s="49">
        <v>0</v>
      </c>
      <c r="X379" s="49">
        <v>0</v>
      </c>
      <c r="Y379" s="49">
        <f t="shared" si="325"/>
        <v>1.7132748</v>
      </c>
      <c r="Z379" s="49">
        <v>0</v>
      </c>
      <c r="AA379" s="49">
        <v>1.7011980600000001</v>
      </c>
      <c r="AB379" s="49">
        <v>0</v>
      </c>
      <c r="AC379" s="49">
        <v>1.2076739999999999E-2</v>
      </c>
      <c r="AD379" s="49">
        <v>1.5</v>
      </c>
      <c r="AE379" s="49">
        <f t="shared" si="326"/>
        <v>1.5043557399999998</v>
      </c>
      <c r="AF379" s="49">
        <f t="shared" si="327"/>
        <v>0</v>
      </c>
      <c r="AG379" s="49">
        <f t="shared" si="327"/>
        <v>1.4922789999999999</v>
      </c>
      <c r="AH379" s="49">
        <f t="shared" si="327"/>
        <v>0</v>
      </c>
      <c r="AI379" s="49">
        <f t="shared" si="327"/>
        <v>1.2076739999999999E-2</v>
      </c>
      <c r="AJ379" s="49">
        <f t="shared" si="328"/>
        <v>0</v>
      </c>
      <c r="AK379" s="49">
        <v>0</v>
      </c>
      <c r="AL379" s="49">
        <v>0</v>
      </c>
      <c r="AM379" s="49">
        <v>0</v>
      </c>
      <c r="AN379" s="49">
        <v>0</v>
      </c>
      <c r="AO379" s="49">
        <f t="shared" si="329"/>
        <v>0</v>
      </c>
      <c r="AP379" s="49">
        <v>0</v>
      </c>
      <c r="AQ379" s="49">
        <v>0</v>
      </c>
      <c r="AR379" s="49">
        <v>0</v>
      </c>
      <c r="AS379" s="49">
        <v>0</v>
      </c>
      <c r="AT379" s="49">
        <f t="shared" si="330"/>
        <v>0</v>
      </c>
      <c r="AU379" s="49">
        <v>0</v>
      </c>
      <c r="AV379" s="49">
        <v>0</v>
      </c>
      <c r="AW379" s="49">
        <v>0</v>
      </c>
      <c r="AX379" s="49">
        <v>0</v>
      </c>
      <c r="AY379" s="49">
        <f t="shared" si="331"/>
        <v>1.5043557399999998</v>
      </c>
      <c r="AZ379" s="49">
        <v>0</v>
      </c>
      <c r="BA379" s="49">
        <v>1.4922789999999999</v>
      </c>
      <c r="BB379" s="49">
        <v>0</v>
      </c>
      <c r="BC379" s="49">
        <v>1.2076739999999999E-2</v>
      </c>
    </row>
    <row r="380" spans="1:55" ht="47.25" x14ac:dyDescent="0.25">
      <c r="A380" s="46" t="s">
        <v>688</v>
      </c>
      <c r="B380" s="55" t="s">
        <v>727</v>
      </c>
      <c r="C380" s="51" t="s">
        <v>728</v>
      </c>
      <c r="D380" s="49">
        <v>29.2306846</v>
      </c>
      <c r="E380" s="49">
        <f t="shared" si="320"/>
        <v>28.653627800000002</v>
      </c>
      <c r="F380" s="49">
        <f t="shared" si="321"/>
        <v>0</v>
      </c>
      <c r="G380" s="49">
        <f t="shared" si="321"/>
        <v>26.290653840000001</v>
      </c>
      <c r="H380" s="49">
        <f t="shared" si="321"/>
        <v>0</v>
      </c>
      <c r="I380" s="49">
        <f t="shared" si="321"/>
        <v>2.3629739600000002</v>
      </c>
      <c r="J380" s="49">
        <f t="shared" si="322"/>
        <v>0.31119648999999999</v>
      </c>
      <c r="K380" s="49">
        <v>0</v>
      </c>
      <c r="L380" s="49">
        <v>0</v>
      </c>
      <c r="M380" s="49">
        <v>0</v>
      </c>
      <c r="N380" s="49">
        <v>0.31119648999999999</v>
      </c>
      <c r="O380" s="49">
        <f t="shared" si="323"/>
        <v>22.026967689999999</v>
      </c>
      <c r="P380" s="49">
        <v>0</v>
      </c>
      <c r="Q380" s="49">
        <v>21.683485080000001</v>
      </c>
      <c r="R380" s="49">
        <v>0</v>
      </c>
      <c r="S380" s="49">
        <v>0.34348261000000002</v>
      </c>
      <c r="T380" s="49">
        <f t="shared" si="324"/>
        <v>4.3756311000000006</v>
      </c>
      <c r="U380" s="49">
        <v>0</v>
      </c>
      <c r="V380" s="49">
        <f>3841.42824/1000</f>
        <v>3.8414282400000004</v>
      </c>
      <c r="W380" s="49">
        <v>0</v>
      </c>
      <c r="X380" s="49">
        <f>0.53420286</f>
        <v>0.53420285999999995</v>
      </c>
      <c r="Y380" s="49">
        <f t="shared" si="325"/>
        <v>1.9398325200000002</v>
      </c>
      <c r="Z380" s="49">
        <v>0</v>
      </c>
      <c r="AA380" s="49">
        <v>0.76574052000000004</v>
      </c>
      <c r="AB380" s="49">
        <v>0</v>
      </c>
      <c r="AC380" s="49">
        <v>1.1740920000000001</v>
      </c>
      <c r="AD380" s="49">
        <v>31.9808846</v>
      </c>
      <c r="AE380" s="49">
        <f t="shared" si="326"/>
        <v>26.706171960000002</v>
      </c>
      <c r="AF380" s="49">
        <f t="shared" si="327"/>
        <v>0</v>
      </c>
      <c r="AG380" s="49">
        <f t="shared" si="327"/>
        <v>24.343198000000001</v>
      </c>
      <c r="AH380" s="49">
        <f t="shared" si="327"/>
        <v>0</v>
      </c>
      <c r="AI380" s="49">
        <f t="shared" si="327"/>
        <v>2.3629739600000002</v>
      </c>
      <c r="AJ380" s="49">
        <f t="shared" si="328"/>
        <v>0.31119648999999999</v>
      </c>
      <c r="AK380" s="49">
        <v>0</v>
      </c>
      <c r="AL380" s="49">
        <v>0</v>
      </c>
      <c r="AM380" s="49">
        <v>0</v>
      </c>
      <c r="AN380" s="49">
        <v>0.31119648999999999</v>
      </c>
      <c r="AO380" s="49">
        <f t="shared" si="329"/>
        <v>0.34348261000000008</v>
      </c>
      <c r="AP380" s="49">
        <v>0</v>
      </c>
      <c r="AQ380" s="49">
        <v>0</v>
      </c>
      <c r="AR380" s="49">
        <v>0</v>
      </c>
      <c r="AS380" s="49">
        <v>0.34348261000000008</v>
      </c>
      <c r="AT380" s="49">
        <f t="shared" si="330"/>
        <v>0.53420285999999995</v>
      </c>
      <c r="AU380" s="49">
        <v>0</v>
      </c>
      <c r="AV380" s="49">
        <v>0</v>
      </c>
      <c r="AW380" s="49">
        <v>0</v>
      </c>
      <c r="AX380" s="49">
        <v>0.53420285999999995</v>
      </c>
      <c r="AY380" s="49">
        <f t="shared" si="331"/>
        <v>25.517290000000003</v>
      </c>
      <c r="AZ380" s="49">
        <v>0</v>
      </c>
      <c r="BA380" s="49">
        <v>24.343198000000001</v>
      </c>
      <c r="BB380" s="49">
        <v>0</v>
      </c>
      <c r="BC380" s="49">
        <v>1.1740920000000001</v>
      </c>
    </row>
    <row r="381" spans="1:55" s="16" customFormat="1" ht="31.5" x14ac:dyDescent="0.25">
      <c r="A381" s="38" t="s">
        <v>729</v>
      </c>
      <c r="B381" s="43" t="s">
        <v>250</v>
      </c>
      <c r="C381" s="40" t="s">
        <v>75</v>
      </c>
      <c r="D381" s="42">
        <f t="shared" ref="D381:BC381" si="332">SUM(D382:D405,D406:D408)</f>
        <v>253.73819207018192</v>
      </c>
      <c r="E381" s="42">
        <f t="shared" si="332"/>
        <v>198.47084287000001</v>
      </c>
      <c r="F381" s="42">
        <f t="shared" si="332"/>
        <v>0.81416180000000005</v>
      </c>
      <c r="G381" s="42">
        <f t="shared" si="332"/>
        <v>127.83893247000002</v>
      </c>
      <c r="H381" s="42">
        <f t="shared" si="332"/>
        <v>62.746538400000006</v>
      </c>
      <c r="I381" s="42">
        <f t="shared" si="332"/>
        <v>7.0712102000000003</v>
      </c>
      <c r="J381" s="42">
        <f t="shared" si="332"/>
        <v>25.286886319999997</v>
      </c>
      <c r="K381" s="42">
        <f t="shared" si="332"/>
        <v>0</v>
      </c>
      <c r="L381" s="42">
        <f t="shared" si="332"/>
        <v>13.771095109999999</v>
      </c>
      <c r="M381" s="42">
        <f t="shared" si="332"/>
        <v>9.0122412099999991</v>
      </c>
      <c r="N381" s="42">
        <f t="shared" si="332"/>
        <v>2.5035499999999997</v>
      </c>
      <c r="O381" s="42">
        <f t="shared" si="332"/>
        <v>29.811195869999999</v>
      </c>
      <c r="P381" s="42">
        <f t="shared" si="332"/>
        <v>0</v>
      </c>
      <c r="Q381" s="42">
        <f t="shared" si="332"/>
        <v>2.4506516500000002</v>
      </c>
      <c r="R381" s="42">
        <f t="shared" si="332"/>
        <v>24.269499829999997</v>
      </c>
      <c r="S381" s="42">
        <f t="shared" si="332"/>
        <v>3.0910443900000004</v>
      </c>
      <c r="T381" s="42">
        <f t="shared" si="332"/>
        <v>55.965550730000004</v>
      </c>
      <c r="U381" s="42">
        <f t="shared" si="332"/>
        <v>0.81416180000000005</v>
      </c>
      <c r="V381" s="42">
        <f t="shared" si="332"/>
        <v>51.911955920000004</v>
      </c>
      <c r="W381" s="42">
        <f t="shared" si="332"/>
        <v>0.81203999999999998</v>
      </c>
      <c r="X381" s="42">
        <f t="shared" si="332"/>
        <v>2.4273930100000003</v>
      </c>
      <c r="Y381" s="42">
        <f t="shared" si="332"/>
        <v>87.407209949999995</v>
      </c>
      <c r="Z381" s="42">
        <f t="shared" si="332"/>
        <v>0</v>
      </c>
      <c r="AA381" s="42">
        <f t="shared" si="332"/>
        <v>59.705229790000004</v>
      </c>
      <c r="AB381" s="42">
        <f t="shared" si="332"/>
        <v>28.652757360000003</v>
      </c>
      <c r="AC381" s="42">
        <f t="shared" si="332"/>
        <v>-0.95077719999999999</v>
      </c>
      <c r="AD381" s="42">
        <f t="shared" si="332"/>
        <v>107.23791661515162</v>
      </c>
      <c r="AE381" s="42">
        <f t="shared" si="332"/>
        <v>135.49213328999997</v>
      </c>
      <c r="AF381" s="42">
        <f t="shared" si="332"/>
        <v>1.5098508599999998</v>
      </c>
      <c r="AG381" s="42">
        <f t="shared" si="332"/>
        <v>109.32955677999998</v>
      </c>
      <c r="AH381" s="42">
        <f t="shared" si="332"/>
        <v>17.67603785</v>
      </c>
      <c r="AI381" s="42">
        <f t="shared" si="332"/>
        <v>6.9766877999999988</v>
      </c>
      <c r="AJ381" s="42">
        <f t="shared" si="332"/>
        <v>3.4117947100000001</v>
      </c>
      <c r="AK381" s="42">
        <f t="shared" si="332"/>
        <v>0</v>
      </c>
      <c r="AL381" s="42">
        <f t="shared" si="332"/>
        <v>0</v>
      </c>
      <c r="AM381" s="42">
        <f t="shared" si="332"/>
        <v>0</v>
      </c>
      <c r="AN381" s="42">
        <f t="shared" si="332"/>
        <v>3.4117947100000001</v>
      </c>
      <c r="AO381" s="42">
        <f t="shared" si="332"/>
        <v>6.4501168499999988</v>
      </c>
      <c r="AP381" s="42">
        <f t="shared" si="332"/>
        <v>0</v>
      </c>
      <c r="AQ381" s="42">
        <f t="shared" si="332"/>
        <v>2.1496944299999998</v>
      </c>
      <c r="AR381" s="42">
        <f t="shared" si="332"/>
        <v>0.86334057000000008</v>
      </c>
      <c r="AS381" s="42">
        <f t="shared" si="332"/>
        <v>3.4370818499999998</v>
      </c>
      <c r="AT381" s="42">
        <f t="shared" si="332"/>
        <v>86.660815489999976</v>
      </c>
      <c r="AU381" s="42">
        <f t="shared" si="332"/>
        <v>0.75832820999999995</v>
      </c>
      <c r="AV381" s="42">
        <f t="shared" si="332"/>
        <v>68.011201560000018</v>
      </c>
      <c r="AW381" s="42">
        <f t="shared" si="332"/>
        <v>16.812697280000002</v>
      </c>
      <c r="AX381" s="42">
        <f t="shared" si="332"/>
        <v>1.0785884399999999</v>
      </c>
      <c r="AY381" s="42">
        <f t="shared" si="332"/>
        <v>38.969406239999998</v>
      </c>
      <c r="AZ381" s="42">
        <f t="shared" si="332"/>
        <v>0.75152264999999985</v>
      </c>
      <c r="BA381" s="42">
        <f t="shared" si="332"/>
        <v>39.168660789999997</v>
      </c>
      <c r="BB381" s="42">
        <f t="shared" si="332"/>
        <v>0</v>
      </c>
      <c r="BC381" s="42">
        <f t="shared" si="332"/>
        <v>-0.95077719999999966</v>
      </c>
    </row>
    <row r="382" spans="1:55" ht="31.5" x14ac:dyDescent="0.25">
      <c r="A382" s="46" t="s">
        <v>729</v>
      </c>
      <c r="B382" s="63" t="s">
        <v>730</v>
      </c>
      <c r="C382" s="51" t="s">
        <v>731</v>
      </c>
      <c r="D382" s="49">
        <v>4.5081989999999995E-2</v>
      </c>
      <c r="E382" s="49">
        <f t="shared" ref="E382:E408" si="333">SUBTOTAL(9,F382:I382)</f>
        <v>4.5081990000000002E-2</v>
      </c>
      <c r="F382" s="49">
        <f t="shared" ref="F382:I408" si="334">K382+P382+U382+Z382</f>
        <v>0</v>
      </c>
      <c r="G382" s="49">
        <f t="shared" si="334"/>
        <v>4.5081990000000002E-2</v>
      </c>
      <c r="H382" s="49">
        <f t="shared" si="334"/>
        <v>0</v>
      </c>
      <c r="I382" s="49">
        <f t="shared" si="334"/>
        <v>0</v>
      </c>
      <c r="J382" s="49">
        <f t="shared" ref="J382:J408" si="335">SUBTOTAL(9,K382:N382)</f>
        <v>4.5081990000000002E-2</v>
      </c>
      <c r="K382" s="49">
        <v>0</v>
      </c>
      <c r="L382" s="49">
        <v>4.5081990000000002E-2</v>
      </c>
      <c r="M382" s="49">
        <v>0</v>
      </c>
      <c r="N382" s="49">
        <v>0</v>
      </c>
      <c r="O382" s="49">
        <f t="shared" ref="O382:O408" si="336">SUBTOTAL(9,P382:S382)</f>
        <v>0</v>
      </c>
      <c r="P382" s="49">
        <v>0</v>
      </c>
      <c r="Q382" s="49">
        <v>0</v>
      </c>
      <c r="R382" s="49">
        <v>0</v>
      </c>
      <c r="S382" s="49">
        <v>0</v>
      </c>
      <c r="T382" s="49">
        <f t="shared" ref="T382:T408" si="337">SUBTOTAL(9,U382:X382)</f>
        <v>0</v>
      </c>
      <c r="U382" s="49">
        <v>0</v>
      </c>
      <c r="V382" s="49">
        <v>0</v>
      </c>
      <c r="W382" s="49">
        <v>0</v>
      </c>
      <c r="X382" s="49">
        <v>0</v>
      </c>
      <c r="Y382" s="49">
        <f t="shared" ref="Y382:Y408" si="338">SUBTOTAL(9,Z382:AC382)</f>
        <v>0</v>
      </c>
      <c r="Z382" s="49">
        <v>0</v>
      </c>
      <c r="AA382" s="49">
        <v>0</v>
      </c>
      <c r="AB382" s="49">
        <v>0</v>
      </c>
      <c r="AC382" s="49">
        <v>0</v>
      </c>
      <c r="AD382" s="49">
        <v>0</v>
      </c>
      <c r="AE382" s="49">
        <f t="shared" ref="AE382:AE408" si="339">SUBTOTAL(9,AF382:AI382)</f>
        <v>0</v>
      </c>
      <c r="AF382" s="49">
        <f t="shared" ref="AF382:AI408" si="340">AK382+AP382+AU382+AZ382</f>
        <v>0</v>
      </c>
      <c r="AG382" s="49">
        <f t="shared" si="340"/>
        <v>0</v>
      </c>
      <c r="AH382" s="49">
        <f t="shared" si="340"/>
        <v>0</v>
      </c>
      <c r="AI382" s="49">
        <f t="shared" si="340"/>
        <v>0</v>
      </c>
      <c r="AJ382" s="49">
        <f t="shared" ref="AJ382:AJ408" si="341">SUBTOTAL(9,AK382:AN382)</f>
        <v>0</v>
      </c>
      <c r="AK382" s="49">
        <v>0</v>
      </c>
      <c r="AL382" s="49">
        <v>0</v>
      </c>
      <c r="AM382" s="49">
        <v>0</v>
      </c>
      <c r="AN382" s="49">
        <v>0</v>
      </c>
      <c r="AO382" s="49">
        <f t="shared" ref="AO382:AO408" si="342">SUBTOTAL(9,AP382:AS382)</f>
        <v>0</v>
      </c>
      <c r="AP382" s="49">
        <v>0</v>
      </c>
      <c r="AQ382" s="49">
        <v>0</v>
      </c>
      <c r="AR382" s="49">
        <v>0</v>
      </c>
      <c r="AS382" s="49">
        <v>0</v>
      </c>
      <c r="AT382" s="49">
        <f t="shared" ref="AT382:AT408" si="343">SUBTOTAL(9,AU382:AX382)</f>
        <v>0</v>
      </c>
      <c r="AU382" s="49">
        <v>0</v>
      </c>
      <c r="AV382" s="49">
        <v>0</v>
      </c>
      <c r="AW382" s="49">
        <v>0</v>
      </c>
      <c r="AX382" s="49">
        <v>0</v>
      </c>
      <c r="AY382" s="49">
        <f t="shared" ref="AY382:AY408" si="344">SUBTOTAL(9,AZ382:BC382)</f>
        <v>0</v>
      </c>
      <c r="AZ382" s="49">
        <v>0</v>
      </c>
      <c r="BA382" s="49">
        <v>0</v>
      </c>
      <c r="BB382" s="49">
        <v>0</v>
      </c>
      <c r="BC382" s="49">
        <v>0</v>
      </c>
    </row>
    <row r="383" spans="1:55" ht="63" x14ac:dyDescent="0.25">
      <c r="A383" s="46" t="s">
        <v>729</v>
      </c>
      <c r="B383" s="52" t="s">
        <v>732</v>
      </c>
      <c r="C383" s="51" t="s">
        <v>733</v>
      </c>
      <c r="D383" s="49">
        <v>116.58486958999998</v>
      </c>
      <c r="E383" s="49">
        <f t="shared" si="333"/>
        <v>103.19557902</v>
      </c>
      <c r="F383" s="49">
        <f t="shared" si="334"/>
        <v>0</v>
      </c>
      <c r="G383" s="49">
        <f t="shared" si="334"/>
        <v>80.455945200000002</v>
      </c>
      <c r="H383" s="49">
        <f t="shared" si="334"/>
        <v>17.376915589999999</v>
      </c>
      <c r="I383" s="49">
        <f t="shared" si="334"/>
        <v>5.3627182300000005</v>
      </c>
      <c r="J383" s="49">
        <f t="shared" si="335"/>
        <v>1.6446514800000001</v>
      </c>
      <c r="K383" s="49">
        <v>0</v>
      </c>
      <c r="L383" s="49">
        <v>0</v>
      </c>
      <c r="M383" s="49">
        <v>0</v>
      </c>
      <c r="N383" s="49">
        <v>1.6446514800000001</v>
      </c>
      <c r="O383" s="49">
        <f t="shared" si="336"/>
        <v>19.503470549999999</v>
      </c>
      <c r="P383" s="49">
        <v>0</v>
      </c>
      <c r="Q383" s="49">
        <v>0</v>
      </c>
      <c r="R383" s="49">
        <v>17.376915589999999</v>
      </c>
      <c r="S383" s="49">
        <v>2.12655496</v>
      </c>
      <c r="T383" s="49">
        <f t="shared" si="337"/>
        <v>41.507601129999998</v>
      </c>
      <c r="U383" s="49">
        <v>0</v>
      </c>
      <c r="V383" s="49">
        <f>39992.6472/1000</f>
        <v>39.9926472</v>
      </c>
      <c r="W383" s="49">
        <v>0</v>
      </c>
      <c r="X383" s="49">
        <f>1514.95393/1000</f>
        <v>1.5149539299999999</v>
      </c>
      <c r="Y383" s="49">
        <f t="shared" si="338"/>
        <v>40.539855860000003</v>
      </c>
      <c r="Z383" s="49">
        <v>0</v>
      </c>
      <c r="AA383" s="49">
        <v>40.463298000000002</v>
      </c>
      <c r="AB383" s="49">
        <v>0</v>
      </c>
      <c r="AC383" s="49">
        <v>7.6557859999999894E-2</v>
      </c>
      <c r="AD383" s="49">
        <v>40.975589590000006</v>
      </c>
      <c r="AE383" s="49">
        <f t="shared" si="339"/>
        <v>93.260553079999994</v>
      </c>
      <c r="AF383" s="49">
        <f t="shared" si="340"/>
        <v>0</v>
      </c>
      <c r="AG383" s="49">
        <f t="shared" si="340"/>
        <v>73.383760999999993</v>
      </c>
      <c r="AH383" s="49">
        <f t="shared" si="340"/>
        <v>14.514073850000001</v>
      </c>
      <c r="AI383" s="49">
        <f t="shared" si="340"/>
        <v>5.3627182299999996</v>
      </c>
      <c r="AJ383" s="49">
        <f t="shared" si="341"/>
        <v>2.5528961899999998</v>
      </c>
      <c r="AK383" s="49">
        <v>0</v>
      </c>
      <c r="AL383" s="49">
        <v>0</v>
      </c>
      <c r="AM383" s="49">
        <v>0</v>
      </c>
      <c r="AN383" s="49">
        <v>2.5528961899999998</v>
      </c>
      <c r="AO383" s="49">
        <f t="shared" si="342"/>
        <v>3.1972801499999997</v>
      </c>
      <c r="AP383" s="49">
        <v>0</v>
      </c>
      <c r="AQ383" s="49">
        <v>0</v>
      </c>
      <c r="AR383" s="49">
        <v>0.86334057000000008</v>
      </c>
      <c r="AS383" s="49">
        <v>2.3339395799999996</v>
      </c>
      <c r="AT383" s="49">
        <f t="shared" si="343"/>
        <v>71.92230988</v>
      </c>
      <c r="AU383" s="49">
        <v>0</v>
      </c>
      <c r="AV383" s="49">
        <v>57.872252000000003</v>
      </c>
      <c r="AW383" s="49">
        <v>13.650733280000001</v>
      </c>
      <c r="AX383" s="49">
        <v>0.39932459999999992</v>
      </c>
      <c r="AY383" s="49">
        <f t="shared" si="344"/>
        <v>15.588066859999991</v>
      </c>
      <c r="AZ383" s="49">
        <v>0</v>
      </c>
      <c r="BA383" s="49">
        <v>15.51150899999999</v>
      </c>
      <c r="BB383" s="49">
        <v>0</v>
      </c>
      <c r="BC383" s="49">
        <v>7.6557860000000311E-2</v>
      </c>
    </row>
    <row r="384" spans="1:55" ht="31.5" x14ac:dyDescent="0.25">
      <c r="A384" s="46" t="s">
        <v>729</v>
      </c>
      <c r="B384" s="52" t="s">
        <v>734</v>
      </c>
      <c r="C384" s="51" t="s">
        <v>735</v>
      </c>
      <c r="D384" s="49">
        <v>5.7072768301819314</v>
      </c>
      <c r="E384" s="49">
        <f t="shared" si="333"/>
        <v>0</v>
      </c>
      <c r="F384" s="49">
        <f t="shared" si="334"/>
        <v>0</v>
      </c>
      <c r="G384" s="49">
        <f t="shared" si="334"/>
        <v>0</v>
      </c>
      <c r="H384" s="49">
        <f t="shared" si="334"/>
        <v>0</v>
      </c>
      <c r="I384" s="49">
        <f t="shared" si="334"/>
        <v>0</v>
      </c>
      <c r="J384" s="49">
        <f t="shared" si="335"/>
        <v>0</v>
      </c>
      <c r="K384" s="49">
        <v>0</v>
      </c>
      <c r="L384" s="49">
        <v>0</v>
      </c>
      <c r="M384" s="49">
        <v>0</v>
      </c>
      <c r="N384" s="49">
        <v>0</v>
      </c>
      <c r="O384" s="49">
        <f t="shared" si="336"/>
        <v>0</v>
      </c>
      <c r="P384" s="49">
        <v>0</v>
      </c>
      <c r="Q384" s="49">
        <v>0</v>
      </c>
      <c r="R384" s="49">
        <v>0</v>
      </c>
      <c r="S384" s="49">
        <v>0</v>
      </c>
      <c r="T384" s="49">
        <f t="shared" si="337"/>
        <v>0</v>
      </c>
      <c r="U384" s="49">
        <v>0</v>
      </c>
      <c r="V384" s="49">
        <v>0</v>
      </c>
      <c r="W384" s="49">
        <v>0</v>
      </c>
      <c r="X384" s="49">
        <v>0</v>
      </c>
      <c r="Y384" s="49">
        <f t="shared" si="338"/>
        <v>0</v>
      </c>
      <c r="Z384" s="49">
        <v>0</v>
      </c>
      <c r="AA384" s="49">
        <v>0</v>
      </c>
      <c r="AB384" s="49">
        <v>0</v>
      </c>
      <c r="AC384" s="49">
        <v>0</v>
      </c>
      <c r="AD384" s="49">
        <v>4.75606402515161</v>
      </c>
      <c r="AE384" s="49">
        <f t="shared" si="339"/>
        <v>0</v>
      </c>
      <c r="AF384" s="49">
        <f t="shared" si="340"/>
        <v>0</v>
      </c>
      <c r="AG384" s="49">
        <f t="shared" si="340"/>
        <v>0</v>
      </c>
      <c r="AH384" s="49">
        <f t="shared" si="340"/>
        <v>0</v>
      </c>
      <c r="AI384" s="49">
        <f t="shared" si="340"/>
        <v>0</v>
      </c>
      <c r="AJ384" s="49">
        <f t="shared" si="341"/>
        <v>0</v>
      </c>
      <c r="AK384" s="49">
        <v>0</v>
      </c>
      <c r="AL384" s="49">
        <v>0</v>
      </c>
      <c r="AM384" s="49">
        <v>0</v>
      </c>
      <c r="AN384" s="49">
        <v>0</v>
      </c>
      <c r="AO384" s="49">
        <f t="shared" si="342"/>
        <v>0</v>
      </c>
      <c r="AP384" s="49">
        <v>0</v>
      </c>
      <c r="AQ384" s="49">
        <v>0</v>
      </c>
      <c r="AR384" s="49">
        <v>0</v>
      </c>
      <c r="AS384" s="49">
        <v>0</v>
      </c>
      <c r="AT384" s="49">
        <f t="shared" si="343"/>
        <v>0</v>
      </c>
      <c r="AU384" s="49">
        <v>0</v>
      </c>
      <c r="AV384" s="49">
        <v>0</v>
      </c>
      <c r="AW384" s="49">
        <v>0</v>
      </c>
      <c r="AX384" s="49">
        <v>0</v>
      </c>
      <c r="AY384" s="49">
        <f t="shared" si="344"/>
        <v>0</v>
      </c>
      <c r="AZ384" s="49">
        <v>0</v>
      </c>
      <c r="BA384" s="49">
        <v>0</v>
      </c>
      <c r="BB384" s="49">
        <v>0</v>
      </c>
      <c r="BC384" s="49">
        <v>0</v>
      </c>
    </row>
    <row r="385" spans="1:55" ht="31.5" x14ac:dyDescent="0.25">
      <c r="A385" s="46" t="s">
        <v>729</v>
      </c>
      <c r="B385" s="63" t="s">
        <v>736</v>
      </c>
      <c r="C385" s="51" t="s">
        <v>737</v>
      </c>
      <c r="D385" s="49">
        <v>10.113419180000001</v>
      </c>
      <c r="E385" s="49">
        <f t="shared" si="333"/>
        <v>10.89631679</v>
      </c>
      <c r="F385" s="49">
        <f t="shared" si="334"/>
        <v>0</v>
      </c>
      <c r="G385" s="49">
        <f t="shared" si="334"/>
        <v>10.67197518</v>
      </c>
      <c r="H385" s="49">
        <f t="shared" si="334"/>
        <v>0</v>
      </c>
      <c r="I385" s="49">
        <f t="shared" si="334"/>
        <v>0.22434161</v>
      </c>
      <c r="J385" s="49">
        <f t="shared" si="335"/>
        <v>1.6476647999999998</v>
      </c>
      <c r="K385" s="49">
        <v>0</v>
      </c>
      <c r="L385" s="49">
        <v>1.5734191799999999</v>
      </c>
      <c r="M385" s="49">
        <v>0</v>
      </c>
      <c r="N385" s="49">
        <v>7.4245619999999998E-2</v>
      </c>
      <c r="O385" s="49">
        <f t="shared" si="336"/>
        <v>7.5660779999999997E-2</v>
      </c>
      <c r="P385" s="49">
        <v>0</v>
      </c>
      <c r="Q385" s="49">
        <v>0</v>
      </c>
      <c r="R385" s="49">
        <v>0</v>
      </c>
      <c r="S385" s="49">
        <v>7.5660779999999997E-2</v>
      </c>
      <c r="T385" s="49">
        <f t="shared" si="337"/>
        <v>7.8172593499999996</v>
      </c>
      <c r="U385" s="49">
        <v>0</v>
      </c>
      <c r="V385" s="49">
        <f>7742.82414/1000</f>
        <v>7.7428241399999997</v>
      </c>
      <c r="W385" s="49">
        <v>0</v>
      </c>
      <c r="X385" s="49">
        <f>74.43521/1000</f>
        <v>7.4435210000000002E-2</v>
      </c>
      <c r="Y385" s="49">
        <f t="shared" si="338"/>
        <v>1.3557318600000001</v>
      </c>
      <c r="Z385" s="49">
        <v>0</v>
      </c>
      <c r="AA385" s="49">
        <v>1.3557318600000001</v>
      </c>
      <c r="AB385" s="49">
        <v>0</v>
      </c>
      <c r="AC385" s="49">
        <v>0</v>
      </c>
      <c r="AD385" s="49">
        <v>8</v>
      </c>
      <c r="AE385" s="49">
        <f t="shared" si="339"/>
        <v>7.80647161</v>
      </c>
      <c r="AF385" s="49">
        <f t="shared" si="340"/>
        <v>0</v>
      </c>
      <c r="AG385" s="49">
        <f t="shared" si="340"/>
        <v>7.5821300000000003</v>
      </c>
      <c r="AH385" s="49">
        <f t="shared" si="340"/>
        <v>0</v>
      </c>
      <c r="AI385" s="49">
        <f t="shared" si="340"/>
        <v>0.22434161000000002</v>
      </c>
      <c r="AJ385" s="49">
        <f t="shared" si="341"/>
        <v>7.4245619999999998E-2</v>
      </c>
      <c r="AK385" s="49">
        <v>0</v>
      </c>
      <c r="AL385" s="49">
        <v>0</v>
      </c>
      <c r="AM385" s="49">
        <v>0</v>
      </c>
      <c r="AN385" s="49">
        <v>7.4245619999999998E-2</v>
      </c>
      <c r="AO385" s="49">
        <f t="shared" si="342"/>
        <v>7.5660780000000025E-2</v>
      </c>
      <c r="AP385" s="49">
        <v>0</v>
      </c>
      <c r="AQ385" s="49">
        <v>0</v>
      </c>
      <c r="AR385" s="49">
        <v>0</v>
      </c>
      <c r="AS385" s="49">
        <v>7.5660780000000025E-2</v>
      </c>
      <c r="AT385" s="49">
        <f t="shared" si="343"/>
        <v>7.6565652100000001</v>
      </c>
      <c r="AU385" s="49">
        <v>0</v>
      </c>
      <c r="AV385" s="49">
        <v>7.5821300000000003</v>
      </c>
      <c r="AW385" s="49">
        <v>0</v>
      </c>
      <c r="AX385" s="49">
        <v>7.4435209999999988E-2</v>
      </c>
      <c r="AY385" s="49">
        <f t="shared" si="344"/>
        <v>0</v>
      </c>
      <c r="AZ385" s="49">
        <v>0</v>
      </c>
      <c r="BA385" s="49">
        <v>0</v>
      </c>
      <c r="BB385" s="49">
        <v>0</v>
      </c>
      <c r="BC385" s="49">
        <v>0</v>
      </c>
    </row>
    <row r="386" spans="1:55" ht="31.5" x14ac:dyDescent="0.25">
      <c r="A386" s="46" t="s">
        <v>729</v>
      </c>
      <c r="B386" s="63" t="s">
        <v>738</v>
      </c>
      <c r="C386" s="51" t="s">
        <v>739</v>
      </c>
      <c r="D386" s="49">
        <v>9.8250036000000005</v>
      </c>
      <c r="E386" s="49">
        <f t="shared" si="333"/>
        <v>8.5969900700000004</v>
      </c>
      <c r="F386" s="49">
        <f t="shared" si="334"/>
        <v>0</v>
      </c>
      <c r="G386" s="49">
        <f t="shared" si="334"/>
        <v>8.296718760000001</v>
      </c>
      <c r="H386" s="49">
        <f t="shared" si="334"/>
        <v>0</v>
      </c>
      <c r="I386" s="49">
        <f t="shared" si="334"/>
        <v>0.30027131000000007</v>
      </c>
      <c r="J386" s="49">
        <f t="shared" si="335"/>
        <v>7.4057419999999999E-2</v>
      </c>
      <c r="K386" s="49">
        <v>0</v>
      </c>
      <c r="L386" s="49">
        <v>0</v>
      </c>
      <c r="M386" s="49">
        <v>0</v>
      </c>
      <c r="N386" s="49">
        <v>7.4057419999999999E-2</v>
      </c>
      <c r="O386" s="49">
        <f t="shared" si="336"/>
        <v>7.9949919999999994E-2</v>
      </c>
      <c r="P386" s="49">
        <v>0</v>
      </c>
      <c r="Q386" s="49">
        <v>0</v>
      </c>
      <c r="R386" s="49">
        <v>0</v>
      </c>
      <c r="S386" s="49">
        <v>7.9949919999999994E-2</v>
      </c>
      <c r="T386" s="49">
        <f t="shared" si="337"/>
        <v>2.2621556800000002</v>
      </c>
      <c r="U386" s="49">
        <v>0</v>
      </c>
      <c r="V386" s="49">
        <f>2197.26432/1000</f>
        <v>2.1972643200000004</v>
      </c>
      <c r="W386" s="49">
        <v>0</v>
      </c>
      <c r="X386" s="49">
        <f>64.89136/1000</f>
        <v>6.4891360000000009E-2</v>
      </c>
      <c r="Y386" s="49">
        <f t="shared" si="338"/>
        <v>6.1808270500000004</v>
      </c>
      <c r="Z386" s="49">
        <v>0</v>
      </c>
      <c r="AA386" s="49">
        <v>6.0994544400000006</v>
      </c>
      <c r="AB386" s="49">
        <v>0</v>
      </c>
      <c r="AC386" s="49">
        <v>8.1372610000000067E-2</v>
      </c>
      <c r="AD386" s="49">
        <v>8</v>
      </c>
      <c r="AE386" s="49">
        <f t="shared" si="339"/>
        <v>7.9824183099999999</v>
      </c>
      <c r="AF386" s="49">
        <f t="shared" si="340"/>
        <v>0</v>
      </c>
      <c r="AG386" s="49">
        <f t="shared" si="340"/>
        <v>7.6821469999999996</v>
      </c>
      <c r="AH386" s="49">
        <f t="shared" si="340"/>
        <v>0</v>
      </c>
      <c r="AI386" s="49">
        <f t="shared" si="340"/>
        <v>0.30027131000000001</v>
      </c>
      <c r="AJ386" s="49">
        <f t="shared" si="341"/>
        <v>7.4057420000000013E-2</v>
      </c>
      <c r="AK386" s="49">
        <v>0</v>
      </c>
      <c r="AL386" s="49">
        <v>0</v>
      </c>
      <c r="AM386" s="49">
        <v>0</v>
      </c>
      <c r="AN386" s="49">
        <v>7.4057420000000013E-2</v>
      </c>
      <c r="AO386" s="49">
        <f t="shared" si="342"/>
        <v>7.994991999999998E-2</v>
      </c>
      <c r="AP386" s="49">
        <v>0</v>
      </c>
      <c r="AQ386" s="49">
        <v>0</v>
      </c>
      <c r="AR386" s="49">
        <v>0</v>
      </c>
      <c r="AS386" s="49">
        <v>7.994991999999998E-2</v>
      </c>
      <c r="AT386" s="49">
        <f t="shared" si="343"/>
        <v>6.4891360000000037E-2</v>
      </c>
      <c r="AU386" s="49">
        <v>0</v>
      </c>
      <c r="AV386" s="49">
        <v>0</v>
      </c>
      <c r="AW386" s="49">
        <v>0</v>
      </c>
      <c r="AX386" s="49">
        <v>6.4891360000000037E-2</v>
      </c>
      <c r="AY386" s="49">
        <f t="shared" si="344"/>
        <v>7.7635196099999995</v>
      </c>
      <c r="AZ386" s="49">
        <v>0</v>
      </c>
      <c r="BA386" s="49">
        <v>7.6821469999999996</v>
      </c>
      <c r="BB386" s="49">
        <v>0</v>
      </c>
      <c r="BC386" s="49">
        <v>8.1372609999999984E-2</v>
      </c>
    </row>
    <row r="387" spans="1:55" ht="31.5" x14ac:dyDescent="0.25">
      <c r="A387" s="46" t="s">
        <v>729</v>
      </c>
      <c r="B387" s="63" t="s">
        <v>740</v>
      </c>
      <c r="C387" s="51" t="s">
        <v>741</v>
      </c>
      <c r="D387" s="49">
        <v>5.3443000000000005</v>
      </c>
      <c r="E387" s="49">
        <f t="shared" si="333"/>
        <v>7.65956E-2</v>
      </c>
      <c r="F387" s="49">
        <f t="shared" si="334"/>
        <v>0</v>
      </c>
      <c r="G387" s="49">
        <f t="shared" si="334"/>
        <v>0</v>
      </c>
      <c r="H387" s="49">
        <f t="shared" si="334"/>
        <v>0</v>
      </c>
      <c r="I387" s="49">
        <f t="shared" si="334"/>
        <v>7.65956E-2</v>
      </c>
      <c r="J387" s="49">
        <f t="shared" si="335"/>
        <v>2.5084510000000001E-2</v>
      </c>
      <c r="K387" s="49">
        <v>0</v>
      </c>
      <c r="L387" s="49">
        <v>0</v>
      </c>
      <c r="M387" s="49">
        <v>0</v>
      </c>
      <c r="N387" s="49">
        <v>2.5084510000000001E-2</v>
      </c>
      <c r="O387" s="49">
        <f t="shared" si="336"/>
        <v>2.4430190000000001E-2</v>
      </c>
      <c r="P387" s="49">
        <v>0</v>
      </c>
      <c r="Q387" s="49">
        <v>0</v>
      </c>
      <c r="R387" s="49">
        <v>0</v>
      </c>
      <c r="S387" s="49">
        <v>2.4430190000000001E-2</v>
      </c>
      <c r="T387" s="49">
        <f t="shared" si="337"/>
        <v>7.5827899999999998E-3</v>
      </c>
      <c r="U387" s="49">
        <v>0</v>
      </c>
      <c r="V387" s="49">
        <v>0</v>
      </c>
      <c r="W387" s="49">
        <v>0</v>
      </c>
      <c r="X387" s="49">
        <f>7.58279/1000</f>
        <v>7.5827899999999998E-3</v>
      </c>
      <c r="Y387" s="49">
        <f t="shared" si="338"/>
        <v>1.9498109999999999E-2</v>
      </c>
      <c r="Z387" s="49">
        <v>0</v>
      </c>
      <c r="AA387" s="49">
        <v>0</v>
      </c>
      <c r="AB387" s="49">
        <v>0</v>
      </c>
      <c r="AC387" s="49">
        <v>1.9498109999999999E-2</v>
      </c>
      <c r="AD387" s="49">
        <v>5.7763</v>
      </c>
      <c r="AE387" s="49">
        <f t="shared" si="339"/>
        <v>5.2462995999999995</v>
      </c>
      <c r="AF387" s="49">
        <f t="shared" si="340"/>
        <v>0</v>
      </c>
      <c r="AG387" s="49">
        <f t="shared" si="340"/>
        <v>5.1697039999999994</v>
      </c>
      <c r="AH387" s="49">
        <f t="shared" si="340"/>
        <v>0</v>
      </c>
      <c r="AI387" s="49">
        <f t="shared" si="340"/>
        <v>7.6595599999999986E-2</v>
      </c>
      <c r="AJ387" s="49">
        <f t="shared" si="341"/>
        <v>2.5084510000000001E-2</v>
      </c>
      <c r="AK387" s="49">
        <v>0</v>
      </c>
      <c r="AL387" s="49">
        <v>0</v>
      </c>
      <c r="AM387" s="49">
        <v>0</v>
      </c>
      <c r="AN387" s="49">
        <v>2.5084510000000001E-2</v>
      </c>
      <c r="AO387" s="49">
        <f t="shared" si="342"/>
        <v>2.4430190000000001E-2</v>
      </c>
      <c r="AP387" s="49">
        <v>0</v>
      </c>
      <c r="AQ387" s="49">
        <v>0</v>
      </c>
      <c r="AR387" s="49">
        <v>0</v>
      </c>
      <c r="AS387" s="49">
        <v>2.4430190000000001E-2</v>
      </c>
      <c r="AT387" s="49">
        <f t="shared" si="343"/>
        <v>7.5827899999999955E-3</v>
      </c>
      <c r="AU387" s="49">
        <v>0</v>
      </c>
      <c r="AV387" s="49">
        <v>0</v>
      </c>
      <c r="AW387" s="49">
        <v>0</v>
      </c>
      <c r="AX387" s="49">
        <v>7.5827899999999955E-3</v>
      </c>
      <c r="AY387" s="49">
        <f t="shared" si="344"/>
        <v>5.1892021099999992</v>
      </c>
      <c r="AZ387" s="49">
        <v>0</v>
      </c>
      <c r="BA387" s="49">
        <v>5.1697039999999994</v>
      </c>
      <c r="BB387" s="49">
        <v>0</v>
      </c>
      <c r="BC387" s="49">
        <v>1.9498109999999985E-2</v>
      </c>
    </row>
    <row r="388" spans="1:55" ht="31.5" x14ac:dyDescent="0.25">
      <c r="A388" s="46" t="s">
        <v>729</v>
      </c>
      <c r="B388" s="63" t="s">
        <v>742</v>
      </c>
      <c r="C388" s="51" t="s">
        <v>743</v>
      </c>
      <c r="D388" s="49">
        <v>0.69599999999999995</v>
      </c>
      <c r="E388" s="49">
        <f t="shared" si="333"/>
        <v>0.68839444999999999</v>
      </c>
      <c r="F388" s="49">
        <f t="shared" si="334"/>
        <v>0</v>
      </c>
      <c r="G388" s="49">
        <f t="shared" si="334"/>
        <v>9.6000000000000002E-2</v>
      </c>
      <c r="H388" s="49">
        <f t="shared" si="334"/>
        <v>0.59160000000000013</v>
      </c>
      <c r="I388" s="49">
        <f t="shared" si="334"/>
        <v>7.9444999999989108E-4</v>
      </c>
      <c r="J388" s="49">
        <f t="shared" si="335"/>
        <v>0.12959999999999999</v>
      </c>
      <c r="K388" s="49">
        <v>0</v>
      </c>
      <c r="L388" s="49">
        <v>0</v>
      </c>
      <c r="M388" s="49">
        <v>0.12959999999999999</v>
      </c>
      <c r="N388" s="49">
        <v>0</v>
      </c>
      <c r="O388" s="49">
        <f t="shared" si="336"/>
        <v>0</v>
      </c>
      <c r="P388" s="49">
        <v>0</v>
      </c>
      <c r="Q388" s="49">
        <v>0</v>
      </c>
      <c r="R388" s="49">
        <v>0</v>
      </c>
      <c r="S388" s="49">
        <v>0</v>
      </c>
      <c r="T388" s="49">
        <f t="shared" si="337"/>
        <v>0.59239444999999991</v>
      </c>
      <c r="U388" s="49">
        <v>0</v>
      </c>
      <c r="V388" s="49">
        <v>0</v>
      </c>
      <c r="W388" s="49">
        <f>591.6/1000</f>
        <v>0.59160000000000001</v>
      </c>
      <c r="X388" s="49">
        <v>7.9444999999989108E-4</v>
      </c>
      <c r="Y388" s="49">
        <f t="shared" si="338"/>
        <v>-3.3599999999999991E-2</v>
      </c>
      <c r="Z388" s="49">
        <v>0</v>
      </c>
      <c r="AA388" s="49">
        <v>9.6000000000000002E-2</v>
      </c>
      <c r="AB388" s="49">
        <v>-0.12959999999999999</v>
      </c>
      <c r="AC388" s="49">
        <v>0</v>
      </c>
      <c r="AD388" s="49">
        <v>0.57999999999999996</v>
      </c>
      <c r="AE388" s="49">
        <f t="shared" si="339"/>
        <v>0.57379444999999996</v>
      </c>
      <c r="AF388" s="49">
        <f t="shared" si="340"/>
        <v>0</v>
      </c>
      <c r="AG388" s="49">
        <f t="shared" si="340"/>
        <v>0.08</v>
      </c>
      <c r="AH388" s="49">
        <f t="shared" si="340"/>
        <v>0.49299999999999999</v>
      </c>
      <c r="AI388" s="49">
        <f t="shared" si="340"/>
        <v>7.9445000000000004E-4</v>
      </c>
      <c r="AJ388" s="49">
        <f t="shared" si="341"/>
        <v>0</v>
      </c>
      <c r="AK388" s="49">
        <v>0</v>
      </c>
      <c r="AL388" s="49">
        <v>0</v>
      </c>
      <c r="AM388" s="49">
        <v>0</v>
      </c>
      <c r="AN388" s="49">
        <v>0</v>
      </c>
      <c r="AO388" s="49">
        <f t="shared" si="342"/>
        <v>0</v>
      </c>
      <c r="AP388" s="49">
        <v>0</v>
      </c>
      <c r="AQ388" s="49">
        <v>0</v>
      </c>
      <c r="AR388" s="49">
        <v>0</v>
      </c>
      <c r="AS388" s="49">
        <v>0</v>
      </c>
      <c r="AT388" s="49">
        <f t="shared" si="343"/>
        <v>0.57379444999999996</v>
      </c>
      <c r="AU388" s="49">
        <v>0</v>
      </c>
      <c r="AV388" s="49">
        <v>0.08</v>
      </c>
      <c r="AW388" s="49">
        <v>0.49299999999999999</v>
      </c>
      <c r="AX388" s="49">
        <v>7.9445000000000004E-4</v>
      </c>
      <c r="AY388" s="49">
        <f t="shared" si="344"/>
        <v>0</v>
      </c>
      <c r="AZ388" s="49">
        <v>0</v>
      </c>
      <c r="BA388" s="49">
        <v>0</v>
      </c>
      <c r="BB388" s="49">
        <v>0</v>
      </c>
      <c r="BC388" s="49">
        <v>0</v>
      </c>
    </row>
    <row r="389" spans="1:55" ht="63" x14ac:dyDescent="0.25">
      <c r="A389" s="46" t="s">
        <v>729</v>
      </c>
      <c r="B389" s="63" t="s">
        <v>744</v>
      </c>
      <c r="C389" s="51" t="s">
        <v>745</v>
      </c>
      <c r="D389" s="49">
        <v>0.31482791999999998</v>
      </c>
      <c r="E389" s="49">
        <f t="shared" si="333"/>
        <v>0.27776580000000001</v>
      </c>
      <c r="F389" s="49">
        <f t="shared" si="334"/>
        <v>0</v>
      </c>
      <c r="G389" s="49">
        <f t="shared" si="334"/>
        <v>0.2761536</v>
      </c>
      <c r="H389" s="49">
        <f t="shared" si="334"/>
        <v>0</v>
      </c>
      <c r="I389" s="49">
        <f t="shared" si="334"/>
        <v>1.6121999999999998E-3</v>
      </c>
      <c r="J389" s="49">
        <f t="shared" si="335"/>
        <v>0</v>
      </c>
      <c r="K389" s="49">
        <v>0</v>
      </c>
      <c r="L389" s="49">
        <v>0</v>
      </c>
      <c r="M389" s="49">
        <v>0</v>
      </c>
      <c r="N389" s="49">
        <v>0</v>
      </c>
      <c r="O389" s="49">
        <f t="shared" si="336"/>
        <v>0</v>
      </c>
      <c r="P389" s="49">
        <v>0</v>
      </c>
      <c r="Q389" s="49">
        <v>0</v>
      </c>
      <c r="R389" s="49">
        <v>0</v>
      </c>
      <c r="S389" s="49">
        <v>0</v>
      </c>
      <c r="T389" s="49">
        <f t="shared" si="337"/>
        <v>0</v>
      </c>
      <c r="U389" s="49">
        <v>0</v>
      </c>
      <c r="V389" s="49">
        <v>0</v>
      </c>
      <c r="W389" s="49">
        <v>0</v>
      </c>
      <c r="X389" s="49">
        <v>0</v>
      </c>
      <c r="Y389" s="49">
        <f t="shared" si="338"/>
        <v>0.27776580000000001</v>
      </c>
      <c r="Z389" s="49">
        <v>0</v>
      </c>
      <c r="AA389" s="49">
        <v>0.2761536</v>
      </c>
      <c r="AB389" s="49">
        <v>0</v>
      </c>
      <c r="AC389" s="49">
        <v>1.6121999999999998E-3</v>
      </c>
      <c r="AD389" s="49">
        <v>0.2623566</v>
      </c>
      <c r="AE389" s="49">
        <f t="shared" si="339"/>
        <v>0.23174020000000001</v>
      </c>
      <c r="AF389" s="49">
        <f t="shared" si="340"/>
        <v>0</v>
      </c>
      <c r="AG389" s="49">
        <f t="shared" si="340"/>
        <v>0.230128</v>
      </c>
      <c r="AH389" s="49">
        <f t="shared" si="340"/>
        <v>0</v>
      </c>
      <c r="AI389" s="49">
        <f t="shared" si="340"/>
        <v>1.6122E-3</v>
      </c>
      <c r="AJ389" s="49">
        <f t="shared" si="341"/>
        <v>0</v>
      </c>
      <c r="AK389" s="49">
        <v>0</v>
      </c>
      <c r="AL389" s="49">
        <v>0</v>
      </c>
      <c r="AM389" s="49">
        <v>0</v>
      </c>
      <c r="AN389" s="49">
        <v>0</v>
      </c>
      <c r="AO389" s="49">
        <f t="shared" si="342"/>
        <v>0</v>
      </c>
      <c r="AP389" s="49">
        <v>0</v>
      </c>
      <c r="AQ389" s="49">
        <v>0</v>
      </c>
      <c r="AR389" s="49">
        <v>0</v>
      </c>
      <c r="AS389" s="49">
        <v>0</v>
      </c>
      <c r="AT389" s="49">
        <f t="shared" si="343"/>
        <v>0</v>
      </c>
      <c r="AU389" s="49">
        <v>0</v>
      </c>
      <c r="AV389" s="49">
        <v>0</v>
      </c>
      <c r="AW389" s="49">
        <v>0</v>
      </c>
      <c r="AX389" s="49">
        <v>0</v>
      </c>
      <c r="AY389" s="49">
        <f t="shared" si="344"/>
        <v>0.23174020000000001</v>
      </c>
      <c r="AZ389" s="49">
        <v>0</v>
      </c>
      <c r="BA389" s="49">
        <v>0.230128</v>
      </c>
      <c r="BB389" s="49">
        <v>0</v>
      </c>
      <c r="BC389" s="49">
        <v>1.6122E-3</v>
      </c>
    </row>
    <row r="390" spans="1:55" ht="47.25" x14ac:dyDescent="0.25">
      <c r="A390" s="46" t="s">
        <v>729</v>
      </c>
      <c r="B390" s="63" t="s">
        <v>746</v>
      </c>
      <c r="C390" s="51" t="s">
        <v>747</v>
      </c>
      <c r="D390" s="49">
        <v>0.12108768</v>
      </c>
      <c r="E390" s="49">
        <f t="shared" si="333"/>
        <v>0.14619133000000001</v>
      </c>
      <c r="F390" s="49">
        <f t="shared" si="334"/>
        <v>0</v>
      </c>
      <c r="G390" s="49">
        <f t="shared" si="334"/>
        <v>0.14534280000000002</v>
      </c>
      <c r="H390" s="49">
        <f t="shared" si="334"/>
        <v>0</v>
      </c>
      <c r="I390" s="49">
        <f t="shared" si="334"/>
        <v>8.4853000000000001E-4</v>
      </c>
      <c r="J390" s="49">
        <f t="shared" si="335"/>
        <v>0</v>
      </c>
      <c r="K390" s="49">
        <v>0</v>
      </c>
      <c r="L390" s="49">
        <v>0</v>
      </c>
      <c r="M390" s="49">
        <v>0</v>
      </c>
      <c r="N390" s="49">
        <v>0</v>
      </c>
      <c r="O390" s="49">
        <f t="shared" si="336"/>
        <v>0</v>
      </c>
      <c r="P390" s="49">
        <v>0</v>
      </c>
      <c r="Q390" s="49">
        <v>0</v>
      </c>
      <c r="R390" s="49">
        <v>0</v>
      </c>
      <c r="S390" s="49">
        <v>0</v>
      </c>
      <c r="T390" s="49">
        <f t="shared" si="337"/>
        <v>0</v>
      </c>
      <c r="U390" s="49">
        <v>0</v>
      </c>
      <c r="V390" s="49">
        <v>0</v>
      </c>
      <c r="W390" s="49">
        <v>0</v>
      </c>
      <c r="X390" s="49">
        <v>0</v>
      </c>
      <c r="Y390" s="49">
        <f t="shared" si="338"/>
        <v>0.14619133000000001</v>
      </c>
      <c r="Z390" s="49">
        <v>0</v>
      </c>
      <c r="AA390" s="49">
        <v>0.14534280000000002</v>
      </c>
      <c r="AB390" s="49">
        <v>0</v>
      </c>
      <c r="AC390" s="49">
        <v>8.4853000000000001E-4</v>
      </c>
      <c r="AD390" s="49">
        <v>0.10090640000000001</v>
      </c>
      <c r="AE390" s="49">
        <f t="shared" si="339"/>
        <v>0.12196753</v>
      </c>
      <c r="AF390" s="49">
        <f t="shared" si="340"/>
        <v>0</v>
      </c>
      <c r="AG390" s="49">
        <f t="shared" si="340"/>
        <v>0.121119</v>
      </c>
      <c r="AH390" s="49">
        <f t="shared" si="340"/>
        <v>0</v>
      </c>
      <c r="AI390" s="49">
        <f t="shared" si="340"/>
        <v>8.4853000000000001E-4</v>
      </c>
      <c r="AJ390" s="49">
        <f t="shared" si="341"/>
        <v>0</v>
      </c>
      <c r="AK390" s="49">
        <v>0</v>
      </c>
      <c r="AL390" s="49">
        <v>0</v>
      </c>
      <c r="AM390" s="49">
        <v>0</v>
      </c>
      <c r="AN390" s="49">
        <v>0</v>
      </c>
      <c r="AO390" s="49">
        <f t="shared" si="342"/>
        <v>0</v>
      </c>
      <c r="AP390" s="49">
        <v>0</v>
      </c>
      <c r="AQ390" s="49">
        <v>0</v>
      </c>
      <c r="AR390" s="49">
        <v>0</v>
      </c>
      <c r="AS390" s="49">
        <v>0</v>
      </c>
      <c r="AT390" s="49">
        <f t="shared" si="343"/>
        <v>0</v>
      </c>
      <c r="AU390" s="49">
        <v>0</v>
      </c>
      <c r="AV390" s="49">
        <v>0</v>
      </c>
      <c r="AW390" s="49">
        <v>0</v>
      </c>
      <c r="AX390" s="49">
        <v>0</v>
      </c>
      <c r="AY390" s="49">
        <f t="shared" si="344"/>
        <v>0.12196753</v>
      </c>
      <c r="AZ390" s="49">
        <v>0</v>
      </c>
      <c r="BA390" s="49">
        <v>0.121119</v>
      </c>
      <c r="BB390" s="49">
        <v>0</v>
      </c>
      <c r="BC390" s="49">
        <v>8.4853000000000001E-4</v>
      </c>
    </row>
    <row r="391" spans="1:55" ht="31.5" x14ac:dyDescent="0.25">
      <c r="A391" s="46" t="s">
        <v>729</v>
      </c>
      <c r="B391" s="63" t="s">
        <v>748</v>
      </c>
      <c r="C391" s="51" t="s">
        <v>749</v>
      </c>
      <c r="D391" s="49">
        <v>4.2468000000000004</v>
      </c>
      <c r="E391" s="49">
        <f t="shared" si="333"/>
        <v>4.7679979599999998</v>
      </c>
      <c r="F391" s="49">
        <f t="shared" si="334"/>
        <v>0</v>
      </c>
      <c r="G391" s="49">
        <f t="shared" si="334"/>
        <v>1.83679747</v>
      </c>
      <c r="H391" s="49">
        <f t="shared" si="334"/>
        <v>2.9159999999999999</v>
      </c>
      <c r="I391" s="49">
        <f t="shared" si="334"/>
        <v>1.5200490000000001E-2</v>
      </c>
      <c r="J391" s="49">
        <f t="shared" si="335"/>
        <v>0</v>
      </c>
      <c r="K391" s="49">
        <v>0</v>
      </c>
      <c r="L391" s="49">
        <v>0</v>
      </c>
      <c r="M391" s="49">
        <v>0</v>
      </c>
      <c r="N391" s="49">
        <v>0</v>
      </c>
      <c r="O391" s="49">
        <f t="shared" si="336"/>
        <v>2.9159999999999999</v>
      </c>
      <c r="P391" s="49">
        <v>0</v>
      </c>
      <c r="Q391" s="49">
        <v>0</v>
      </c>
      <c r="R391" s="49">
        <v>2.9159999999999999</v>
      </c>
      <c r="S391" s="49">
        <v>0</v>
      </c>
      <c r="T391" s="49">
        <f t="shared" si="337"/>
        <v>0.70732298999999998</v>
      </c>
      <c r="U391" s="49">
        <v>0</v>
      </c>
      <c r="V391" s="49">
        <f>692.1225/1000</f>
        <v>0.69212249999999997</v>
      </c>
      <c r="W391" s="49">
        <v>0</v>
      </c>
      <c r="X391" s="49">
        <f>15.20049/1000</f>
        <v>1.5200490000000001E-2</v>
      </c>
      <c r="Y391" s="49">
        <f t="shared" si="338"/>
        <v>1.1446749700000001</v>
      </c>
      <c r="Z391" s="49">
        <v>0</v>
      </c>
      <c r="AA391" s="49">
        <v>1.1446749700000001</v>
      </c>
      <c r="AB391" s="49">
        <v>0</v>
      </c>
      <c r="AC391" s="49">
        <v>0</v>
      </c>
      <c r="AD391" s="49">
        <v>3.5390000000000001</v>
      </c>
      <c r="AE391" s="49">
        <f t="shared" si="339"/>
        <v>3.9758650499999999</v>
      </c>
      <c r="AF391" s="49">
        <f t="shared" si="340"/>
        <v>0</v>
      </c>
      <c r="AG391" s="49">
        <f t="shared" si="340"/>
        <v>1.53066456</v>
      </c>
      <c r="AH391" s="49">
        <f t="shared" si="340"/>
        <v>2.4300000000000002</v>
      </c>
      <c r="AI391" s="49">
        <f t="shared" si="340"/>
        <v>1.5200489999999999E-2</v>
      </c>
      <c r="AJ391" s="49">
        <f t="shared" si="341"/>
        <v>0</v>
      </c>
      <c r="AK391" s="49">
        <v>0</v>
      </c>
      <c r="AL391" s="49">
        <v>0</v>
      </c>
      <c r="AM391" s="49">
        <v>0</v>
      </c>
      <c r="AN391" s="49">
        <v>0</v>
      </c>
      <c r="AO391" s="49">
        <f t="shared" si="342"/>
        <v>0</v>
      </c>
      <c r="AP391" s="49">
        <v>0</v>
      </c>
      <c r="AQ391" s="49">
        <v>0</v>
      </c>
      <c r="AR391" s="49">
        <v>0</v>
      </c>
      <c r="AS391" s="49">
        <v>0</v>
      </c>
      <c r="AT391" s="49">
        <f t="shared" si="343"/>
        <v>3.9758650499999999</v>
      </c>
      <c r="AU391" s="49">
        <v>0</v>
      </c>
      <c r="AV391" s="49">
        <v>1.53066456</v>
      </c>
      <c r="AW391" s="49">
        <v>2.4300000000000002</v>
      </c>
      <c r="AX391" s="49">
        <v>1.5200489999999999E-2</v>
      </c>
      <c r="AY391" s="49">
        <f t="shared" si="344"/>
        <v>0</v>
      </c>
      <c r="AZ391" s="49">
        <v>0</v>
      </c>
      <c r="BA391" s="49">
        <v>0</v>
      </c>
      <c r="BB391" s="49">
        <v>0</v>
      </c>
      <c r="BC391" s="49">
        <v>0</v>
      </c>
    </row>
    <row r="392" spans="1:55" ht="31.5" x14ac:dyDescent="0.25">
      <c r="A392" s="46" t="s">
        <v>729</v>
      </c>
      <c r="B392" s="63" t="s">
        <v>750</v>
      </c>
      <c r="C392" s="51" t="s">
        <v>751</v>
      </c>
      <c r="D392" s="49">
        <v>1.464</v>
      </c>
      <c r="E392" s="49">
        <f t="shared" si="333"/>
        <v>1.43153873</v>
      </c>
      <c r="F392" s="49">
        <f t="shared" si="334"/>
        <v>0</v>
      </c>
      <c r="G392" s="49">
        <f t="shared" si="334"/>
        <v>1.135386</v>
      </c>
      <c r="H392" s="49">
        <f t="shared" si="334"/>
        <v>0.28675679999999998</v>
      </c>
      <c r="I392" s="49">
        <f t="shared" si="334"/>
        <v>9.3959300000000003E-3</v>
      </c>
      <c r="J392" s="49">
        <f t="shared" si="335"/>
        <v>0</v>
      </c>
      <c r="K392" s="49">
        <v>0</v>
      </c>
      <c r="L392" s="49">
        <v>0</v>
      </c>
      <c r="M392" s="49">
        <v>0</v>
      </c>
      <c r="N392" s="49">
        <v>0</v>
      </c>
      <c r="O392" s="49">
        <f t="shared" si="336"/>
        <v>6.6316799999999995E-2</v>
      </c>
      <c r="P392" s="49">
        <v>0</v>
      </c>
      <c r="Q392" s="49">
        <v>0</v>
      </c>
      <c r="R392" s="49">
        <v>6.6316799999999995E-2</v>
      </c>
      <c r="S392" s="49">
        <v>0</v>
      </c>
      <c r="T392" s="49">
        <f t="shared" si="337"/>
        <v>1.2215686099999998</v>
      </c>
      <c r="U392" s="49">
        <v>0</v>
      </c>
      <c r="V392" s="49">
        <f>991.73268/1000</f>
        <v>0.99173267999999992</v>
      </c>
      <c r="W392" s="49">
        <v>0.22044</v>
      </c>
      <c r="X392" s="49">
        <f>9.39593/1000</f>
        <v>9.3959300000000003E-3</v>
      </c>
      <c r="Y392" s="49">
        <f t="shared" si="338"/>
        <v>0.14365332</v>
      </c>
      <c r="Z392" s="49">
        <v>0</v>
      </c>
      <c r="AA392" s="49">
        <v>0.14365332</v>
      </c>
      <c r="AB392" s="49">
        <v>0</v>
      </c>
      <c r="AC392" s="49">
        <v>0</v>
      </c>
      <c r="AD392" s="49">
        <v>1.22</v>
      </c>
      <c r="AE392" s="49">
        <f t="shared" si="339"/>
        <v>1.19451493</v>
      </c>
      <c r="AF392" s="49">
        <f t="shared" si="340"/>
        <v>0</v>
      </c>
      <c r="AG392" s="49">
        <f t="shared" si="340"/>
        <v>0.94615499999999997</v>
      </c>
      <c r="AH392" s="49">
        <f t="shared" si="340"/>
        <v>0.23896400000000001</v>
      </c>
      <c r="AI392" s="49">
        <f t="shared" si="340"/>
        <v>9.3959300000000003E-3</v>
      </c>
      <c r="AJ392" s="49">
        <f t="shared" si="341"/>
        <v>0</v>
      </c>
      <c r="AK392" s="49">
        <v>0</v>
      </c>
      <c r="AL392" s="49">
        <v>0</v>
      </c>
      <c r="AM392" s="49">
        <v>0</v>
      </c>
      <c r="AN392" s="49">
        <v>0</v>
      </c>
      <c r="AO392" s="49">
        <f t="shared" si="342"/>
        <v>0</v>
      </c>
      <c r="AP392" s="49">
        <v>0</v>
      </c>
      <c r="AQ392" s="49">
        <v>0</v>
      </c>
      <c r="AR392" s="49">
        <v>0</v>
      </c>
      <c r="AS392" s="49">
        <v>0</v>
      </c>
      <c r="AT392" s="49">
        <f t="shared" si="343"/>
        <v>1.19451493</v>
      </c>
      <c r="AU392" s="49">
        <v>0</v>
      </c>
      <c r="AV392" s="49">
        <v>0.94615499999999997</v>
      </c>
      <c r="AW392" s="49">
        <v>0.23896400000000001</v>
      </c>
      <c r="AX392" s="49">
        <v>9.3959300000000003E-3</v>
      </c>
      <c r="AY392" s="49">
        <f t="shared" si="344"/>
        <v>0</v>
      </c>
      <c r="AZ392" s="49">
        <v>0</v>
      </c>
      <c r="BA392" s="49">
        <v>0</v>
      </c>
      <c r="BB392" s="49">
        <v>0</v>
      </c>
      <c r="BC392" s="49">
        <v>0</v>
      </c>
    </row>
    <row r="393" spans="1:55" ht="31.5" x14ac:dyDescent="0.25">
      <c r="A393" s="46" t="s">
        <v>729</v>
      </c>
      <c r="B393" s="63" t="s">
        <v>752</v>
      </c>
      <c r="C393" s="51" t="s">
        <v>753</v>
      </c>
      <c r="D393" s="49">
        <v>0.96</v>
      </c>
      <c r="E393" s="49">
        <f t="shared" si="333"/>
        <v>0.56647793999999996</v>
      </c>
      <c r="F393" s="49">
        <f t="shared" si="334"/>
        <v>0</v>
      </c>
      <c r="G393" s="49">
        <f t="shared" si="334"/>
        <v>0.32707476000000002</v>
      </c>
      <c r="H393" s="49">
        <f t="shared" si="334"/>
        <v>0</v>
      </c>
      <c r="I393" s="49">
        <f t="shared" si="334"/>
        <v>0.23940317999999999</v>
      </c>
      <c r="J393" s="49">
        <f t="shared" si="335"/>
        <v>0</v>
      </c>
      <c r="K393" s="49">
        <v>0</v>
      </c>
      <c r="L393" s="49">
        <v>0</v>
      </c>
      <c r="M393" s="49">
        <v>0</v>
      </c>
      <c r="N393" s="49">
        <v>0</v>
      </c>
      <c r="O393" s="49">
        <f t="shared" si="336"/>
        <v>0</v>
      </c>
      <c r="P393" s="49">
        <v>0</v>
      </c>
      <c r="Q393" s="49">
        <v>0</v>
      </c>
      <c r="R393" s="49">
        <v>0</v>
      </c>
      <c r="S393" s="49">
        <v>0</v>
      </c>
      <c r="T393" s="49">
        <f t="shared" si="337"/>
        <v>0.23317524000000001</v>
      </c>
      <c r="U393" s="49">
        <v>0</v>
      </c>
      <c r="V393" s="49">
        <v>0</v>
      </c>
      <c r="W393" s="49">
        <v>0</v>
      </c>
      <c r="X393" s="49">
        <f>233.17524/1000</f>
        <v>0.23317524000000001</v>
      </c>
      <c r="Y393" s="49">
        <f t="shared" si="338"/>
        <v>0.33330270000000001</v>
      </c>
      <c r="Z393" s="49">
        <v>0</v>
      </c>
      <c r="AA393" s="49">
        <v>0.32707476000000002</v>
      </c>
      <c r="AB393" s="49">
        <v>0</v>
      </c>
      <c r="AC393" s="49">
        <v>6.2279400000000004E-3</v>
      </c>
      <c r="AD393" s="49">
        <v>0.8</v>
      </c>
      <c r="AE393" s="49">
        <f t="shared" si="339"/>
        <v>0.52497794000000009</v>
      </c>
      <c r="AF393" s="49">
        <f t="shared" si="340"/>
        <v>0</v>
      </c>
      <c r="AG393" s="49">
        <f t="shared" si="340"/>
        <v>0.51875000000000004</v>
      </c>
      <c r="AH393" s="49">
        <f t="shared" si="340"/>
        <v>0</v>
      </c>
      <c r="AI393" s="49">
        <f t="shared" si="340"/>
        <v>6.2279400000000004E-3</v>
      </c>
      <c r="AJ393" s="49">
        <f t="shared" si="341"/>
        <v>0</v>
      </c>
      <c r="AK393" s="49">
        <v>0</v>
      </c>
      <c r="AL393" s="49">
        <v>0</v>
      </c>
      <c r="AM393" s="49">
        <v>0</v>
      </c>
      <c r="AN393" s="49">
        <v>0</v>
      </c>
      <c r="AO393" s="49">
        <f t="shared" si="342"/>
        <v>0</v>
      </c>
      <c r="AP393" s="49">
        <v>0</v>
      </c>
      <c r="AQ393" s="49">
        <v>0</v>
      </c>
      <c r="AR393" s="49">
        <v>0</v>
      </c>
      <c r="AS393" s="49">
        <v>0</v>
      </c>
      <c r="AT393" s="49">
        <f t="shared" si="343"/>
        <v>0</v>
      </c>
      <c r="AU393" s="49">
        <v>0</v>
      </c>
      <c r="AV393" s="49">
        <v>0</v>
      </c>
      <c r="AW393" s="49">
        <v>0</v>
      </c>
      <c r="AX393" s="49">
        <v>0</v>
      </c>
      <c r="AY393" s="49">
        <f t="shared" si="344"/>
        <v>0.52497794000000009</v>
      </c>
      <c r="AZ393" s="49">
        <v>0</v>
      </c>
      <c r="BA393" s="49">
        <v>0.51875000000000004</v>
      </c>
      <c r="BB393" s="49">
        <v>0</v>
      </c>
      <c r="BC393" s="49">
        <v>6.2279400000000004E-3</v>
      </c>
    </row>
    <row r="394" spans="1:55" ht="31.5" x14ac:dyDescent="0.25">
      <c r="A394" s="46" t="s">
        <v>729</v>
      </c>
      <c r="B394" s="63" t="s">
        <v>754</v>
      </c>
      <c r="C394" s="51" t="s">
        <v>755</v>
      </c>
      <c r="D394" s="49">
        <v>5.18</v>
      </c>
      <c r="E394" s="49">
        <f t="shared" si="333"/>
        <v>0</v>
      </c>
      <c r="F394" s="49">
        <f t="shared" si="334"/>
        <v>0</v>
      </c>
      <c r="G394" s="49">
        <f t="shared" si="334"/>
        <v>0</v>
      </c>
      <c r="H394" s="49">
        <f t="shared" si="334"/>
        <v>0</v>
      </c>
      <c r="I394" s="49">
        <f t="shared" si="334"/>
        <v>0</v>
      </c>
      <c r="J394" s="49">
        <f t="shared" si="335"/>
        <v>0</v>
      </c>
      <c r="K394" s="49">
        <v>0</v>
      </c>
      <c r="L394" s="49">
        <v>0</v>
      </c>
      <c r="M394" s="49">
        <v>0</v>
      </c>
      <c r="N394" s="49">
        <v>0</v>
      </c>
      <c r="O394" s="49">
        <f t="shared" si="336"/>
        <v>0</v>
      </c>
      <c r="P394" s="49">
        <v>0</v>
      </c>
      <c r="Q394" s="49">
        <v>0</v>
      </c>
      <c r="R394" s="49">
        <v>0</v>
      </c>
      <c r="S394" s="49">
        <v>0</v>
      </c>
      <c r="T394" s="49">
        <f t="shared" si="337"/>
        <v>0</v>
      </c>
      <c r="U394" s="49">
        <v>0</v>
      </c>
      <c r="V394" s="49">
        <v>0</v>
      </c>
      <c r="W394" s="49">
        <v>0</v>
      </c>
      <c r="X394" s="49">
        <v>0</v>
      </c>
      <c r="Y394" s="49">
        <f t="shared" si="338"/>
        <v>0</v>
      </c>
      <c r="Z394" s="49">
        <v>0</v>
      </c>
      <c r="AA394" s="49">
        <v>0</v>
      </c>
      <c r="AB394" s="49">
        <v>0</v>
      </c>
      <c r="AC394" s="49">
        <v>0</v>
      </c>
      <c r="AD394" s="49">
        <v>0</v>
      </c>
      <c r="AE394" s="49">
        <f t="shared" si="339"/>
        <v>0</v>
      </c>
      <c r="AF394" s="49">
        <f t="shared" si="340"/>
        <v>0</v>
      </c>
      <c r="AG394" s="49">
        <f t="shared" si="340"/>
        <v>0</v>
      </c>
      <c r="AH394" s="49">
        <f t="shared" si="340"/>
        <v>0</v>
      </c>
      <c r="AI394" s="49">
        <f t="shared" si="340"/>
        <v>0</v>
      </c>
      <c r="AJ394" s="49">
        <f t="shared" si="341"/>
        <v>0</v>
      </c>
      <c r="AK394" s="49">
        <v>0</v>
      </c>
      <c r="AL394" s="49">
        <v>0</v>
      </c>
      <c r="AM394" s="49">
        <v>0</v>
      </c>
      <c r="AN394" s="49">
        <v>0</v>
      </c>
      <c r="AO394" s="49">
        <f t="shared" si="342"/>
        <v>0</v>
      </c>
      <c r="AP394" s="49">
        <v>0</v>
      </c>
      <c r="AQ394" s="49">
        <v>0</v>
      </c>
      <c r="AR394" s="49">
        <v>0</v>
      </c>
      <c r="AS394" s="49">
        <v>0</v>
      </c>
      <c r="AT394" s="49">
        <f t="shared" si="343"/>
        <v>0</v>
      </c>
      <c r="AU394" s="49">
        <v>0</v>
      </c>
      <c r="AV394" s="49">
        <v>0</v>
      </c>
      <c r="AW394" s="49">
        <v>0</v>
      </c>
      <c r="AX394" s="49">
        <v>0</v>
      </c>
      <c r="AY394" s="49">
        <f t="shared" si="344"/>
        <v>0</v>
      </c>
      <c r="AZ394" s="49">
        <v>0</v>
      </c>
      <c r="BA394" s="49">
        <v>0</v>
      </c>
      <c r="BB394" s="49">
        <v>0</v>
      </c>
      <c r="BC394" s="49">
        <v>0</v>
      </c>
    </row>
    <row r="395" spans="1:55" ht="31.5" x14ac:dyDescent="0.25">
      <c r="A395" s="46" t="s">
        <v>729</v>
      </c>
      <c r="B395" s="63" t="s">
        <v>756</v>
      </c>
      <c r="C395" s="51" t="s">
        <v>757</v>
      </c>
      <c r="D395" s="49">
        <v>16.253072</v>
      </c>
      <c r="E395" s="49">
        <f t="shared" si="333"/>
        <v>0</v>
      </c>
      <c r="F395" s="49">
        <f t="shared" si="334"/>
        <v>0</v>
      </c>
      <c r="G395" s="49">
        <f t="shared" si="334"/>
        <v>0</v>
      </c>
      <c r="H395" s="49">
        <f t="shared" si="334"/>
        <v>0</v>
      </c>
      <c r="I395" s="49">
        <f t="shared" si="334"/>
        <v>0</v>
      </c>
      <c r="J395" s="49">
        <f t="shared" si="335"/>
        <v>0.13071079999999999</v>
      </c>
      <c r="K395" s="49">
        <v>0</v>
      </c>
      <c r="L395" s="49">
        <v>0</v>
      </c>
      <c r="M395" s="49">
        <v>0</v>
      </c>
      <c r="N395" s="49">
        <v>0.13071079999999999</v>
      </c>
      <c r="O395" s="49">
        <f t="shared" si="336"/>
        <v>0.11564246</v>
      </c>
      <c r="P395" s="49">
        <v>0</v>
      </c>
      <c r="Q395" s="49">
        <v>0</v>
      </c>
      <c r="R395" s="49">
        <v>0</v>
      </c>
      <c r="S395" s="49">
        <v>0.11564246</v>
      </c>
      <c r="T395" s="49">
        <f t="shared" si="337"/>
        <v>0.11791092</v>
      </c>
      <c r="U395" s="49">
        <v>0</v>
      </c>
      <c r="V395" s="49">
        <v>0</v>
      </c>
      <c r="W395" s="49">
        <v>0</v>
      </c>
      <c r="X395" s="49">
        <f>117.91092/1000</f>
        <v>0.11791092</v>
      </c>
      <c r="Y395" s="49">
        <f t="shared" si="338"/>
        <v>-0.36426417999999994</v>
      </c>
      <c r="Z395" s="49">
        <v>0</v>
      </c>
      <c r="AA395" s="49">
        <v>0</v>
      </c>
      <c r="AB395" s="49">
        <v>0</v>
      </c>
      <c r="AC395" s="49">
        <v>-0.36426417999999994</v>
      </c>
      <c r="AD395" s="49">
        <v>0.5</v>
      </c>
      <c r="AE395" s="49">
        <f t="shared" si="339"/>
        <v>0</v>
      </c>
      <c r="AF395" s="49">
        <f t="shared" si="340"/>
        <v>0</v>
      </c>
      <c r="AG395" s="49">
        <f t="shared" si="340"/>
        <v>0</v>
      </c>
      <c r="AH395" s="49">
        <f t="shared" si="340"/>
        <v>0</v>
      </c>
      <c r="AI395" s="49">
        <f t="shared" si="340"/>
        <v>0</v>
      </c>
      <c r="AJ395" s="49">
        <f t="shared" si="341"/>
        <v>0.13071080000000002</v>
      </c>
      <c r="AK395" s="49">
        <v>0</v>
      </c>
      <c r="AL395" s="49">
        <v>0</v>
      </c>
      <c r="AM395" s="49">
        <v>0</v>
      </c>
      <c r="AN395" s="49">
        <v>0.13071080000000002</v>
      </c>
      <c r="AO395" s="49">
        <f t="shared" si="342"/>
        <v>0.11564245999999997</v>
      </c>
      <c r="AP395" s="49">
        <v>0</v>
      </c>
      <c r="AQ395" s="49">
        <v>0</v>
      </c>
      <c r="AR395" s="49">
        <v>0</v>
      </c>
      <c r="AS395" s="49">
        <v>0.11564245999999997</v>
      </c>
      <c r="AT395" s="49">
        <f t="shared" si="343"/>
        <v>0.11791092</v>
      </c>
      <c r="AU395" s="49">
        <v>0</v>
      </c>
      <c r="AV395" s="49">
        <v>0</v>
      </c>
      <c r="AW395" s="49">
        <v>0</v>
      </c>
      <c r="AX395" s="49">
        <v>0.11791092</v>
      </c>
      <c r="AY395" s="49">
        <f t="shared" si="344"/>
        <v>-0.36426417999999999</v>
      </c>
      <c r="AZ395" s="49">
        <v>0</v>
      </c>
      <c r="BA395" s="49">
        <v>0</v>
      </c>
      <c r="BB395" s="49">
        <v>0</v>
      </c>
      <c r="BC395" s="49">
        <v>-0.36426417999999999</v>
      </c>
    </row>
    <row r="396" spans="1:55" ht="31.5" x14ac:dyDescent="0.25">
      <c r="A396" s="46" t="s">
        <v>729</v>
      </c>
      <c r="B396" s="63" t="s">
        <v>758</v>
      </c>
      <c r="C396" s="51" t="s">
        <v>759</v>
      </c>
      <c r="D396" s="49">
        <v>4.32</v>
      </c>
      <c r="E396" s="49">
        <f t="shared" si="333"/>
        <v>0.38978588000000003</v>
      </c>
      <c r="F396" s="49">
        <f t="shared" si="334"/>
        <v>0.36416180000000004</v>
      </c>
      <c r="G396" s="49">
        <f t="shared" si="334"/>
        <v>0</v>
      </c>
      <c r="H396" s="49">
        <f t="shared" si="334"/>
        <v>0</v>
      </c>
      <c r="I396" s="49">
        <f t="shared" si="334"/>
        <v>2.5624079999999997E-2</v>
      </c>
      <c r="J396" s="49">
        <f t="shared" si="335"/>
        <v>0</v>
      </c>
      <c r="K396" s="49">
        <v>0</v>
      </c>
      <c r="L396" s="49">
        <v>0</v>
      </c>
      <c r="M396" s="49">
        <v>0</v>
      </c>
      <c r="N396" s="49">
        <v>0</v>
      </c>
      <c r="O396" s="49">
        <f t="shared" si="336"/>
        <v>0</v>
      </c>
      <c r="P396" s="49">
        <v>0</v>
      </c>
      <c r="Q396" s="49">
        <v>0</v>
      </c>
      <c r="R396" s="49">
        <v>0</v>
      </c>
      <c r="S396" s="49">
        <v>0</v>
      </c>
      <c r="T396" s="49">
        <f t="shared" si="337"/>
        <v>0.36416180000000004</v>
      </c>
      <c r="U396" s="49">
        <f>364.1618/1000</f>
        <v>0.36416180000000004</v>
      </c>
      <c r="V396" s="49">
        <v>0</v>
      </c>
      <c r="W396" s="49">
        <v>0</v>
      </c>
      <c r="X396" s="49">
        <v>0</v>
      </c>
      <c r="Y396" s="49">
        <f t="shared" si="338"/>
        <v>2.5624079999999997E-2</v>
      </c>
      <c r="Z396" s="49">
        <v>0</v>
      </c>
      <c r="AA396" s="49">
        <v>0</v>
      </c>
      <c r="AB396" s="49">
        <v>0</v>
      </c>
      <c r="AC396" s="49">
        <v>2.5624079999999997E-2</v>
      </c>
      <c r="AD396" s="49">
        <v>3.6</v>
      </c>
      <c r="AE396" s="49">
        <f t="shared" si="339"/>
        <v>3.5752240799999999</v>
      </c>
      <c r="AF396" s="49">
        <f t="shared" si="340"/>
        <v>0.38332821</v>
      </c>
      <c r="AG396" s="49">
        <f t="shared" si="340"/>
        <v>3.1662717899999997</v>
      </c>
      <c r="AH396" s="49">
        <f t="shared" si="340"/>
        <v>0</v>
      </c>
      <c r="AI396" s="49">
        <f t="shared" si="340"/>
        <v>2.562408E-2</v>
      </c>
      <c r="AJ396" s="49">
        <f t="shared" si="341"/>
        <v>0</v>
      </c>
      <c r="AK396" s="49">
        <v>0</v>
      </c>
      <c r="AL396" s="49">
        <v>0</v>
      </c>
      <c r="AM396" s="49">
        <v>0</v>
      </c>
      <c r="AN396" s="49">
        <v>0</v>
      </c>
      <c r="AO396" s="49">
        <f t="shared" si="342"/>
        <v>0</v>
      </c>
      <c r="AP396" s="49">
        <v>0</v>
      </c>
      <c r="AQ396" s="49">
        <v>0</v>
      </c>
      <c r="AR396" s="49">
        <v>0</v>
      </c>
      <c r="AS396" s="49">
        <v>0</v>
      </c>
      <c r="AT396" s="49">
        <f t="shared" si="343"/>
        <v>0.38332821</v>
      </c>
      <c r="AU396" s="49">
        <v>0.38332821</v>
      </c>
      <c r="AV396" s="49">
        <v>0</v>
      </c>
      <c r="AW396" s="49">
        <v>0</v>
      </c>
      <c r="AX396" s="49">
        <v>0</v>
      </c>
      <c r="AY396" s="49">
        <f t="shared" si="344"/>
        <v>3.1918958699999997</v>
      </c>
      <c r="AZ396" s="49">
        <v>0</v>
      </c>
      <c r="BA396" s="49">
        <v>3.1662717899999997</v>
      </c>
      <c r="BB396" s="49">
        <v>0</v>
      </c>
      <c r="BC396" s="49">
        <v>2.562408E-2</v>
      </c>
    </row>
    <row r="397" spans="1:55" ht="47.25" x14ac:dyDescent="0.25">
      <c r="A397" s="46" t="s">
        <v>729</v>
      </c>
      <c r="B397" s="63" t="s">
        <v>760</v>
      </c>
      <c r="C397" s="51" t="s">
        <v>761</v>
      </c>
      <c r="D397" s="49">
        <v>10.905863099999999</v>
      </c>
      <c r="E397" s="49">
        <f t="shared" si="333"/>
        <v>10.12506803</v>
      </c>
      <c r="F397" s="49">
        <f t="shared" si="334"/>
        <v>0</v>
      </c>
      <c r="G397" s="49">
        <f t="shared" si="334"/>
        <v>9.9566564199999998</v>
      </c>
      <c r="H397" s="49">
        <f t="shared" si="334"/>
        <v>0</v>
      </c>
      <c r="I397" s="49">
        <f t="shared" si="334"/>
        <v>0.16841160999999999</v>
      </c>
      <c r="J397" s="49">
        <f t="shared" si="335"/>
        <v>7.4206243999999995</v>
      </c>
      <c r="K397" s="49">
        <v>0</v>
      </c>
      <c r="L397" s="49">
        <v>7.3770230999999997</v>
      </c>
      <c r="M397" s="49">
        <v>0</v>
      </c>
      <c r="N397" s="49">
        <v>4.3601300000000003E-2</v>
      </c>
      <c r="O397" s="49">
        <f t="shared" si="336"/>
        <v>2.5754619600000002</v>
      </c>
      <c r="P397" s="49">
        <v>0</v>
      </c>
      <c r="Q397" s="49">
        <v>2.4506516500000002</v>
      </c>
      <c r="R397" s="49">
        <v>0</v>
      </c>
      <c r="S397" s="49">
        <v>0.12481030999999999</v>
      </c>
      <c r="T397" s="49">
        <f t="shared" si="337"/>
        <v>0.12898167000000002</v>
      </c>
      <c r="U397" s="49">
        <v>0</v>
      </c>
      <c r="V397" s="49">
        <f>128.98167/1000</f>
        <v>0.12898167000000002</v>
      </c>
      <c r="W397" s="49">
        <v>0</v>
      </c>
      <c r="X397" s="49">
        <v>0</v>
      </c>
      <c r="Y397" s="49">
        <f t="shared" si="338"/>
        <v>0</v>
      </c>
      <c r="Z397" s="49">
        <v>0</v>
      </c>
      <c r="AA397" s="49">
        <v>0</v>
      </c>
      <c r="AB397" s="49">
        <v>0</v>
      </c>
      <c r="AC397" s="49">
        <v>0</v>
      </c>
      <c r="AD397" s="49">
        <v>2.9686999999999997</v>
      </c>
      <c r="AE397" s="49">
        <f t="shared" si="339"/>
        <v>2.31810604</v>
      </c>
      <c r="AF397" s="49">
        <f t="shared" si="340"/>
        <v>0</v>
      </c>
      <c r="AG397" s="49">
        <f t="shared" si="340"/>
        <v>2.1496944299999998</v>
      </c>
      <c r="AH397" s="49">
        <f t="shared" si="340"/>
        <v>0</v>
      </c>
      <c r="AI397" s="49">
        <f t="shared" si="340"/>
        <v>0.1684116100000001</v>
      </c>
      <c r="AJ397" s="49">
        <f t="shared" si="341"/>
        <v>4.3601300000000003E-2</v>
      </c>
      <c r="AK397" s="49">
        <v>0</v>
      </c>
      <c r="AL397" s="49">
        <v>0</v>
      </c>
      <c r="AM397" s="49">
        <v>0</v>
      </c>
      <c r="AN397" s="49">
        <v>4.3601300000000003E-2</v>
      </c>
      <c r="AO397" s="49">
        <f t="shared" si="342"/>
        <v>2.2745047399999998</v>
      </c>
      <c r="AP397" s="49">
        <v>0</v>
      </c>
      <c r="AQ397" s="49">
        <v>2.1496944299999998</v>
      </c>
      <c r="AR397" s="49">
        <v>0</v>
      </c>
      <c r="AS397" s="49">
        <v>0.12481031000000009</v>
      </c>
      <c r="AT397" s="49">
        <f t="shared" si="343"/>
        <v>0</v>
      </c>
      <c r="AU397" s="49">
        <v>0</v>
      </c>
      <c r="AV397" s="49">
        <v>0</v>
      </c>
      <c r="AW397" s="49">
        <v>0</v>
      </c>
      <c r="AX397" s="49">
        <v>0</v>
      </c>
      <c r="AY397" s="49">
        <f t="shared" si="344"/>
        <v>0</v>
      </c>
      <c r="AZ397" s="49">
        <v>0</v>
      </c>
      <c r="BA397" s="49">
        <v>0</v>
      </c>
      <c r="BB397" s="49">
        <v>0</v>
      </c>
      <c r="BC397" s="49">
        <v>0</v>
      </c>
    </row>
    <row r="398" spans="1:55" ht="31.5" x14ac:dyDescent="0.25">
      <c r="A398" s="46" t="s">
        <v>729</v>
      </c>
      <c r="B398" s="63" t="s">
        <v>762</v>
      </c>
      <c r="C398" s="51" t="s">
        <v>763</v>
      </c>
      <c r="D398" s="49">
        <v>8.9499999999999993</v>
      </c>
      <c r="E398" s="49">
        <f t="shared" si="333"/>
        <v>7.5893872</v>
      </c>
      <c r="F398" s="49">
        <f t="shared" si="334"/>
        <v>0</v>
      </c>
      <c r="G398" s="49">
        <f t="shared" si="334"/>
        <v>7.3387568400000003</v>
      </c>
      <c r="H398" s="49">
        <f t="shared" si="334"/>
        <v>0</v>
      </c>
      <c r="I398" s="49">
        <f t="shared" si="334"/>
        <v>0.25063036</v>
      </c>
      <c r="J398" s="49">
        <f t="shared" si="335"/>
        <v>6.4561439999999998E-2</v>
      </c>
      <c r="K398" s="49">
        <v>0</v>
      </c>
      <c r="L398" s="49">
        <v>0</v>
      </c>
      <c r="M398" s="49">
        <v>0</v>
      </c>
      <c r="N398" s="49">
        <v>6.4561439999999998E-2</v>
      </c>
      <c r="O398" s="49">
        <f t="shared" si="336"/>
        <v>7.0706270000000002E-2</v>
      </c>
      <c r="P398" s="49">
        <v>0</v>
      </c>
      <c r="Q398" s="49">
        <v>0</v>
      </c>
      <c r="R398" s="49">
        <v>0</v>
      </c>
      <c r="S398" s="49">
        <v>7.0706270000000002E-2</v>
      </c>
      <c r="T398" s="49">
        <f t="shared" si="337"/>
        <v>3.5459919999999999E-2</v>
      </c>
      <c r="U398" s="49">
        <v>0</v>
      </c>
      <c r="V398" s="49">
        <v>0</v>
      </c>
      <c r="W398" s="49">
        <v>0</v>
      </c>
      <c r="X398" s="49">
        <f>35.45992/1000</f>
        <v>3.5459919999999999E-2</v>
      </c>
      <c r="Y398" s="49">
        <f t="shared" si="338"/>
        <v>7.41865957</v>
      </c>
      <c r="Z398" s="49">
        <v>0</v>
      </c>
      <c r="AA398" s="49">
        <v>7.3387568400000003</v>
      </c>
      <c r="AB398" s="49">
        <v>0</v>
      </c>
      <c r="AC398" s="49">
        <v>7.9902730000000019E-2</v>
      </c>
      <c r="AD398" s="49">
        <v>7.5</v>
      </c>
      <c r="AE398" s="49">
        <f t="shared" si="339"/>
        <v>7.0196623599999999</v>
      </c>
      <c r="AF398" s="49">
        <f t="shared" si="340"/>
        <v>0</v>
      </c>
      <c r="AG398" s="49">
        <f t="shared" si="340"/>
        <v>6.7690320000000002</v>
      </c>
      <c r="AH398" s="49">
        <f t="shared" si="340"/>
        <v>0</v>
      </c>
      <c r="AI398" s="49">
        <f t="shared" si="340"/>
        <v>0.25063036</v>
      </c>
      <c r="AJ398" s="49">
        <f t="shared" si="341"/>
        <v>6.4561439999999998E-2</v>
      </c>
      <c r="AK398" s="49">
        <v>0</v>
      </c>
      <c r="AL398" s="49">
        <v>0</v>
      </c>
      <c r="AM398" s="49">
        <v>0</v>
      </c>
      <c r="AN398" s="49">
        <v>6.4561439999999998E-2</v>
      </c>
      <c r="AO398" s="49">
        <f t="shared" si="342"/>
        <v>7.0706269999999988E-2</v>
      </c>
      <c r="AP398" s="49">
        <v>0</v>
      </c>
      <c r="AQ398" s="49">
        <v>0</v>
      </c>
      <c r="AR398" s="49">
        <v>0</v>
      </c>
      <c r="AS398" s="49">
        <v>7.0706269999999988E-2</v>
      </c>
      <c r="AT398" s="49">
        <f t="shared" si="343"/>
        <v>3.5459919999999978E-2</v>
      </c>
      <c r="AU398" s="49">
        <v>0</v>
      </c>
      <c r="AV398" s="49">
        <v>0</v>
      </c>
      <c r="AW398" s="49">
        <v>0</v>
      </c>
      <c r="AX398" s="49">
        <v>3.5459919999999978E-2</v>
      </c>
      <c r="AY398" s="49">
        <f t="shared" si="344"/>
        <v>6.8489347299999999</v>
      </c>
      <c r="AZ398" s="49">
        <v>0</v>
      </c>
      <c r="BA398" s="49">
        <v>6.7690320000000002</v>
      </c>
      <c r="BB398" s="49">
        <v>0</v>
      </c>
      <c r="BC398" s="49">
        <v>7.9902730000000033E-2</v>
      </c>
    </row>
    <row r="399" spans="1:55" ht="47.25" x14ac:dyDescent="0.25">
      <c r="A399" s="46" t="s">
        <v>729</v>
      </c>
      <c r="B399" s="63" t="s">
        <v>764</v>
      </c>
      <c r="C399" s="51" t="s">
        <v>765</v>
      </c>
      <c r="D399" s="49">
        <v>19.562618130000001</v>
      </c>
      <c r="E399" s="49">
        <f t="shared" si="333"/>
        <v>9.9126082100000001</v>
      </c>
      <c r="F399" s="49">
        <f t="shared" si="334"/>
        <v>0</v>
      </c>
      <c r="G399" s="49">
        <f t="shared" si="334"/>
        <v>0.16638341000000001</v>
      </c>
      <c r="H399" s="49">
        <f t="shared" si="334"/>
        <v>9.7462248000000002</v>
      </c>
      <c r="I399" s="49">
        <f t="shared" si="334"/>
        <v>0</v>
      </c>
      <c r="J399" s="49">
        <f t="shared" si="335"/>
        <v>0.32802586</v>
      </c>
      <c r="K399" s="49">
        <v>0</v>
      </c>
      <c r="L399" s="49">
        <v>0</v>
      </c>
      <c r="M399" s="49">
        <v>0</v>
      </c>
      <c r="N399" s="49">
        <v>0.32802586</v>
      </c>
      <c r="O399" s="49">
        <f t="shared" si="336"/>
        <v>3.2848942600000002</v>
      </c>
      <c r="P399" s="49">
        <v>0</v>
      </c>
      <c r="Q399" s="49">
        <v>0</v>
      </c>
      <c r="R399" s="49">
        <v>2.92386744</v>
      </c>
      <c r="S399" s="49">
        <v>0.36102682000000003</v>
      </c>
      <c r="T399" s="49">
        <f t="shared" si="337"/>
        <v>0.42245916</v>
      </c>
      <c r="U399" s="49">
        <v>0</v>
      </c>
      <c r="V399" s="49">
        <f>166.38341/1000</f>
        <v>0.16638341000000001</v>
      </c>
      <c r="W399" s="49">
        <v>0</v>
      </c>
      <c r="X399" s="49">
        <v>0.25607574999999999</v>
      </c>
      <c r="Y399" s="49">
        <f t="shared" si="338"/>
        <v>5.8772289300000002</v>
      </c>
      <c r="Z399" s="49">
        <v>0</v>
      </c>
      <c r="AA399" s="49">
        <v>0</v>
      </c>
      <c r="AB399" s="49">
        <v>6.8223573600000007</v>
      </c>
      <c r="AC399" s="49">
        <v>-0.94512843000000013</v>
      </c>
      <c r="AD399" s="49">
        <v>17</v>
      </c>
      <c r="AE399" s="49">
        <f t="shared" si="339"/>
        <v>0.13865284</v>
      </c>
      <c r="AF399" s="49">
        <f t="shared" si="340"/>
        <v>0</v>
      </c>
      <c r="AG399" s="49">
        <f t="shared" si="340"/>
        <v>0</v>
      </c>
      <c r="AH399" s="49">
        <f t="shared" si="340"/>
        <v>0</v>
      </c>
      <c r="AI399" s="49">
        <f t="shared" si="340"/>
        <v>0.13865284</v>
      </c>
      <c r="AJ399" s="49">
        <f t="shared" si="341"/>
        <v>0.32802586000000006</v>
      </c>
      <c r="AK399" s="49">
        <v>0</v>
      </c>
      <c r="AL399" s="49">
        <v>0</v>
      </c>
      <c r="AM399" s="49">
        <v>0</v>
      </c>
      <c r="AN399" s="49">
        <v>0.32802586000000006</v>
      </c>
      <c r="AO399" s="49">
        <f t="shared" si="342"/>
        <v>0.49967965999999991</v>
      </c>
      <c r="AP399" s="49">
        <v>0</v>
      </c>
      <c r="AQ399" s="49">
        <v>0</v>
      </c>
      <c r="AR399" s="49">
        <v>0</v>
      </c>
      <c r="AS399" s="49">
        <v>0.49967965999999991</v>
      </c>
      <c r="AT399" s="49">
        <f t="shared" si="343"/>
        <v>0.25607574999999999</v>
      </c>
      <c r="AU399" s="49">
        <v>0</v>
      </c>
      <c r="AV399" s="49">
        <v>0</v>
      </c>
      <c r="AW399" s="49">
        <v>0</v>
      </c>
      <c r="AX399" s="49">
        <v>0.25607574999999999</v>
      </c>
      <c r="AY399" s="49">
        <f t="shared" si="344"/>
        <v>-0.94512843000000002</v>
      </c>
      <c r="AZ399" s="49">
        <v>0</v>
      </c>
      <c r="BA399" s="49">
        <v>0</v>
      </c>
      <c r="BB399" s="49">
        <v>0</v>
      </c>
      <c r="BC399" s="49">
        <v>-0.94512843000000002</v>
      </c>
    </row>
    <row r="400" spans="1:55" ht="31.5" x14ac:dyDescent="0.25">
      <c r="A400" s="46" t="s">
        <v>729</v>
      </c>
      <c r="B400" s="63" t="s">
        <v>766</v>
      </c>
      <c r="C400" s="51" t="s">
        <v>767</v>
      </c>
      <c r="D400" s="49">
        <v>1.44</v>
      </c>
      <c r="E400" s="49">
        <f t="shared" si="333"/>
        <v>0.45</v>
      </c>
      <c r="F400" s="49">
        <f t="shared" si="334"/>
        <v>0.45</v>
      </c>
      <c r="G400" s="49">
        <f t="shared" si="334"/>
        <v>0</v>
      </c>
      <c r="H400" s="49">
        <f t="shared" si="334"/>
        <v>0</v>
      </c>
      <c r="I400" s="49">
        <f t="shared" si="334"/>
        <v>0</v>
      </c>
      <c r="J400" s="49">
        <f t="shared" si="335"/>
        <v>0</v>
      </c>
      <c r="K400" s="49">
        <v>0</v>
      </c>
      <c r="L400" s="49">
        <v>0</v>
      </c>
      <c r="M400" s="49">
        <v>0</v>
      </c>
      <c r="N400" s="49">
        <v>0</v>
      </c>
      <c r="O400" s="49">
        <f t="shared" si="336"/>
        <v>0</v>
      </c>
      <c r="P400" s="49">
        <v>0</v>
      </c>
      <c r="Q400" s="49">
        <v>0</v>
      </c>
      <c r="R400" s="49">
        <v>0</v>
      </c>
      <c r="S400" s="49">
        <v>0</v>
      </c>
      <c r="T400" s="49">
        <f t="shared" si="337"/>
        <v>0.45</v>
      </c>
      <c r="U400" s="49">
        <v>0.45</v>
      </c>
      <c r="V400" s="49">
        <v>0</v>
      </c>
      <c r="W400" s="49">
        <v>0</v>
      </c>
      <c r="X400" s="49">
        <v>0</v>
      </c>
      <c r="Y400" s="49">
        <f t="shared" si="338"/>
        <v>0</v>
      </c>
      <c r="Z400" s="49">
        <v>0</v>
      </c>
      <c r="AA400" s="49">
        <v>0</v>
      </c>
      <c r="AB400" s="49">
        <v>0</v>
      </c>
      <c r="AC400" s="49">
        <v>0</v>
      </c>
      <c r="AD400" s="49">
        <v>1.2</v>
      </c>
      <c r="AE400" s="49">
        <f t="shared" si="339"/>
        <v>1.1265226499999998</v>
      </c>
      <c r="AF400" s="49">
        <f t="shared" si="340"/>
        <v>1.1265226499999998</v>
      </c>
      <c r="AG400" s="49">
        <f t="shared" si="340"/>
        <v>0</v>
      </c>
      <c r="AH400" s="49">
        <f t="shared" si="340"/>
        <v>0</v>
      </c>
      <c r="AI400" s="49">
        <f t="shared" si="340"/>
        <v>0</v>
      </c>
      <c r="AJ400" s="49">
        <f t="shared" si="341"/>
        <v>0</v>
      </c>
      <c r="AK400" s="49">
        <v>0</v>
      </c>
      <c r="AL400" s="49">
        <v>0</v>
      </c>
      <c r="AM400" s="49">
        <v>0</v>
      </c>
      <c r="AN400" s="49">
        <v>0</v>
      </c>
      <c r="AO400" s="49">
        <f t="shared" si="342"/>
        <v>0</v>
      </c>
      <c r="AP400" s="49">
        <v>0</v>
      </c>
      <c r="AQ400" s="49">
        <v>0</v>
      </c>
      <c r="AR400" s="49">
        <v>0</v>
      </c>
      <c r="AS400" s="49">
        <v>0</v>
      </c>
      <c r="AT400" s="49">
        <f t="shared" si="343"/>
        <v>0.375</v>
      </c>
      <c r="AU400" s="49">
        <v>0.375</v>
      </c>
      <c r="AV400" s="49">
        <v>0</v>
      </c>
      <c r="AW400" s="49">
        <v>0</v>
      </c>
      <c r="AX400" s="49">
        <v>0</v>
      </c>
      <c r="AY400" s="49">
        <f t="shared" si="344"/>
        <v>0.75152264999999985</v>
      </c>
      <c r="AZ400" s="49">
        <v>0.75152264999999985</v>
      </c>
      <c r="BA400" s="49">
        <v>0</v>
      </c>
      <c r="BB400" s="49">
        <v>0</v>
      </c>
      <c r="BC400" s="49">
        <v>0</v>
      </c>
    </row>
    <row r="401" spans="1:55" ht="31.5" x14ac:dyDescent="0.25">
      <c r="A401" s="46" t="s">
        <v>729</v>
      </c>
      <c r="B401" s="63" t="s">
        <v>768</v>
      </c>
      <c r="C401" s="51" t="s">
        <v>769</v>
      </c>
      <c r="D401" s="49">
        <v>17.059359999999998</v>
      </c>
      <c r="E401" s="49">
        <f t="shared" si="333"/>
        <v>24.67045182</v>
      </c>
      <c r="F401" s="49">
        <f t="shared" si="334"/>
        <v>0</v>
      </c>
      <c r="G401" s="49">
        <f t="shared" si="334"/>
        <v>2.3150892000000005</v>
      </c>
      <c r="H401" s="49">
        <f t="shared" si="334"/>
        <v>21.96</v>
      </c>
      <c r="I401" s="49">
        <f t="shared" si="334"/>
        <v>0.39536262000000011</v>
      </c>
      <c r="J401" s="49">
        <f t="shared" si="335"/>
        <v>0.11861157</v>
      </c>
      <c r="K401" s="49">
        <v>0</v>
      </c>
      <c r="L401" s="49">
        <v>0</v>
      </c>
      <c r="M401" s="49">
        <v>0</v>
      </c>
      <c r="N401" s="49">
        <v>0.11861157</v>
      </c>
      <c r="O401" s="49">
        <f t="shared" si="336"/>
        <v>0.11226268</v>
      </c>
      <c r="P401" s="49">
        <v>0</v>
      </c>
      <c r="Q401" s="49">
        <v>0</v>
      </c>
      <c r="R401" s="49">
        <v>0</v>
      </c>
      <c r="S401" s="49">
        <v>0.11226268</v>
      </c>
      <c r="T401" s="49">
        <f t="shared" si="337"/>
        <v>9.7517019999999996E-2</v>
      </c>
      <c r="U401" s="49">
        <v>0</v>
      </c>
      <c r="V401" s="49">
        <v>0</v>
      </c>
      <c r="W401" s="49">
        <v>0</v>
      </c>
      <c r="X401" s="49">
        <f>97.51702/1000</f>
        <v>9.7517019999999996E-2</v>
      </c>
      <c r="Y401" s="49">
        <f t="shared" si="338"/>
        <v>24.342060549999999</v>
      </c>
      <c r="Z401" s="49">
        <v>0</v>
      </c>
      <c r="AA401" s="49">
        <v>2.3150892000000005</v>
      </c>
      <c r="AB401" s="49">
        <v>21.96</v>
      </c>
      <c r="AC401" s="49">
        <v>6.6971350000000082E-2</v>
      </c>
      <c r="AD401" s="49">
        <v>0.45900000000000002</v>
      </c>
      <c r="AE401" s="49">
        <f t="shared" si="339"/>
        <v>0.39536262</v>
      </c>
      <c r="AF401" s="49">
        <f t="shared" si="340"/>
        <v>0</v>
      </c>
      <c r="AG401" s="49">
        <f t="shared" si="340"/>
        <v>0</v>
      </c>
      <c r="AH401" s="49">
        <f t="shared" si="340"/>
        <v>0</v>
      </c>
      <c r="AI401" s="49">
        <f t="shared" si="340"/>
        <v>0.39536262</v>
      </c>
      <c r="AJ401" s="49">
        <f t="shared" si="341"/>
        <v>0.11861157</v>
      </c>
      <c r="AK401" s="49">
        <v>0</v>
      </c>
      <c r="AL401" s="49">
        <v>0</v>
      </c>
      <c r="AM401" s="49">
        <v>0</v>
      </c>
      <c r="AN401" s="49">
        <v>0.11861157</v>
      </c>
      <c r="AO401" s="49">
        <f t="shared" si="342"/>
        <v>0.11226268</v>
      </c>
      <c r="AP401" s="49">
        <v>0</v>
      </c>
      <c r="AQ401" s="49">
        <v>0</v>
      </c>
      <c r="AR401" s="49">
        <v>0</v>
      </c>
      <c r="AS401" s="49">
        <v>0.11226268</v>
      </c>
      <c r="AT401" s="49">
        <f t="shared" si="343"/>
        <v>9.7517019999999954E-2</v>
      </c>
      <c r="AU401" s="49">
        <v>0</v>
      </c>
      <c r="AV401" s="49">
        <v>0</v>
      </c>
      <c r="AW401" s="49">
        <v>0</v>
      </c>
      <c r="AX401" s="49">
        <v>9.7517019999999954E-2</v>
      </c>
      <c r="AY401" s="49">
        <f t="shared" si="344"/>
        <v>6.6971350000000041E-2</v>
      </c>
      <c r="AZ401" s="49">
        <v>0</v>
      </c>
      <c r="BA401" s="49">
        <v>0</v>
      </c>
      <c r="BB401" s="49">
        <v>0</v>
      </c>
      <c r="BC401" s="49">
        <v>6.6971350000000041E-2</v>
      </c>
    </row>
    <row r="402" spans="1:55" ht="63" x14ac:dyDescent="0.25">
      <c r="A402" s="46" t="s">
        <v>729</v>
      </c>
      <c r="B402" s="63" t="s">
        <v>770</v>
      </c>
      <c r="C402" s="51" t="s">
        <v>771</v>
      </c>
      <c r="D402" s="49">
        <v>0.10568670000000001</v>
      </c>
      <c r="E402" s="49">
        <f t="shared" si="333"/>
        <v>0.10568669999999999</v>
      </c>
      <c r="F402" s="49">
        <f t="shared" si="334"/>
        <v>0</v>
      </c>
      <c r="G402" s="49">
        <f t="shared" si="334"/>
        <v>0.10568669999999999</v>
      </c>
      <c r="H402" s="49">
        <f t="shared" si="334"/>
        <v>0</v>
      </c>
      <c r="I402" s="49">
        <f t="shared" si="334"/>
        <v>0</v>
      </c>
      <c r="J402" s="49">
        <f t="shared" si="335"/>
        <v>0.10568669999999999</v>
      </c>
      <c r="K402" s="49">
        <v>0</v>
      </c>
      <c r="L402" s="49">
        <v>0.10568669999999999</v>
      </c>
      <c r="M402" s="49">
        <v>0</v>
      </c>
      <c r="N402" s="49">
        <v>0</v>
      </c>
      <c r="O402" s="49">
        <f t="shared" si="336"/>
        <v>0</v>
      </c>
      <c r="P402" s="49">
        <v>0</v>
      </c>
      <c r="Q402" s="49">
        <v>0</v>
      </c>
      <c r="R402" s="49">
        <v>0</v>
      </c>
      <c r="S402" s="49">
        <v>0</v>
      </c>
      <c r="T402" s="49">
        <f t="shared" si="337"/>
        <v>0</v>
      </c>
      <c r="U402" s="49">
        <v>0</v>
      </c>
      <c r="V402" s="49">
        <v>0</v>
      </c>
      <c r="W402" s="49">
        <v>0</v>
      </c>
      <c r="X402" s="49">
        <v>0</v>
      </c>
      <c r="Y402" s="49">
        <f t="shared" si="338"/>
        <v>0</v>
      </c>
      <c r="Z402" s="49">
        <v>0</v>
      </c>
      <c r="AA402" s="49">
        <v>0</v>
      </c>
      <c r="AB402" s="49">
        <v>0</v>
      </c>
      <c r="AC402" s="49">
        <v>0</v>
      </c>
      <c r="AD402" s="49">
        <v>0</v>
      </c>
      <c r="AE402" s="49">
        <f t="shared" si="339"/>
        <v>0</v>
      </c>
      <c r="AF402" s="49">
        <f t="shared" si="340"/>
        <v>0</v>
      </c>
      <c r="AG402" s="49">
        <f t="shared" si="340"/>
        <v>0</v>
      </c>
      <c r="AH402" s="49">
        <f t="shared" si="340"/>
        <v>0</v>
      </c>
      <c r="AI402" s="49">
        <f t="shared" si="340"/>
        <v>0</v>
      </c>
      <c r="AJ402" s="49">
        <f t="shared" si="341"/>
        <v>0</v>
      </c>
      <c r="AK402" s="49">
        <v>0</v>
      </c>
      <c r="AL402" s="49">
        <v>0</v>
      </c>
      <c r="AM402" s="49">
        <v>0</v>
      </c>
      <c r="AN402" s="49">
        <v>0</v>
      </c>
      <c r="AO402" s="49">
        <f t="shared" si="342"/>
        <v>0</v>
      </c>
      <c r="AP402" s="49">
        <v>0</v>
      </c>
      <c r="AQ402" s="49">
        <v>0</v>
      </c>
      <c r="AR402" s="49">
        <v>0</v>
      </c>
      <c r="AS402" s="49">
        <v>0</v>
      </c>
      <c r="AT402" s="49">
        <f t="shared" si="343"/>
        <v>0</v>
      </c>
      <c r="AU402" s="49">
        <v>0</v>
      </c>
      <c r="AV402" s="49">
        <v>0</v>
      </c>
      <c r="AW402" s="49">
        <v>0</v>
      </c>
      <c r="AX402" s="49">
        <v>0</v>
      </c>
      <c r="AY402" s="49">
        <f t="shared" si="344"/>
        <v>0</v>
      </c>
      <c r="AZ402" s="49">
        <v>0</v>
      </c>
      <c r="BA402" s="49">
        <v>0</v>
      </c>
      <c r="BB402" s="49">
        <v>0</v>
      </c>
      <c r="BC402" s="49">
        <v>0</v>
      </c>
    </row>
    <row r="403" spans="1:55" x14ac:dyDescent="0.25">
      <c r="A403" s="46" t="s">
        <v>729</v>
      </c>
      <c r="B403" s="63" t="s">
        <v>772</v>
      </c>
      <c r="C403" s="51" t="s">
        <v>773</v>
      </c>
      <c r="D403" s="49">
        <v>0.18401719</v>
      </c>
      <c r="E403" s="49">
        <f t="shared" si="333"/>
        <v>0.18401719</v>
      </c>
      <c r="F403" s="49">
        <f t="shared" si="334"/>
        <v>0</v>
      </c>
      <c r="G403" s="49">
        <f t="shared" si="334"/>
        <v>0.18401719</v>
      </c>
      <c r="H403" s="49">
        <f t="shared" si="334"/>
        <v>0</v>
      </c>
      <c r="I403" s="49">
        <f t="shared" si="334"/>
        <v>0</v>
      </c>
      <c r="J403" s="49">
        <f t="shared" si="335"/>
        <v>0.18401719</v>
      </c>
      <c r="K403" s="49">
        <v>0</v>
      </c>
      <c r="L403" s="49">
        <v>0.18401719</v>
      </c>
      <c r="M403" s="49">
        <v>0</v>
      </c>
      <c r="N403" s="49">
        <v>0</v>
      </c>
      <c r="O403" s="49">
        <f t="shared" si="336"/>
        <v>0</v>
      </c>
      <c r="P403" s="49">
        <v>0</v>
      </c>
      <c r="Q403" s="49">
        <v>0</v>
      </c>
      <c r="R403" s="49">
        <v>0</v>
      </c>
      <c r="S403" s="49">
        <v>0</v>
      </c>
      <c r="T403" s="49">
        <f t="shared" si="337"/>
        <v>0</v>
      </c>
      <c r="U403" s="49">
        <v>0</v>
      </c>
      <c r="V403" s="49">
        <v>0</v>
      </c>
      <c r="W403" s="49">
        <v>0</v>
      </c>
      <c r="X403" s="49">
        <v>0</v>
      </c>
      <c r="Y403" s="49">
        <f t="shared" si="338"/>
        <v>0</v>
      </c>
      <c r="Z403" s="49">
        <v>0</v>
      </c>
      <c r="AA403" s="49">
        <v>0</v>
      </c>
      <c r="AB403" s="49">
        <v>0</v>
      </c>
      <c r="AC403" s="49">
        <v>0</v>
      </c>
      <c r="AD403" s="49">
        <v>0</v>
      </c>
      <c r="AE403" s="49">
        <f t="shared" si="339"/>
        <v>0</v>
      </c>
      <c r="AF403" s="49">
        <f t="shared" si="340"/>
        <v>0</v>
      </c>
      <c r="AG403" s="49">
        <f t="shared" si="340"/>
        <v>0</v>
      </c>
      <c r="AH403" s="49">
        <f t="shared" si="340"/>
        <v>0</v>
      </c>
      <c r="AI403" s="49">
        <f t="shared" si="340"/>
        <v>0</v>
      </c>
      <c r="AJ403" s="49">
        <f t="shared" si="341"/>
        <v>0</v>
      </c>
      <c r="AK403" s="49">
        <v>0</v>
      </c>
      <c r="AL403" s="49">
        <v>0</v>
      </c>
      <c r="AM403" s="49">
        <v>0</v>
      </c>
      <c r="AN403" s="49">
        <v>0</v>
      </c>
      <c r="AO403" s="49">
        <f t="shared" si="342"/>
        <v>0</v>
      </c>
      <c r="AP403" s="49">
        <v>0</v>
      </c>
      <c r="AQ403" s="49">
        <v>0</v>
      </c>
      <c r="AR403" s="49">
        <v>0</v>
      </c>
      <c r="AS403" s="49">
        <v>0</v>
      </c>
      <c r="AT403" s="49">
        <f t="shared" si="343"/>
        <v>0</v>
      </c>
      <c r="AU403" s="49">
        <v>0</v>
      </c>
      <c r="AV403" s="49">
        <v>0</v>
      </c>
      <c r="AW403" s="49">
        <v>0</v>
      </c>
      <c r="AX403" s="49">
        <v>0</v>
      </c>
      <c r="AY403" s="49">
        <f t="shared" si="344"/>
        <v>0</v>
      </c>
      <c r="AZ403" s="49">
        <v>0</v>
      </c>
      <c r="BA403" s="49">
        <v>0</v>
      </c>
      <c r="BB403" s="49">
        <v>0</v>
      </c>
      <c r="BC403" s="49">
        <v>0</v>
      </c>
    </row>
    <row r="404" spans="1:55" ht="31.5" x14ac:dyDescent="0.25">
      <c r="A404" s="46" t="s">
        <v>729</v>
      </c>
      <c r="B404" s="63" t="s">
        <v>774</v>
      </c>
      <c r="C404" s="51" t="s">
        <v>775</v>
      </c>
      <c r="D404" s="49">
        <v>1.5393204699999998</v>
      </c>
      <c r="E404" s="49">
        <f t="shared" si="333"/>
        <v>1.5393204700000001</v>
      </c>
      <c r="F404" s="49">
        <f t="shared" si="334"/>
        <v>0</v>
      </c>
      <c r="G404" s="49">
        <f t="shared" si="334"/>
        <v>1.5393204700000001</v>
      </c>
      <c r="H404" s="49">
        <f t="shared" si="334"/>
        <v>0</v>
      </c>
      <c r="I404" s="49">
        <f t="shared" si="334"/>
        <v>0</v>
      </c>
      <c r="J404" s="49">
        <f t="shared" si="335"/>
        <v>1.5393204700000001</v>
      </c>
      <c r="K404" s="49">
        <v>0</v>
      </c>
      <c r="L404" s="49">
        <v>1.5393204700000001</v>
      </c>
      <c r="M404" s="49">
        <v>0</v>
      </c>
      <c r="N404" s="49">
        <v>0</v>
      </c>
      <c r="O404" s="49">
        <f t="shared" si="336"/>
        <v>0</v>
      </c>
      <c r="P404" s="49">
        <v>0</v>
      </c>
      <c r="Q404" s="49">
        <v>0</v>
      </c>
      <c r="R404" s="49">
        <v>0</v>
      </c>
      <c r="S404" s="49">
        <v>0</v>
      </c>
      <c r="T404" s="49">
        <f t="shared" si="337"/>
        <v>0</v>
      </c>
      <c r="U404" s="49">
        <v>0</v>
      </c>
      <c r="V404" s="49">
        <v>0</v>
      </c>
      <c r="W404" s="49">
        <v>0</v>
      </c>
      <c r="X404" s="49">
        <v>0</v>
      </c>
      <c r="Y404" s="49">
        <f t="shared" si="338"/>
        <v>0</v>
      </c>
      <c r="Z404" s="49">
        <v>0</v>
      </c>
      <c r="AA404" s="49">
        <v>0</v>
      </c>
      <c r="AB404" s="49">
        <v>0</v>
      </c>
      <c r="AC404" s="49">
        <v>0</v>
      </c>
      <c r="AD404" s="49">
        <v>0</v>
      </c>
      <c r="AE404" s="49">
        <f t="shared" si="339"/>
        <v>0</v>
      </c>
      <c r="AF404" s="49">
        <f t="shared" si="340"/>
        <v>0</v>
      </c>
      <c r="AG404" s="49">
        <f t="shared" si="340"/>
        <v>0</v>
      </c>
      <c r="AH404" s="49">
        <f t="shared" si="340"/>
        <v>0</v>
      </c>
      <c r="AI404" s="49">
        <f t="shared" si="340"/>
        <v>0</v>
      </c>
      <c r="AJ404" s="49">
        <f t="shared" si="341"/>
        <v>0</v>
      </c>
      <c r="AK404" s="49">
        <v>0</v>
      </c>
      <c r="AL404" s="49">
        <v>0</v>
      </c>
      <c r="AM404" s="49">
        <v>0</v>
      </c>
      <c r="AN404" s="49">
        <v>0</v>
      </c>
      <c r="AO404" s="49">
        <f t="shared" si="342"/>
        <v>0</v>
      </c>
      <c r="AP404" s="49">
        <v>0</v>
      </c>
      <c r="AQ404" s="49">
        <v>0</v>
      </c>
      <c r="AR404" s="49">
        <v>0</v>
      </c>
      <c r="AS404" s="49">
        <v>0</v>
      </c>
      <c r="AT404" s="49">
        <f t="shared" si="343"/>
        <v>0</v>
      </c>
      <c r="AU404" s="49">
        <v>0</v>
      </c>
      <c r="AV404" s="49">
        <v>0</v>
      </c>
      <c r="AW404" s="49">
        <v>0</v>
      </c>
      <c r="AX404" s="49">
        <v>0</v>
      </c>
      <c r="AY404" s="49">
        <f t="shared" si="344"/>
        <v>0</v>
      </c>
      <c r="AZ404" s="49">
        <v>0</v>
      </c>
      <c r="BA404" s="49">
        <v>0</v>
      </c>
      <c r="BB404" s="49">
        <v>0</v>
      </c>
      <c r="BC404" s="49">
        <v>0</v>
      </c>
    </row>
    <row r="405" spans="1:55" ht="31.5" x14ac:dyDescent="0.25">
      <c r="A405" s="46" t="s">
        <v>729</v>
      </c>
      <c r="B405" s="55" t="s">
        <v>776</v>
      </c>
      <c r="C405" s="53" t="s">
        <v>777</v>
      </c>
      <c r="D405" s="49">
        <v>1.5703893599999998</v>
      </c>
      <c r="E405" s="49">
        <f t="shared" si="333"/>
        <v>1.5703893600000001</v>
      </c>
      <c r="F405" s="49">
        <f t="shared" si="334"/>
        <v>0</v>
      </c>
      <c r="G405" s="49">
        <f t="shared" si="334"/>
        <v>1.5703893600000001</v>
      </c>
      <c r="H405" s="49">
        <f t="shared" si="334"/>
        <v>0</v>
      </c>
      <c r="I405" s="49">
        <f t="shared" si="334"/>
        <v>0</v>
      </c>
      <c r="J405" s="49">
        <f t="shared" si="335"/>
        <v>1.5703893600000001</v>
      </c>
      <c r="K405" s="49">
        <v>0</v>
      </c>
      <c r="L405" s="49">
        <v>1.5703893600000001</v>
      </c>
      <c r="M405" s="49">
        <v>0</v>
      </c>
      <c r="N405" s="49">
        <v>0</v>
      </c>
      <c r="O405" s="49">
        <f t="shared" si="336"/>
        <v>0</v>
      </c>
      <c r="P405" s="49">
        <v>0</v>
      </c>
      <c r="Q405" s="49">
        <v>0</v>
      </c>
      <c r="R405" s="49">
        <v>0</v>
      </c>
      <c r="S405" s="49">
        <v>0</v>
      </c>
      <c r="T405" s="49">
        <f t="shared" si="337"/>
        <v>0</v>
      </c>
      <c r="U405" s="49">
        <v>0</v>
      </c>
      <c r="V405" s="49">
        <v>0</v>
      </c>
      <c r="W405" s="49">
        <v>0</v>
      </c>
      <c r="X405" s="49">
        <v>0</v>
      </c>
      <c r="Y405" s="49">
        <f t="shared" si="338"/>
        <v>0</v>
      </c>
      <c r="Z405" s="49">
        <v>0</v>
      </c>
      <c r="AA405" s="49">
        <v>0</v>
      </c>
      <c r="AB405" s="49">
        <v>0</v>
      </c>
      <c r="AC405" s="49">
        <v>0</v>
      </c>
      <c r="AD405" s="49">
        <v>0</v>
      </c>
      <c r="AE405" s="49">
        <f t="shared" si="339"/>
        <v>0</v>
      </c>
      <c r="AF405" s="49">
        <f t="shared" si="340"/>
        <v>0</v>
      </c>
      <c r="AG405" s="49">
        <f t="shared" si="340"/>
        <v>0</v>
      </c>
      <c r="AH405" s="49">
        <f t="shared" si="340"/>
        <v>0</v>
      </c>
      <c r="AI405" s="49">
        <f t="shared" si="340"/>
        <v>0</v>
      </c>
      <c r="AJ405" s="49">
        <f t="shared" si="341"/>
        <v>0</v>
      </c>
      <c r="AK405" s="49">
        <v>0</v>
      </c>
      <c r="AL405" s="49">
        <v>0</v>
      </c>
      <c r="AM405" s="49">
        <v>0</v>
      </c>
      <c r="AN405" s="49">
        <v>0</v>
      </c>
      <c r="AO405" s="49">
        <f t="shared" si="342"/>
        <v>0</v>
      </c>
      <c r="AP405" s="49">
        <v>0</v>
      </c>
      <c r="AQ405" s="49">
        <v>0</v>
      </c>
      <c r="AR405" s="49">
        <v>0</v>
      </c>
      <c r="AS405" s="49">
        <v>0</v>
      </c>
      <c r="AT405" s="49">
        <f t="shared" si="343"/>
        <v>0</v>
      </c>
      <c r="AU405" s="49">
        <v>0</v>
      </c>
      <c r="AV405" s="49">
        <v>0</v>
      </c>
      <c r="AW405" s="49">
        <v>0</v>
      </c>
      <c r="AX405" s="49">
        <v>0</v>
      </c>
      <c r="AY405" s="49">
        <f t="shared" si="344"/>
        <v>0</v>
      </c>
      <c r="AZ405" s="49">
        <v>0</v>
      </c>
      <c r="BA405" s="49">
        <v>0</v>
      </c>
      <c r="BB405" s="49">
        <v>0</v>
      </c>
      <c r="BC405" s="49">
        <v>0</v>
      </c>
    </row>
    <row r="406" spans="1:55" ht="31.5" x14ac:dyDescent="0.25">
      <c r="A406" s="46" t="s">
        <v>729</v>
      </c>
      <c r="B406" s="63" t="s">
        <v>778</v>
      </c>
      <c r="C406" s="51" t="s">
        <v>779</v>
      </c>
      <c r="D406" s="49">
        <v>8.8826412099999992</v>
      </c>
      <c r="E406" s="49">
        <f t="shared" si="333"/>
        <v>8.8826412099999992</v>
      </c>
      <c r="F406" s="49">
        <f t="shared" si="334"/>
        <v>0</v>
      </c>
      <c r="G406" s="49">
        <f t="shared" si="334"/>
        <v>0</v>
      </c>
      <c r="H406" s="49">
        <f t="shared" si="334"/>
        <v>8.8826412099999992</v>
      </c>
      <c r="I406" s="49">
        <f t="shared" si="334"/>
        <v>0</v>
      </c>
      <c r="J406" s="49">
        <f t="shared" si="335"/>
        <v>8.8826412099999992</v>
      </c>
      <c r="K406" s="49">
        <v>0</v>
      </c>
      <c r="L406" s="49">
        <v>0</v>
      </c>
      <c r="M406" s="49">
        <v>8.8826412099999992</v>
      </c>
      <c r="N406" s="49">
        <v>0</v>
      </c>
      <c r="O406" s="49">
        <f t="shared" si="336"/>
        <v>0</v>
      </c>
      <c r="P406" s="49">
        <v>0</v>
      </c>
      <c r="Q406" s="49">
        <v>0</v>
      </c>
      <c r="R406" s="49">
        <v>0</v>
      </c>
      <c r="S406" s="49">
        <v>0</v>
      </c>
      <c r="T406" s="49">
        <f t="shared" si="337"/>
        <v>0</v>
      </c>
      <c r="U406" s="49">
        <v>0</v>
      </c>
      <c r="V406" s="49">
        <v>0</v>
      </c>
      <c r="W406" s="49">
        <v>0</v>
      </c>
      <c r="X406" s="49">
        <v>0</v>
      </c>
      <c r="Y406" s="49">
        <f t="shared" si="338"/>
        <v>0</v>
      </c>
      <c r="Z406" s="49">
        <v>0</v>
      </c>
      <c r="AA406" s="49">
        <v>0</v>
      </c>
      <c r="AB406" s="49">
        <v>0</v>
      </c>
      <c r="AC406" s="49">
        <v>0</v>
      </c>
      <c r="AD406" s="49">
        <v>0</v>
      </c>
      <c r="AE406" s="49">
        <f t="shared" si="339"/>
        <v>0</v>
      </c>
      <c r="AF406" s="49">
        <f t="shared" si="340"/>
        <v>0</v>
      </c>
      <c r="AG406" s="49">
        <f t="shared" si="340"/>
        <v>0</v>
      </c>
      <c r="AH406" s="49">
        <f t="shared" si="340"/>
        <v>0</v>
      </c>
      <c r="AI406" s="49">
        <f t="shared" si="340"/>
        <v>0</v>
      </c>
      <c r="AJ406" s="49">
        <f t="shared" si="341"/>
        <v>0</v>
      </c>
      <c r="AK406" s="49">
        <v>0</v>
      </c>
      <c r="AL406" s="49">
        <v>0</v>
      </c>
      <c r="AM406" s="49">
        <v>0</v>
      </c>
      <c r="AN406" s="49">
        <v>0</v>
      </c>
      <c r="AO406" s="49">
        <f t="shared" si="342"/>
        <v>0</v>
      </c>
      <c r="AP406" s="49">
        <v>0</v>
      </c>
      <c r="AQ406" s="49">
        <v>0</v>
      </c>
      <c r="AR406" s="49">
        <v>0</v>
      </c>
      <c r="AS406" s="49">
        <v>0</v>
      </c>
      <c r="AT406" s="49">
        <f t="shared" si="343"/>
        <v>0</v>
      </c>
      <c r="AU406" s="49">
        <v>0</v>
      </c>
      <c r="AV406" s="49">
        <v>0</v>
      </c>
      <c r="AW406" s="49">
        <v>0</v>
      </c>
      <c r="AX406" s="49">
        <v>0</v>
      </c>
      <c r="AY406" s="49">
        <f t="shared" si="344"/>
        <v>0</v>
      </c>
      <c r="AZ406" s="49">
        <v>0</v>
      </c>
      <c r="BA406" s="49">
        <v>0</v>
      </c>
      <c r="BB406" s="49">
        <v>0</v>
      </c>
      <c r="BC406" s="49">
        <v>0</v>
      </c>
    </row>
    <row r="407" spans="1:55" x14ac:dyDescent="0.25">
      <c r="A407" s="46" t="s">
        <v>729</v>
      </c>
      <c r="B407" s="63" t="s">
        <v>780</v>
      </c>
      <c r="C407" s="51" t="s">
        <v>781</v>
      </c>
      <c r="D407" s="49">
        <v>1.37615712</v>
      </c>
      <c r="E407" s="49">
        <f t="shared" si="333"/>
        <v>1.37615712</v>
      </c>
      <c r="F407" s="49">
        <f t="shared" si="334"/>
        <v>0</v>
      </c>
      <c r="G407" s="49">
        <f t="shared" si="334"/>
        <v>1.37615712</v>
      </c>
      <c r="H407" s="49">
        <f t="shared" si="334"/>
        <v>0</v>
      </c>
      <c r="I407" s="49">
        <f t="shared" si="334"/>
        <v>0</v>
      </c>
      <c r="J407" s="49">
        <f t="shared" si="335"/>
        <v>1.37615712</v>
      </c>
      <c r="K407" s="49">
        <v>0</v>
      </c>
      <c r="L407" s="49">
        <v>1.37615712</v>
      </c>
      <c r="M407" s="49">
        <v>0</v>
      </c>
      <c r="N407" s="49">
        <v>0</v>
      </c>
      <c r="O407" s="49">
        <f t="shared" si="336"/>
        <v>0</v>
      </c>
      <c r="P407" s="49">
        <v>0</v>
      </c>
      <c r="Q407" s="49">
        <v>0</v>
      </c>
      <c r="R407" s="49">
        <v>0</v>
      </c>
      <c r="S407" s="49">
        <v>0</v>
      </c>
      <c r="T407" s="49">
        <f t="shared" si="337"/>
        <v>0</v>
      </c>
      <c r="U407" s="49">
        <v>0</v>
      </c>
      <c r="V407" s="49">
        <v>0</v>
      </c>
      <c r="W407" s="49">
        <v>0</v>
      </c>
      <c r="X407" s="49">
        <v>0</v>
      </c>
      <c r="Y407" s="49">
        <f t="shared" si="338"/>
        <v>0</v>
      </c>
      <c r="Z407" s="49">
        <v>0</v>
      </c>
      <c r="AA407" s="49">
        <v>0</v>
      </c>
      <c r="AB407" s="49">
        <v>0</v>
      </c>
      <c r="AC407" s="49">
        <v>0</v>
      </c>
      <c r="AD407" s="49">
        <v>0</v>
      </c>
      <c r="AE407" s="49">
        <f t="shared" si="339"/>
        <v>0</v>
      </c>
      <c r="AF407" s="49">
        <f t="shared" si="340"/>
        <v>0</v>
      </c>
      <c r="AG407" s="49">
        <f t="shared" si="340"/>
        <v>0</v>
      </c>
      <c r="AH407" s="49">
        <f t="shared" si="340"/>
        <v>0</v>
      </c>
      <c r="AI407" s="49">
        <f t="shared" si="340"/>
        <v>0</v>
      </c>
      <c r="AJ407" s="49">
        <f t="shared" si="341"/>
        <v>0</v>
      </c>
      <c r="AK407" s="49">
        <v>0</v>
      </c>
      <c r="AL407" s="49">
        <v>0</v>
      </c>
      <c r="AM407" s="49">
        <v>0</v>
      </c>
      <c r="AN407" s="49">
        <v>0</v>
      </c>
      <c r="AO407" s="49">
        <f t="shared" si="342"/>
        <v>0</v>
      </c>
      <c r="AP407" s="49">
        <v>0</v>
      </c>
      <c r="AQ407" s="49">
        <v>0</v>
      </c>
      <c r="AR407" s="49">
        <v>0</v>
      </c>
      <c r="AS407" s="49">
        <v>0</v>
      </c>
      <c r="AT407" s="49">
        <f t="shared" si="343"/>
        <v>0</v>
      </c>
      <c r="AU407" s="49">
        <v>0</v>
      </c>
      <c r="AV407" s="49">
        <v>0</v>
      </c>
      <c r="AW407" s="49">
        <v>0</v>
      </c>
      <c r="AX407" s="49">
        <v>0</v>
      </c>
      <c r="AY407" s="49">
        <f t="shared" si="344"/>
        <v>0</v>
      </c>
      <c r="AZ407" s="49">
        <v>0</v>
      </c>
      <c r="BA407" s="49">
        <v>0</v>
      </c>
      <c r="BB407" s="49">
        <v>0</v>
      </c>
      <c r="BC407" s="49">
        <v>0</v>
      </c>
    </row>
    <row r="408" spans="1:55" ht="31.5" x14ac:dyDescent="0.25">
      <c r="A408" s="46" t="s">
        <v>729</v>
      </c>
      <c r="B408" s="63" t="s">
        <v>782</v>
      </c>
      <c r="C408" s="51" t="s">
        <v>783</v>
      </c>
      <c r="D408" s="49">
        <v>0.98639999999999994</v>
      </c>
      <c r="E408" s="49">
        <f t="shared" si="333"/>
        <v>0.98640000000000005</v>
      </c>
      <c r="F408" s="49">
        <f t="shared" si="334"/>
        <v>0</v>
      </c>
      <c r="G408" s="49">
        <f t="shared" si="334"/>
        <v>0</v>
      </c>
      <c r="H408" s="49">
        <f t="shared" si="334"/>
        <v>0.98640000000000005</v>
      </c>
      <c r="I408" s="49">
        <f t="shared" si="334"/>
        <v>0</v>
      </c>
      <c r="J408" s="49">
        <f t="shared" si="335"/>
        <v>0</v>
      </c>
      <c r="K408" s="49">
        <v>0</v>
      </c>
      <c r="L408" s="49">
        <v>0</v>
      </c>
      <c r="M408" s="49">
        <v>0</v>
      </c>
      <c r="N408" s="49">
        <v>0</v>
      </c>
      <c r="O408" s="49">
        <f t="shared" si="336"/>
        <v>0.98640000000000005</v>
      </c>
      <c r="P408" s="49">
        <v>0</v>
      </c>
      <c r="Q408" s="49">
        <v>0</v>
      </c>
      <c r="R408" s="49">
        <v>0.98640000000000005</v>
      </c>
      <c r="S408" s="49">
        <v>0</v>
      </c>
      <c r="T408" s="49">
        <f t="shared" si="337"/>
        <v>0</v>
      </c>
      <c r="U408" s="49">
        <v>0</v>
      </c>
      <c r="V408" s="49">
        <v>0</v>
      </c>
      <c r="W408" s="49">
        <v>0</v>
      </c>
      <c r="X408" s="49">
        <v>0</v>
      </c>
      <c r="Y408" s="49">
        <f t="shared" si="338"/>
        <v>0</v>
      </c>
      <c r="Z408" s="49">
        <v>0</v>
      </c>
      <c r="AA408" s="49">
        <v>0</v>
      </c>
      <c r="AB408" s="49">
        <v>0</v>
      </c>
      <c r="AC408" s="49">
        <v>0</v>
      </c>
      <c r="AD408" s="49">
        <v>0</v>
      </c>
      <c r="AE408" s="49">
        <f t="shared" si="339"/>
        <v>0</v>
      </c>
      <c r="AF408" s="49">
        <f t="shared" si="340"/>
        <v>0</v>
      </c>
      <c r="AG408" s="49">
        <f t="shared" si="340"/>
        <v>0</v>
      </c>
      <c r="AH408" s="49">
        <f t="shared" si="340"/>
        <v>0</v>
      </c>
      <c r="AI408" s="49">
        <f t="shared" si="340"/>
        <v>0</v>
      </c>
      <c r="AJ408" s="49">
        <f t="shared" si="341"/>
        <v>0</v>
      </c>
      <c r="AK408" s="49">
        <v>0</v>
      </c>
      <c r="AL408" s="49">
        <v>0</v>
      </c>
      <c r="AM408" s="49">
        <v>0</v>
      </c>
      <c r="AN408" s="49">
        <v>0</v>
      </c>
      <c r="AO408" s="49">
        <f t="shared" si="342"/>
        <v>0</v>
      </c>
      <c r="AP408" s="49">
        <v>0</v>
      </c>
      <c r="AQ408" s="49">
        <v>0</v>
      </c>
      <c r="AR408" s="49">
        <v>0</v>
      </c>
      <c r="AS408" s="49">
        <v>0</v>
      </c>
      <c r="AT408" s="49">
        <f t="shared" si="343"/>
        <v>0</v>
      </c>
      <c r="AU408" s="49">
        <v>0</v>
      </c>
      <c r="AV408" s="49">
        <v>0</v>
      </c>
      <c r="AW408" s="49">
        <v>0</v>
      </c>
      <c r="AX408" s="49">
        <v>0</v>
      </c>
      <c r="AY408" s="49">
        <f t="shared" si="344"/>
        <v>0</v>
      </c>
      <c r="AZ408" s="49">
        <v>0</v>
      </c>
      <c r="BA408" s="49">
        <v>0</v>
      </c>
      <c r="BB408" s="49">
        <v>0</v>
      </c>
      <c r="BC408" s="49">
        <v>0</v>
      </c>
    </row>
    <row r="409" spans="1:55" s="16" customFormat="1" ht="47.25" x14ac:dyDescent="0.25">
      <c r="A409" s="38" t="s">
        <v>784</v>
      </c>
      <c r="B409" s="43" t="s">
        <v>302</v>
      </c>
      <c r="C409" s="40" t="s">
        <v>75</v>
      </c>
      <c r="D409" s="42">
        <f t="shared" ref="D409:BC409" si="345">D410</f>
        <v>0</v>
      </c>
      <c r="E409" s="42">
        <f t="shared" si="345"/>
        <v>0</v>
      </c>
      <c r="F409" s="42">
        <f t="shared" si="345"/>
        <v>0</v>
      </c>
      <c r="G409" s="42">
        <f t="shared" si="345"/>
        <v>0</v>
      </c>
      <c r="H409" s="42">
        <f t="shared" si="345"/>
        <v>0</v>
      </c>
      <c r="I409" s="42">
        <f t="shared" si="345"/>
        <v>0</v>
      </c>
      <c r="J409" s="42">
        <f t="shared" si="345"/>
        <v>0</v>
      </c>
      <c r="K409" s="42">
        <f t="shared" si="345"/>
        <v>0</v>
      </c>
      <c r="L409" s="42">
        <f t="shared" si="345"/>
        <v>0</v>
      </c>
      <c r="M409" s="42">
        <f t="shared" si="345"/>
        <v>0</v>
      </c>
      <c r="N409" s="42">
        <f t="shared" si="345"/>
        <v>0</v>
      </c>
      <c r="O409" s="42">
        <f t="shared" si="345"/>
        <v>0</v>
      </c>
      <c r="P409" s="42">
        <f t="shared" si="345"/>
        <v>0</v>
      </c>
      <c r="Q409" s="42">
        <f t="shared" si="345"/>
        <v>0</v>
      </c>
      <c r="R409" s="42">
        <f t="shared" si="345"/>
        <v>0</v>
      </c>
      <c r="S409" s="42">
        <f t="shared" si="345"/>
        <v>0</v>
      </c>
      <c r="T409" s="42">
        <f t="shared" si="345"/>
        <v>0</v>
      </c>
      <c r="U409" s="42">
        <f t="shared" si="345"/>
        <v>0</v>
      </c>
      <c r="V409" s="42">
        <f t="shared" si="345"/>
        <v>0</v>
      </c>
      <c r="W409" s="42">
        <f t="shared" si="345"/>
        <v>0</v>
      </c>
      <c r="X409" s="42">
        <f t="shared" si="345"/>
        <v>0</v>
      </c>
      <c r="Y409" s="42">
        <f t="shared" si="345"/>
        <v>0</v>
      </c>
      <c r="Z409" s="42">
        <f t="shared" si="345"/>
        <v>0</v>
      </c>
      <c r="AA409" s="42">
        <f t="shared" si="345"/>
        <v>0</v>
      </c>
      <c r="AB409" s="42">
        <f t="shared" si="345"/>
        <v>0</v>
      </c>
      <c r="AC409" s="42">
        <f t="shared" si="345"/>
        <v>0</v>
      </c>
      <c r="AD409" s="42">
        <f t="shared" si="345"/>
        <v>0</v>
      </c>
      <c r="AE409" s="42">
        <f t="shared" si="345"/>
        <v>0</v>
      </c>
      <c r="AF409" s="42">
        <f t="shared" si="345"/>
        <v>0</v>
      </c>
      <c r="AG409" s="42">
        <f t="shared" si="345"/>
        <v>0</v>
      </c>
      <c r="AH409" s="42">
        <f t="shared" si="345"/>
        <v>0</v>
      </c>
      <c r="AI409" s="42">
        <f t="shared" si="345"/>
        <v>0</v>
      </c>
      <c r="AJ409" s="42">
        <f t="shared" si="345"/>
        <v>0</v>
      </c>
      <c r="AK409" s="42">
        <f t="shared" si="345"/>
        <v>0</v>
      </c>
      <c r="AL409" s="42">
        <f t="shared" si="345"/>
        <v>0</v>
      </c>
      <c r="AM409" s="42">
        <f t="shared" si="345"/>
        <v>0</v>
      </c>
      <c r="AN409" s="42">
        <f t="shared" si="345"/>
        <v>0</v>
      </c>
      <c r="AO409" s="42">
        <f t="shared" si="345"/>
        <v>0</v>
      </c>
      <c r="AP409" s="42">
        <f t="shared" si="345"/>
        <v>0</v>
      </c>
      <c r="AQ409" s="42">
        <f t="shared" si="345"/>
        <v>0</v>
      </c>
      <c r="AR409" s="42">
        <f t="shared" si="345"/>
        <v>0</v>
      </c>
      <c r="AS409" s="42">
        <f t="shared" si="345"/>
        <v>0</v>
      </c>
      <c r="AT409" s="42">
        <f t="shared" si="345"/>
        <v>0</v>
      </c>
      <c r="AU409" s="42">
        <f t="shared" si="345"/>
        <v>0</v>
      </c>
      <c r="AV409" s="42">
        <f t="shared" si="345"/>
        <v>0</v>
      </c>
      <c r="AW409" s="42">
        <f t="shared" si="345"/>
        <v>0</v>
      </c>
      <c r="AX409" s="42">
        <f t="shared" si="345"/>
        <v>0</v>
      </c>
      <c r="AY409" s="42">
        <f t="shared" si="345"/>
        <v>0</v>
      </c>
      <c r="AZ409" s="42">
        <f t="shared" si="345"/>
        <v>0</v>
      </c>
      <c r="BA409" s="42">
        <f t="shared" si="345"/>
        <v>0</v>
      </c>
      <c r="BB409" s="42">
        <f t="shared" si="345"/>
        <v>0</v>
      </c>
      <c r="BC409" s="42">
        <f t="shared" si="345"/>
        <v>0</v>
      </c>
    </row>
    <row r="410" spans="1:55" s="16" customFormat="1" x14ac:dyDescent="0.25">
      <c r="A410" s="38" t="s">
        <v>785</v>
      </c>
      <c r="B410" s="43" t="s">
        <v>786</v>
      </c>
      <c r="C410" s="40" t="s">
        <v>75</v>
      </c>
      <c r="D410" s="42">
        <f t="shared" ref="D410:E410" si="346">SUM(D411:D412)</f>
        <v>0</v>
      </c>
      <c r="E410" s="42">
        <f t="shared" si="346"/>
        <v>0</v>
      </c>
      <c r="F410" s="42">
        <f t="shared" ref="F410:BC410" si="347">SUM(F411:F412)</f>
        <v>0</v>
      </c>
      <c r="G410" s="42">
        <f t="shared" si="347"/>
        <v>0</v>
      </c>
      <c r="H410" s="42">
        <f t="shared" si="347"/>
        <v>0</v>
      </c>
      <c r="I410" s="42">
        <f t="shared" si="347"/>
        <v>0</v>
      </c>
      <c r="J410" s="42">
        <f t="shared" si="347"/>
        <v>0</v>
      </c>
      <c r="K410" s="42">
        <f t="shared" si="347"/>
        <v>0</v>
      </c>
      <c r="L410" s="42">
        <f t="shared" si="347"/>
        <v>0</v>
      </c>
      <c r="M410" s="42">
        <f t="shared" si="347"/>
        <v>0</v>
      </c>
      <c r="N410" s="42">
        <f t="shared" si="347"/>
        <v>0</v>
      </c>
      <c r="O410" s="42">
        <f t="shared" si="347"/>
        <v>0</v>
      </c>
      <c r="P410" s="42">
        <f t="shared" si="347"/>
        <v>0</v>
      </c>
      <c r="Q410" s="42">
        <f t="shared" si="347"/>
        <v>0</v>
      </c>
      <c r="R410" s="42">
        <f t="shared" si="347"/>
        <v>0</v>
      </c>
      <c r="S410" s="42">
        <f t="shared" si="347"/>
        <v>0</v>
      </c>
      <c r="T410" s="42">
        <f t="shared" si="347"/>
        <v>0</v>
      </c>
      <c r="U410" s="42">
        <f t="shared" si="347"/>
        <v>0</v>
      </c>
      <c r="V410" s="42">
        <f t="shared" si="347"/>
        <v>0</v>
      </c>
      <c r="W410" s="42">
        <f t="shared" si="347"/>
        <v>0</v>
      </c>
      <c r="X410" s="42">
        <f t="shared" si="347"/>
        <v>0</v>
      </c>
      <c r="Y410" s="42">
        <f t="shared" si="347"/>
        <v>0</v>
      </c>
      <c r="Z410" s="42">
        <f t="shared" si="347"/>
        <v>0</v>
      </c>
      <c r="AA410" s="42">
        <f t="shared" si="347"/>
        <v>0</v>
      </c>
      <c r="AB410" s="42">
        <f t="shared" si="347"/>
        <v>0</v>
      </c>
      <c r="AC410" s="42">
        <f t="shared" si="347"/>
        <v>0</v>
      </c>
      <c r="AD410" s="42">
        <f t="shared" si="347"/>
        <v>0</v>
      </c>
      <c r="AE410" s="42">
        <f t="shared" si="347"/>
        <v>0</v>
      </c>
      <c r="AF410" s="42">
        <f t="shared" si="347"/>
        <v>0</v>
      </c>
      <c r="AG410" s="42">
        <f t="shared" si="347"/>
        <v>0</v>
      </c>
      <c r="AH410" s="42">
        <f t="shared" si="347"/>
        <v>0</v>
      </c>
      <c r="AI410" s="42">
        <f t="shared" si="347"/>
        <v>0</v>
      </c>
      <c r="AJ410" s="42">
        <f t="shared" si="347"/>
        <v>0</v>
      </c>
      <c r="AK410" s="42">
        <f t="shared" si="347"/>
        <v>0</v>
      </c>
      <c r="AL410" s="42">
        <f t="shared" si="347"/>
        <v>0</v>
      </c>
      <c r="AM410" s="42">
        <f t="shared" si="347"/>
        <v>0</v>
      </c>
      <c r="AN410" s="42">
        <f t="shared" si="347"/>
        <v>0</v>
      </c>
      <c r="AO410" s="42">
        <f t="shared" si="347"/>
        <v>0</v>
      </c>
      <c r="AP410" s="42">
        <f t="shared" si="347"/>
        <v>0</v>
      </c>
      <c r="AQ410" s="42">
        <f t="shared" si="347"/>
        <v>0</v>
      </c>
      <c r="AR410" s="42">
        <f t="shared" si="347"/>
        <v>0</v>
      </c>
      <c r="AS410" s="42">
        <f t="shared" si="347"/>
        <v>0</v>
      </c>
      <c r="AT410" s="42">
        <f t="shared" si="347"/>
        <v>0</v>
      </c>
      <c r="AU410" s="42">
        <f t="shared" si="347"/>
        <v>0</v>
      </c>
      <c r="AV410" s="42">
        <f t="shared" si="347"/>
        <v>0</v>
      </c>
      <c r="AW410" s="42">
        <f t="shared" si="347"/>
        <v>0</v>
      </c>
      <c r="AX410" s="42">
        <f t="shared" si="347"/>
        <v>0</v>
      </c>
      <c r="AY410" s="42">
        <f t="shared" si="347"/>
        <v>0</v>
      </c>
      <c r="AZ410" s="42">
        <f t="shared" si="347"/>
        <v>0</v>
      </c>
      <c r="BA410" s="42">
        <f t="shared" si="347"/>
        <v>0</v>
      </c>
      <c r="BB410" s="42">
        <f t="shared" si="347"/>
        <v>0</v>
      </c>
      <c r="BC410" s="42">
        <f t="shared" si="347"/>
        <v>0</v>
      </c>
    </row>
    <row r="411" spans="1:55" s="16" customFormat="1" ht="47.25" x14ac:dyDescent="0.25">
      <c r="A411" s="38" t="s">
        <v>787</v>
      </c>
      <c r="B411" s="43" t="s">
        <v>306</v>
      </c>
      <c r="C411" s="40" t="s">
        <v>75</v>
      </c>
      <c r="D411" s="42">
        <v>0</v>
      </c>
      <c r="E411" s="42">
        <v>0</v>
      </c>
      <c r="F411" s="42">
        <v>0</v>
      </c>
      <c r="G411" s="42">
        <v>0</v>
      </c>
      <c r="H411" s="42">
        <v>0</v>
      </c>
      <c r="I411" s="42">
        <v>0</v>
      </c>
      <c r="J411" s="42">
        <v>0</v>
      </c>
      <c r="K411" s="42">
        <v>0</v>
      </c>
      <c r="L411" s="42">
        <v>0</v>
      </c>
      <c r="M411" s="42">
        <v>0</v>
      </c>
      <c r="N411" s="42">
        <v>0</v>
      </c>
      <c r="O411" s="42">
        <v>0</v>
      </c>
      <c r="P411" s="42">
        <v>0</v>
      </c>
      <c r="Q411" s="42">
        <v>0</v>
      </c>
      <c r="R411" s="42">
        <v>0</v>
      </c>
      <c r="S411" s="42">
        <v>0</v>
      </c>
      <c r="T411" s="42">
        <v>0</v>
      </c>
      <c r="U411" s="42">
        <v>0</v>
      </c>
      <c r="V411" s="42">
        <v>0</v>
      </c>
      <c r="W411" s="42">
        <v>0</v>
      </c>
      <c r="X411" s="42">
        <v>0</v>
      </c>
      <c r="Y411" s="42">
        <v>0</v>
      </c>
      <c r="Z411" s="42">
        <v>0</v>
      </c>
      <c r="AA411" s="42">
        <v>0</v>
      </c>
      <c r="AB411" s="42">
        <v>0</v>
      </c>
      <c r="AC411" s="42">
        <v>0</v>
      </c>
      <c r="AD411" s="42">
        <v>0</v>
      </c>
      <c r="AE411" s="42">
        <v>0</v>
      </c>
      <c r="AF411" s="42">
        <v>0</v>
      </c>
      <c r="AG411" s="42">
        <v>0</v>
      </c>
      <c r="AH411" s="42">
        <v>0</v>
      </c>
      <c r="AI411" s="42">
        <v>0</v>
      </c>
      <c r="AJ411" s="42">
        <v>0</v>
      </c>
      <c r="AK411" s="42">
        <v>0</v>
      </c>
      <c r="AL411" s="42">
        <v>0</v>
      </c>
      <c r="AM411" s="42">
        <v>0</v>
      </c>
      <c r="AN411" s="42">
        <v>0</v>
      </c>
      <c r="AO411" s="42">
        <v>0</v>
      </c>
      <c r="AP411" s="42">
        <v>0</v>
      </c>
      <c r="AQ411" s="42">
        <v>0</v>
      </c>
      <c r="AR411" s="42">
        <v>0</v>
      </c>
      <c r="AS411" s="42">
        <v>0</v>
      </c>
      <c r="AT411" s="42">
        <v>0</v>
      </c>
      <c r="AU411" s="42">
        <v>0</v>
      </c>
      <c r="AV411" s="42">
        <v>0</v>
      </c>
      <c r="AW411" s="42">
        <v>0</v>
      </c>
      <c r="AX411" s="42">
        <v>0</v>
      </c>
      <c r="AY411" s="42">
        <v>0</v>
      </c>
      <c r="AZ411" s="42">
        <v>0</v>
      </c>
      <c r="BA411" s="42">
        <v>0</v>
      </c>
      <c r="BB411" s="42">
        <v>0</v>
      </c>
      <c r="BC411" s="42">
        <v>0</v>
      </c>
    </row>
    <row r="412" spans="1:55" s="16" customFormat="1" ht="47.25" x14ac:dyDescent="0.25">
      <c r="A412" s="38" t="s">
        <v>788</v>
      </c>
      <c r="B412" s="43" t="s">
        <v>308</v>
      </c>
      <c r="C412" s="40" t="s">
        <v>75</v>
      </c>
      <c r="D412" s="42">
        <v>0</v>
      </c>
      <c r="E412" s="42">
        <v>0</v>
      </c>
      <c r="F412" s="42">
        <v>0</v>
      </c>
      <c r="G412" s="42">
        <v>0</v>
      </c>
      <c r="H412" s="42">
        <v>0</v>
      </c>
      <c r="I412" s="42">
        <v>0</v>
      </c>
      <c r="J412" s="42">
        <v>0</v>
      </c>
      <c r="K412" s="42">
        <v>0</v>
      </c>
      <c r="L412" s="42">
        <v>0</v>
      </c>
      <c r="M412" s="42">
        <v>0</v>
      </c>
      <c r="N412" s="42">
        <v>0</v>
      </c>
      <c r="O412" s="42">
        <v>0</v>
      </c>
      <c r="P412" s="42">
        <v>0</v>
      </c>
      <c r="Q412" s="42">
        <v>0</v>
      </c>
      <c r="R412" s="42">
        <v>0</v>
      </c>
      <c r="S412" s="42">
        <v>0</v>
      </c>
      <c r="T412" s="42">
        <v>0</v>
      </c>
      <c r="U412" s="42">
        <v>0</v>
      </c>
      <c r="V412" s="42">
        <v>0</v>
      </c>
      <c r="W412" s="42">
        <v>0</v>
      </c>
      <c r="X412" s="42">
        <v>0</v>
      </c>
      <c r="Y412" s="42">
        <v>0</v>
      </c>
      <c r="Z412" s="42">
        <v>0</v>
      </c>
      <c r="AA412" s="42">
        <v>0</v>
      </c>
      <c r="AB412" s="42">
        <v>0</v>
      </c>
      <c r="AC412" s="42">
        <v>0</v>
      </c>
      <c r="AD412" s="42">
        <v>0</v>
      </c>
      <c r="AE412" s="42">
        <v>0</v>
      </c>
      <c r="AF412" s="42">
        <v>0</v>
      </c>
      <c r="AG412" s="42">
        <v>0</v>
      </c>
      <c r="AH412" s="42">
        <v>0</v>
      </c>
      <c r="AI412" s="42">
        <v>0</v>
      </c>
      <c r="AJ412" s="42">
        <v>0</v>
      </c>
      <c r="AK412" s="42">
        <v>0</v>
      </c>
      <c r="AL412" s="42">
        <v>0</v>
      </c>
      <c r="AM412" s="42">
        <v>0</v>
      </c>
      <c r="AN412" s="42">
        <v>0</v>
      </c>
      <c r="AO412" s="42">
        <v>0</v>
      </c>
      <c r="AP412" s="42">
        <v>0</v>
      </c>
      <c r="AQ412" s="42">
        <v>0</v>
      </c>
      <c r="AR412" s="42">
        <v>0</v>
      </c>
      <c r="AS412" s="42">
        <v>0</v>
      </c>
      <c r="AT412" s="42">
        <v>0</v>
      </c>
      <c r="AU412" s="42">
        <v>0</v>
      </c>
      <c r="AV412" s="42">
        <v>0</v>
      </c>
      <c r="AW412" s="42">
        <v>0</v>
      </c>
      <c r="AX412" s="42">
        <v>0</v>
      </c>
      <c r="AY412" s="42">
        <v>0</v>
      </c>
      <c r="AZ412" s="42">
        <v>0</v>
      </c>
      <c r="BA412" s="42">
        <v>0</v>
      </c>
      <c r="BB412" s="42">
        <v>0</v>
      </c>
      <c r="BC412" s="42">
        <v>0</v>
      </c>
    </row>
    <row r="413" spans="1:55" s="16" customFormat="1" x14ac:dyDescent="0.25">
      <c r="A413" s="38" t="s">
        <v>789</v>
      </c>
      <c r="B413" s="43" t="s">
        <v>312</v>
      </c>
      <c r="C413" s="40" t="s">
        <v>75</v>
      </c>
      <c r="D413" s="42">
        <v>0</v>
      </c>
      <c r="E413" s="42">
        <v>0</v>
      </c>
      <c r="F413" s="42">
        <v>0</v>
      </c>
      <c r="G413" s="42">
        <v>0</v>
      </c>
      <c r="H413" s="42">
        <v>0</v>
      </c>
      <c r="I413" s="42">
        <v>0</v>
      </c>
      <c r="J413" s="42">
        <v>0</v>
      </c>
      <c r="K413" s="42">
        <v>0</v>
      </c>
      <c r="L413" s="42">
        <v>0</v>
      </c>
      <c r="M413" s="42">
        <v>0</v>
      </c>
      <c r="N413" s="42">
        <v>0</v>
      </c>
      <c r="O413" s="42">
        <v>0</v>
      </c>
      <c r="P413" s="42">
        <v>0</v>
      </c>
      <c r="Q413" s="42">
        <v>0</v>
      </c>
      <c r="R413" s="42">
        <v>0</v>
      </c>
      <c r="S413" s="42">
        <v>0</v>
      </c>
      <c r="T413" s="42">
        <v>0</v>
      </c>
      <c r="U413" s="42">
        <v>0</v>
      </c>
      <c r="V413" s="42">
        <v>0</v>
      </c>
      <c r="W413" s="42">
        <v>0</v>
      </c>
      <c r="X413" s="42">
        <v>0</v>
      </c>
      <c r="Y413" s="42">
        <v>0</v>
      </c>
      <c r="Z413" s="42">
        <v>0</v>
      </c>
      <c r="AA413" s="42">
        <v>0</v>
      </c>
      <c r="AB413" s="42">
        <v>0</v>
      </c>
      <c r="AC413" s="42">
        <v>0</v>
      </c>
      <c r="AD413" s="42">
        <v>0</v>
      </c>
      <c r="AE413" s="42">
        <v>0</v>
      </c>
      <c r="AF413" s="42">
        <v>0</v>
      </c>
      <c r="AG413" s="42">
        <v>0</v>
      </c>
      <c r="AH413" s="42">
        <v>0</v>
      </c>
      <c r="AI413" s="42">
        <v>0</v>
      </c>
      <c r="AJ413" s="42">
        <v>0</v>
      </c>
      <c r="AK413" s="42">
        <v>0</v>
      </c>
      <c r="AL413" s="42">
        <v>0</v>
      </c>
      <c r="AM413" s="42">
        <v>0</v>
      </c>
      <c r="AN413" s="42">
        <v>0</v>
      </c>
      <c r="AO413" s="42">
        <v>0</v>
      </c>
      <c r="AP413" s="42">
        <v>0</v>
      </c>
      <c r="AQ413" s="42">
        <v>0</v>
      </c>
      <c r="AR413" s="42">
        <v>0</v>
      </c>
      <c r="AS413" s="42">
        <v>0</v>
      </c>
      <c r="AT413" s="42">
        <v>0</v>
      </c>
      <c r="AU413" s="42">
        <v>0</v>
      </c>
      <c r="AV413" s="42">
        <v>0</v>
      </c>
      <c r="AW413" s="42">
        <v>0</v>
      </c>
      <c r="AX413" s="42">
        <v>0</v>
      </c>
      <c r="AY413" s="42">
        <v>0</v>
      </c>
      <c r="AZ413" s="42">
        <v>0</v>
      </c>
      <c r="BA413" s="42">
        <v>0</v>
      </c>
      <c r="BB413" s="42">
        <v>0</v>
      </c>
      <c r="BC413" s="42">
        <v>0</v>
      </c>
    </row>
    <row r="414" spans="1:55" s="16" customFormat="1" ht="47.25" x14ac:dyDescent="0.25">
      <c r="A414" s="38" t="s">
        <v>790</v>
      </c>
      <c r="B414" s="43" t="s">
        <v>306</v>
      </c>
      <c r="C414" s="40" t="s">
        <v>75</v>
      </c>
      <c r="D414" s="42">
        <v>0</v>
      </c>
      <c r="E414" s="42">
        <v>0</v>
      </c>
      <c r="F414" s="42">
        <v>0</v>
      </c>
      <c r="G414" s="42">
        <v>0</v>
      </c>
      <c r="H414" s="42">
        <v>0</v>
      </c>
      <c r="I414" s="42">
        <v>0</v>
      </c>
      <c r="J414" s="42">
        <v>0</v>
      </c>
      <c r="K414" s="42">
        <v>0</v>
      </c>
      <c r="L414" s="42">
        <v>0</v>
      </c>
      <c r="M414" s="42">
        <v>0</v>
      </c>
      <c r="N414" s="42">
        <v>0</v>
      </c>
      <c r="O414" s="42">
        <v>0</v>
      </c>
      <c r="P414" s="42">
        <v>0</v>
      </c>
      <c r="Q414" s="42">
        <v>0</v>
      </c>
      <c r="R414" s="42">
        <v>0</v>
      </c>
      <c r="S414" s="42">
        <v>0</v>
      </c>
      <c r="T414" s="42">
        <v>0</v>
      </c>
      <c r="U414" s="42">
        <v>0</v>
      </c>
      <c r="V414" s="42">
        <v>0</v>
      </c>
      <c r="W414" s="42">
        <v>0</v>
      </c>
      <c r="X414" s="42">
        <v>0</v>
      </c>
      <c r="Y414" s="42">
        <v>0</v>
      </c>
      <c r="Z414" s="42">
        <v>0</v>
      </c>
      <c r="AA414" s="42">
        <v>0</v>
      </c>
      <c r="AB414" s="42">
        <v>0</v>
      </c>
      <c r="AC414" s="42">
        <v>0</v>
      </c>
      <c r="AD414" s="42">
        <v>0</v>
      </c>
      <c r="AE414" s="42">
        <v>0</v>
      </c>
      <c r="AF414" s="42">
        <v>0</v>
      </c>
      <c r="AG414" s="42">
        <v>0</v>
      </c>
      <c r="AH414" s="42">
        <v>0</v>
      </c>
      <c r="AI414" s="42">
        <v>0</v>
      </c>
      <c r="AJ414" s="42">
        <v>0</v>
      </c>
      <c r="AK414" s="42">
        <v>0</v>
      </c>
      <c r="AL414" s="42">
        <v>0</v>
      </c>
      <c r="AM414" s="42">
        <v>0</v>
      </c>
      <c r="AN414" s="42">
        <v>0</v>
      </c>
      <c r="AO414" s="42">
        <v>0</v>
      </c>
      <c r="AP414" s="42">
        <v>0</v>
      </c>
      <c r="AQ414" s="42">
        <v>0</v>
      </c>
      <c r="AR414" s="42">
        <v>0</v>
      </c>
      <c r="AS414" s="42">
        <v>0</v>
      </c>
      <c r="AT414" s="42">
        <v>0</v>
      </c>
      <c r="AU414" s="42">
        <v>0</v>
      </c>
      <c r="AV414" s="42">
        <v>0</v>
      </c>
      <c r="AW414" s="42">
        <v>0</v>
      </c>
      <c r="AX414" s="42">
        <v>0</v>
      </c>
      <c r="AY414" s="42">
        <v>0</v>
      </c>
      <c r="AZ414" s="42">
        <v>0</v>
      </c>
      <c r="BA414" s="42">
        <v>0</v>
      </c>
      <c r="BB414" s="42">
        <v>0</v>
      </c>
      <c r="BC414" s="42">
        <v>0</v>
      </c>
    </row>
    <row r="415" spans="1:55" s="16" customFormat="1" ht="47.25" x14ac:dyDescent="0.25">
      <c r="A415" s="38" t="s">
        <v>791</v>
      </c>
      <c r="B415" s="43" t="s">
        <v>308</v>
      </c>
      <c r="C415" s="40" t="s">
        <v>75</v>
      </c>
      <c r="D415" s="42">
        <v>0</v>
      </c>
      <c r="E415" s="42">
        <v>0</v>
      </c>
      <c r="F415" s="42">
        <v>0</v>
      </c>
      <c r="G415" s="42">
        <v>0</v>
      </c>
      <c r="H415" s="42">
        <v>0</v>
      </c>
      <c r="I415" s="42">
        <v>0</v>
      </c>
      <c r="J415" s="42">
        <v>0</v>
      </c>
      <c r="K415" s="42">
        <v>0</v>
      </c>
      <c r="L415" s="42">
        <v>0</v>
      </c>
      <c r="M415" s="42">
        <v>0</v>
      </c>
      <c r="N415" s="42">
        <v>0</v>
      </c>
      <c r="O415" s="42">
        <v>0</v>
      </c>
      <c r="P415" s="42">
        <v>0</v>
      </c>
      <c r="Q415" s="42">
        <v>0</v>
      </c>
      <c r="R415" s="42">
        <v>0</v>
      </c>
      <c r="S415" s="42">
        <v>0</v>
      </c>
      <c r="T415" s="42">
        <v>0</v>
      </c>
      <c r="U415" s="42">
        <v>0</v>
      </c>
      <c r="V415" s="42">
        <v>0</v>
      </c>
      <c r="W415" s="42">
        <v>0</v>
      </c>
      <c r="X415" s="42">
        <v>0</v>
      </c>
      <c r="Y415" s="42">
        <v>0</v>
      </c>
      <c r="Z415" s="42">
        <v>0</v>
      </c>
      <c r="AA415" s="42">
        <v>0</v>
      </c>
      <c r="AB415" s="42">
        <v>0</v>
      </c>
      <c r="AC415" s="42">
        <v>0</v>
      </c>
      <c r="AD415" s="42">
        <v>0</v>
      </c>
      <c r="AE415" s="42">
        <v>0</v>
      </c>
      <c r="AF415" s="42">
        <v>0</v>
      </c>
      <c r="AG415" s="42">
        <v>0</v>
      </c>
      <c r="AH415" s="42">
        <v>0</v>
      </c>
      <c r="AI415" s="42">
        <v>0</v>
      </c>
      <c r="AJ415" s="42">
        <v>0</v>
      </c>
      <c r="AK415" s="42">
        <v>0</v>
      </c>
      <c r="AL415" s="42">
        <v>0</v>
      </c>
      <c r="AM415" s="42">
        <v>0</v>
      </c>
      <c r="AN415" s="42">
        <v>0</v>
      </c>
      <c r="AO415" s="42">
        <v>0</v>
      </c>
      <c r="AP415" s="42">
        <v>0</v>
      </c>
      <c r="AQ415" s="42">
        <v>0</v>
      </c>
      <c r="AR415" s="42">
        <v>0</v>
      </c>
      <c r="AS415" s="42">
        <v>0</v>
      </c>
      <c r="AT415" s="42">
        <v>0</v>
      </c>
      <c r="AU415" s="42">
        <v>0</v>
      </c>
      <c r="AV415" s="42">
        <v>0</v>
      </c>
      <c r="AW415" s="42">
        <v>0</v>
      </c>
      <c r="AX415" s="42">
        <v>0</v>
      </c>
      <c r="AY415" s="42">
        <v>0</v>
      </c>
      <c r="AZ415" s="42">
        <v>0</v>
      </c>
      <c r="BA415" s="42">
        <v>0</v>
      </c>
      <c r="BB415" s="42">
        <v>0</v>
      </c>
      <c r="BC415" s="42">
        <v>0</v>
      </c>
    </row>
    <row r="416" spans="1:55" s="16" customFormat="1" x14ac:dyDescent="0.25">
      <c r="A416" s="38" t="s">
        <v>792</v>
      </c>
      <c r="B416" s="39" t="s">
        <v>316</v>
      </c>
      <c r="C416" s="40" t="s">
        <v>75</v>
      </c>
      <c r="D416" s="42">
        <f t="shared" ref="D416:BC416" si="348">D417+D418+D419+D420</f>
        <v>49.641424620000002</v>
      </c>
      <c r="E416" s="42">
        <f t="shared" si="348"/>
        <v>40.981698600000001</v>
      </c>
      <c r="F416" s="42">
        <f t="shared" si="348"/>
        <v>0</v>
      </c>
      <c r="G416" s="42">
        <f t="shared" si="348"/>
        <v>32.12436228</v>
      </c>
      <c r="H416" s="42">
        <f t="shared" si="348"/>
        <v>2.8103469899999998</v>
      </c>
      <c r="I416" s="42">
        <f t="shared" si="348"/>
        <v>6.0469893299999988</v>
      </c>
      <c r="J416" s="42">
        <f t="shared" si="348"/>
        <v>16.142900430000001</v>
      </c>
      <c r="K416" s="42">
        <f t="shared" si="348"/>
        <v>0</v>
      </c>
      <c r="L416" s="42">
        <f t="shared" si="348"/>
        <v>14.6710428</v>
      </c>
      <c r="M416" s="42">
        <f t="shared" si="348"/>
        <v>9.6769999999999997E-5</v>
      </c>
      <c r="N416" s="42">
        <f t="shared" si="348"/>
        <v>1.4717608600000001</v>
      </c>
      <c r="O416" s="42">
        <f t="shared" si="348"/>
        <v>3.7406796899999999</v>
      </c>
      <c r="P416" s="42">
        <f t="shared" si="348"/>
        <v>0</v>
      </c>
      <c r="Q416" s="42">
        <f t="shared" si="348"/>
        <v>0</v>
      </c>
      <c r="R416" s="42">
        <f t="shared" si="348"/>
        <v>2.7697382199999998</v>
      </c>
      <c r="S416" s="42">
        <f t="shared" si="348"/>
        <v>0.97094146999999997</v>
      </c>
      <c r="T416" s="42">
        <f t="shared" si="348"/>
        <v>5.24966227</v>
      </c>
      <c r="U416" s="42">
        <f t="shared" si="348"/>
        <v>0</v>
      </c>
      <c r="V416" s="42">
        <f t="shared" si="348"/>
        <v>3.8868184800000001</v>
      </c>
      <c r="W416" s="42">
        <f t="shared" si="348"/>
        <v>4.0511999999999999E-2</v>
      </c>
      <c r="X416" s="42">
        <f t="shared" si="348"/>
        <v>1.32233179</v>
      </c>
      <c r="Y416" s="42">
        <f t="shared" si="348"/>
        <v>15.848456209999998</v>
      </c>
      <c r="Z416" s="42">
        <f t="shared" si="348"/>
        <v>0</v>
      </c>
      <c r="AA416" s="42">
        <f t="shared" si="348"/>
        <v>13.566501000000001</v>
      </c>
      <c r="AB416" s="42">
        <f t="shared" si="348"/>
        <v>0</v>
      </c>
      <c r="AC416" s="42">
        <f t="shared" si="348"/>
        <v>2.2819552099999987</v>
      </c>
      <c r="AD416" s="42">
        <f t="shared" si="348"/>
        <v>41.449540899999995</v>
      </c>
      <c r="AE416" s="42">
        <f t="shared" si="348"/>
        <v>31.207789729999995</v>
      </c>
      <c r="AF416" s="42">
        <f t="shared" si="348"/>
        <v>0</v>
      </c>
      <c r="AG416" s="42">
        <f t="shared" si="348"/>
        <v>22.555495999999998</v>
      </c>
      <c r="AH416" s="42">
        <f t="shared" si="348"/>
        <v>2.4326814699999999</v>
      </c>
      <c r="AI416" s="42">
        <f t="shared" si="348"/>
        <v>6.219612259999999</v>
      </c>
      <c r="AJ416" s="42">
        <f t="shared" si="348"/>
        <v>0.60501742999999986</v>
      </c>
      <c r="AK416" s="42">
        <f t="shared" si="348"/>
        <v>0</v>
      </c>
      <c r="AL416" s="42">
        <f t="shared" si="348"/>
        <v>0</v>
      </c>
      <c r="AM416" s="42">
        <f t="shared" si="348"/>
        <v>0</v>
      </c>
      <c r="AN416" s="42">
        <f t="shared" si="348"/>
        <v>0.60501742999999986</v>
      </c>
      <c r="AO416" s="42">
        <f t="shared" si="348"/>
        <v>1.1712496100000001</v>
      </c>
      <c r="AP416" s="42">
        <f t="shared" si="348"/>
        <v>0</v>
      </c>
      <c r="AQ416" s="42">
        <f t="shared" si="348"/>
        <v>0</v>
      </c>
      <c r="AR416" s="42">
        <f t="shared" si="348"/>
        <v>0</v>
      </c>
      <c r="AS416" s="42">
        <f t="shared" si="348"/>
        <v>1.1712496100000001</v>
      </c>
      <c r="AT416" s="42">
        <f t="shared" si="348"/>
        <v>2.2177758500000002</v>
      </c>
      <c r="AU416" s="42">
        <f t="shared" si="348"/>
        <v>0</v>
      </c>
      <c r="AV416" s="42">
        <f t="shared" si="348"/>
        <v>0</v>
      </c>
      <c r="AW416" s="42">
        <f t="shared" si="348"/>
        <v>0</v>
      </c>
      <c r="AX416" s="42">
        <f t="shared" si="348"/>
        <v>2.2177758500000002</v>
      </c>
      <c r="AY416" s="42">
        <f t="shared" si="348"/>
        <v>27.213746839999995</v>
      </c>
      <c r="AZ416" s="42">
        <f t="shared" si="348"/>
        <v>0</v>
      </c>
      <c r="BA416" s="42">
        <f t="shared" si="348"/>
        <v>22.555495999999998</v>
      </c>
      <c r="BB416" s="42">
        <f t="shared" si="348"/>
        <v>2.4326814699999999</v>
      </c>
      <c r="BC416" s="42">
        <f t="shared" si="348"/>
        <v>2.2255693699999988</v>
      </c>
    </row>
    <row r="417" spans="1:55" s="16" customFormat="1" ht="31.5" x14ac:dyDescent="0.25">
      <c r="A417" s="38" t="s">
        <v>793</v>
      </c>
      <c r="B417" s="39" t="s">
        <v>318</v>
      </c>
      <c r="C417" s="40" t="s">
        <v>75</v>
      </c>
      <c r="D417" s="42">
        <v>0</v>
      </c>
      <c r="E417" s="42">
        <v>0</v>
      </c>
      <c r="F417" s="42">
        <v>0</v>
      </c>
      <c r="G417" s="42">
        <v>0</v>
      </c>
      <c r="H417" s="42">
        <v>0</v>
      </c>
      <c r="I417" s="42">
        <v>0</v>
      </c>
      <c r="J417" s="42">
        <v>0</v>
      </c>
      <c r="K417" s="42">
        <v>0</v>
      </c>
      <c r="L417" s="42">
        <v>0</v>
      </c>
      <c r="M417" s="42">
        <v>0</v>
      </c>
      <c r="N417" s="42">
        <v>0</v>
      </c>
      <c r="O417" s="42">
        <v>0</v>
      </c>
      <c r="P417" s="42">
        <v>0</v>
      </c>
      <c r="Q417" s="42">
        <v>0</v>
      </c>
      <c r="R417" s="42">
        <v>0</v>
      </c>
      <c r="S417" s="42">
        <v>0</v>
      </c>
      <c r="T417" s="42">
        <v>0</v>
      </c>
      <c r="U417" s="42">
        <v>0</v>
      </c>
      <c r="V417" s="42">
        <v>0</v>
      </c>
      <c r="W417" s="42">
        <v>0</v>
      </c>
      <c r="X417" s="42">
        <v>0</v>
      </c>
      <c r="Y417" s="42">
        <v>0</v>
      </c>
      <c r="Z417" s="42">
        <v>0</v>
      </c>
      <c r="AA417" s="42">
        <v>0</v>
      </c>
      <c r="AB417" s="42">
        <v>0</v>
      </c>
      <c r="AC417" s="42">
        <v>0</v>
      </c>
      <c r="AD417" s="42">
        <v>0</v>
      </c>
      <c r="AE417" s="42">
        <v>0</v>
      </c>
      <c r="AF417" s="42">
        <v>0</v>
      </c>
      <c r="AG417" s="42">
        <v>0</v>
      </c>
      <c r="AH417" s="42">
        <v>0</v>
      </c>
      <c r="AI417" s="42">
        <v>0</v>
      </c>
      <c r="AJ417" s="42">
        <v>0</v>
      </c>
      <c r="AK417" s="42">
        <v>0</v>
      </c>
      <c r="AL417" s="42">
        <v>0</v>
      </c>
      <c r="AM417" s="42">
        <v>0</v>
      </c>
      <c r="AN417" s="42">
        <v>0</v>
      </c>
      <c r="AO417" s="42">
        <v>0</v>
      </c>
      <c r="AP417" s="42">
        <v>0</v>
      </c>
      <c r="AQ417" s="42">
        <v>0</v>
      </c>
      <c r="AR417" s="42">
        <v>0</v>
      </c>
      <c r="AS417" s="42">
        <v>0</v>
      </c>
      <c r="AT417" s="42">
        <v>0</v>
      </c>
      <c r="AU417" s="42">
        <v>0</v>
      </c>
      <c r="AV417" s="42">
        <v>0</v>
      </c>
      <c r="AW417" s="42">
        <v>0</v>
      </c>
      <c r="AX417" s="42">
        <v>0</v>
      </c>
      <c r="AY417" s="42">
        <v>0</v>
      </c>
      <c r="AZ417" s="42">
        <v>0</v>
      </c>
      <c r="BA417" s="42">
        <v>0</v>
      </c>
      <c r="BB417" s="42">
        <v>0</v>
      </c>
      <c r="BC417" s="42">
        <v>0</v>
      </c>
    </row>
    <row r="418" spans="1:55" s="16" customFormat="1" x14ac:dyDescent="0.25">
      <c r="A418" s="38" t="s">
        <v>794</v>
      </c>
      <c r="B418" s="39" t="s">
        <v>320</v>
      </c>
      <c r="C418" s="40" t="s">
        <v>75</v>
      </c>
      <c r="D418" s="42">
        <v>0</v>
      </c>
      <c r="E418" s="42">
        <v>0</v>
      </c>
      <c r="F418" s="42">
        <v>0</v>
      </c>
      <c r="G418" s="42">
        <v>0</v>
      </c>
      <c r="H418" s="42">
        <v>0</v>
      </c>
      <c r="I418" s="42">
        <v>0</v>
      </c>
      <c r="J418" s="42">
        <v>0</v>
      </c>
      <c r="K418" s="42">
        <v>0</v>
      </c>
      <c r="L418" s="42">
        <v>0</v>
      </c>
      <c r="M418" s="42">
        <v>0</v>
      </c>
      <c r="N418" s="42">
        <v>0</v>
      </c>
      <c r="O418" s="42">
        <v>0</v>
      </c>
      <c r="P418" s="42">
        <v>0</v>
      </c>
      <c r="Q418" s="42">
        <v>0</v>
      </c>
      <c r="R418" s="42">
        <v>0</v>
      </c>
      <c r="S418" s="42">
        <v>0</v>
      </c>
      <c r="T418" s="42">
        <v>0</v>
      </c>
      <c r="U418" s="42">
        <v>0</v>
      </c>
      <c r="V418" s="42">
        <v>0</v>
      </c>
      <c r="W418" s="42">
        <v>0</v>
      </c>
      <c r="X418" s="42">
        <v>0</v>
      </c>
      <c r="Y418" s="42">
        <v>0</v>
      </c>
      <c r="Z418" s="42">
        <v>0</v>
      </c>
      <c r="AA418" s="42">
        <v>0</v>
      </c>
      <c r="AB418" s="42">
        <v>0</v>
      </c>
      <c r="AC418" s="42">
        <v>0</v>
      </c>
      <c r="AD418" s="42">
        <v>0</v>
      </c>
      <c r="AE418" s="42">
        <v>0</v>
      </c>
      <c r="AF418" s="42">
        <v>0</v>
      </c>
      <c r="AG418" s="42">
        <v>0</v>
      </c>
      <c r="AH418" s="42">
        <v>0</v>
      </c>
      <c r="AI418" s="42">
        <v>0</v>
      </c>
      <c r="AJ418" s="42">
        <v>0</v>
      </c>
      <c r="AK418" s="42">
        <v>0</v>
      </c>
      <c r="AL418" s="42">
        <v>0</v>
      </c>
      <c r="AM418" s="42">
        <v>0</v>
      </c>
      <c r="AN418" s="42">
        <v>0</v>
      </c>
      <c r="AO418" s="42">
        <v>0</v>
      </c>
      <c r="AP418" s="42">
        <v>0</v>
      </c>
      <c r="AQ418" s="42">
        <v>0</v>
      </c>
      <c r="AR418" s="42">
        <v>0</v>
      </c>
      <c r="AS418" s="42">
        <v>0</v>
      </c>
      <c r="AT418" s="42">
        <v>0</v>
      </c>
      <c r="AU418" s="42">
        <v>0</v>
      </c>
      <c r="AV418" s="42">
        <v>0</v>
      </c>
      <c r="AW418" s="42">
        <v>0</v>
      </c>
      <c r="AX418" s="42">
        <v>0</v>
      </c>
      <c r="AY418" s="42">
        <v>0</v>
      </c>
      <c r="AZ418" s="42">
        <v>0</v>
      </c>
      <c r="BA418" s="42">
        <v>0</v>
      </c>
      <c r="BB418" s="42">
        <v>0</v>
      </c>
      <c r="BC418" s="42">
        <v>0</v>
      </c>
    </row>
    <row r="419" spans="1:55" s="16" customFormat="1" ht="31.5" x14ac:dyDescent="0.25">
      <c r="A419" s="38" t="s">
        <v>795</v>
      </c>
      <c r="B419" s="39" t="s">
        <v>324</v>
      </c>
      <c r="C419" s="40" t="s">
        <v>75</v>
      </c>
      <c r="D419" s="42">
        <v>0</v>
      </c>
      <c r="E419" s="42">
        <v>0</v>
      </c>
      <c r="F419" s="42">
        <v>0</v>
      </c>
      <c r="G419" s="42">
        <v>0</v>
      </c>
      <c r="H419" s="42">
        <v>0</v>
      </c>
      <c r="I419" s="42">
        <v>0</v>
      </c>
      <c r="J419" s="42">
        <v>0</v>
      </c>
      <c r="K419" s="42">
        <v>0</v>
      </c>
      <c r="L419" s="42">
        <v>0</v>
      </c>
      <c r="M419" s="42">
        <v>0</v>
      </c>
      <c r="N419" s="42">
        <v>0</v>
      </c>
      <c r="O419" s="42">
        <v>0</v>
      </c>
      <c r="P419" s="42">
        <v>0</v>
      </c>
      <c r="Q419" s="42">
        <v>0</v>
      </c>
      <c r="R419" s="42">
        <v>0</v>
      </c>
      <c r="S419" s="42">
        <v>0</v>
      </c>
      <c r="T419" s="42">
        <v>0</v>
      </c>
      <c r="U419" s="42">
        <v>0</v>
      </c>
      <c r="V419" s="42">
        <v>0</v>
      </c>
      <c r="W419" s="42">
        <v>0</v>
      </c>
      <c r="X419" s="42">
        <v>0</v>
      </c>
      <c r="Y419" s="42">
        <v>0</v>
      </c>
      <c r="Z419" s="42">
        <v>0</v>
      </c>
      <c r="AA419" s="42">
        <v>0</v>
      </c>
      <c r="AB419" s="42">
        <v>0</v>
      </c>
      <c r="AC419" s="42">
        <v>0</v>
      </c>
      <c r="AD419" s="42">
        <v>0</v>
      </c>
      <c r="AE419" s="42">
        <v>0</v>
      </c>
      <c r="AF419" s="42">
        <v>0</v>
      </c>
      <c r="AG419" s="42">
        <v>0</v>
      </c>
      <c r="AH419" s="42">
        <v>0</v>
      </c>
      <c r="AI419" s="42">
        <v>0</v>
      </c>
      <c r="AJ419" s="42">
        <v>0</v>
      </c>
      <c r="AK419" s="42">
        <v>0</v>
      </c>
      <c r="AL419" s="42">
        <v>0</v>
      </c>
      <c r="AM419" s="42">
        <v>0</v>
      </c>
      <c r="AN419" s="42">
        <v>0</v>
      </c>
      <c r="AO419" s="42">
        <v>0</v>
      </c>
      <c r="AP419" s="42">
        <v>0</v>
      </c>
      <c r="AQ419" s="42">
        <v>0</v>
      </c>
      <c r="AR419" s="42">
        <v>0</v>
      </c>
      <c r="AS419" s="42">
        <v>0</v>
      </c>
      <c r="AT419" s="42">
        <v>0</v>
      </c>
      <c r="AU419" s="42">
        <v>0</v>
      </c>
      <c r="AV419" s="42">
        <v>0</v>
      </c>
      <c r="AW419" s="42">
        <v>0</v>
      </c>
      <c r="AX419" s="42">
        <v>0</v>
      </c>
      <c r="AY419" s="42">
        <v>0</v>
      </c>
      <c r="AZ419" s="42">
        <v>0</v>
      </c>
      <c r="BA419" s="42">
        <v>0</v>
      </c>
      <c r="BB419" s="42">
        <v>0</v>
      </c>
      <c r="BC419" s="42">
        <v>0</v>
      </c>
    </row>
    <row r="420" spans="1:55" s="16" customFormat="1" x14ac:dyDescent="0.25">
      <c r="A420" s="38" t="s">
        <v>796</v>
      </c>
      <c r="B420" s="39" t="s">
        <v>330</v>
      </c>
      <c r="C420" s="40" t="s">
        <v>75</v>
      </c>
      <c r="D420" s="42">
        <f t="shared" ref="D420:E420" si="349">SUM(D421:D422)</f>
        <v>49.641424620000002</v>
      </c>
      <c r="E420" s="42">
        <f t="shared" si="349"/>
        <v>40.981698600000001</v>
      </c>
      <c r="F420" s="42">
        <f t="shared" ref="F420:BC420" si="350">SUM(F421:F422)</f>
        <v>0</v>
      </c>
      <c r="G420" s="42">
        <f t="shared" si="350"/>
        <v>32.12436228</v>
      </c>
      <c r="H420" s="42">
        <f t="shared" si="350"/>
        <v>2.8103469899999998</v>
      </c>
      <c r="I420" s="42">
        <f t="shared" si="350"/>
        <v>6.0469893299999988</v>
      </c>
      <c r="J420" s="42">
        <f t="shared" si="350"/>
        <v>16.142900430000001</v>
      </c>
      <c r="K420" s="42">
        <f t="shared" si="350"/>
        <v>0</v>
      </c>
      <c r="L420" s="42">
        <f t="shared" si="350"/>
        <v>14.6710428</v>
      </c>
      <c r="M420" s="42">
        <f t="shared" si="350"/>
        <v>9.6769999999999997E-5</v>
      </c>
      <c r="N420" s="42">
        <f t="shared" si="350"/>
        <v>1.4717608600000001</v>
      </c>
      <c r="O420" s="42">
        <f t="shared" si="350"/>
        <v>3.7406796899999999</v>
      </c>
      <c r="P420" s="42">
        <f t="shared" si="350"/>
        <v>0</v>
      </c>
      <c r="Q420" s="42">
        <f t="shared" si="350"/>
        <v>0</v>
      </c>
      <c r="R420" s="42">
        <f t="shared" si="350"/>
        <v>2.7697382199999998</v>
      </c>
      <c r="S420" s="42">
        <f t="shared" si="350"/>
        <v>0.97094146999999997</v>
      </c>
      <c r="T420" s="42">
        <f t="shared" si="350"/>
        <v>5.24966227</v>
      </c>
      <c r="U420" s="42">
        <f t="shared" si="350"/>
        <v>0</v>
      </c>
      <c r="V420" s="42">
        <f t="shared" si="350"/>
        <v>3.8868184800000001</v>
      </c>
      <c r="W420" s="42">
        <f t="shared" si="350"/>
        <v>4.0511999999999999E-2</v>
      </c>
      <c r="X420" s="42">
        <f t="shared" si="350"/>
        <v>1.32233179</v>
      </c>
      <c r="Y420" s="42">
        <f t="shared" si="350"/>
        <v>15.848456209999998</v>
      </c>
      <c r="Z420" s="42">
        <f t="shared" si="350"/>
        <v>0</v>
      </c>
      <c r="AA420" s="42">
        <f t="shared" si="350"/>
        <v>13.566501000000001</v>
      </c>
      <c r="AB420" s="42">
        <f t="shared" si="350"/>
        <v>0</v>
      </c>
      <c r="AC420" s="42">
        <f t="shared" si="350"/>
        <v>2.2819552099999987</v>
      </c>
      <c r="AD420" s="42">
        <f t="shared" si="350"/>
        <v>41.449540899999995</v>
      </c>
      <c r="AE420" s="42">
        <f t="shared" si="350"/>
        <v>31.207789729999995</v>
      </c>
      <c r="AF420" s="42">
        <f t="shared" si="350"/>
        <v>0</v>
      </c>
      <c r="AG420" s="42">
        <f t="shared" si="350"/>
        <v>22.555495999999998</v>
      </c>
      <c r="AH420" s="42">
        <f t="shared" si="350"/>
        <v>2.4326814699999999</v>
      </c>
      <c r="AI420" s="42">
        <f t="shared" si="350"/>
        <v>6.219612259999999</v>
      </c>
      <c r="AJ420" s="42">
        <f t="shared" si="350"/>
        <v>0.60501742999999986</v>
      </c>
      <c r="AK420" s="42">
        <f t="shared" si="350"/>
        <v>0</v>
      </c>
      <c r="AL420" s="42">
        <f t="shared" si="350"/>
        <v>0</v>
      </c>
      <c r="AM420" s="42">
        <f t="shared" si="350"/>
        <v>0</v>
      </c>
      <c r="AN420" s="42">
        <f t="shared" si="350"/>
        <v>0.60501742999999986</v>
      </c>
      <c r="AO420" s="42">
        <f t="shared" si="350"/>
        <v>1.1712496100000001</v>
      </c>
      <c r="AP420" s="42">
        <f t="shared" si="350"/>
        <v>0</v>
      </c>
      <c r="AQ420" s="42">
        <f t="shared" si="350"/>
        <v>0</v>
      </c>
      <c r="AR420" s="42">
        <f t="shared" si="350"/>
        <v>0</v>
      </c>
      <c r="AS420" s="42">
        <f t="shared" si="350"/>
        <v>1.1712496100000001</v>
      </c>
      <c r="AT420" s="42">
        <f t="shared" si="350"/>
        <v>2.2177758500000002</v>
      </c>
      <c r="AU420" s="42">
        <f t="shared" si="350"/>
        <v>0</v>
      </c>
      <c r="AV420" s="42">
        <f t="shared" si="350"/>
        <v>0</v>
      </c>
      <c r="AW420" s="42">
        <f t="shared" si="350"/>
        <v>0</v>
      </c>
      <c r="AX420" s="42">
        <f t="shared" si="350"/>
        <v>2.2177758500000002</v>
      </c>
      <c r="AY420" s="42">
        <f t="shared" si="350"/>
        <v>27.213746839999995</v>
      </c>
      <c r="AZ420" s="42">
        <f t="shared" si="350"/>
        <v>0</v>
      </c>
      <c r="BA420" s="42">
        <f t="shared" si="350"/>
        <v>22.555495999999998</v>
      </c>
      <c r="BB420" s="42">
        <f t="shared" si="350"/>
        <v>2.4326814699999999</v>
      </c>
      <c r="BC420" s="42">
        <f t="shared" si="350"/>
        <v>2.2255693699999988</v>
      </c>
    </row>
    <row r="421" spans="1:55" ht="63" x14ac:dyDescent="0.25">
      <c r="A421" s="46" t="s">
        <v>796</v>
      </c>
      <c r="B421" s="55" t="s">
        <v>797</v>
      </c>
      <c r="C421" s="53" t="s">
        <v>798</v>
      </c>
      <c r="D421" s="49">
        <v>49.63481135</v>
      </c>
      <c r="E421" s="49">
        <f t="shared" ref="E421:E422" si="351">SUBTOTAL(9,F421:I421)</f>
        <v>40.978786849999999</v>
      </c>
      <c r="F421" s="49">
        <f t="shared" ref="F421:I422" si="352">K421+P421+U421+Z421</f>
        <v>0</v>
      </c>
      <c r="G421" s="49">
        <f t="shared" si="352"/>
        <v>32.12436228</v>
      </c>
      <c r="H421" s="49">
        <f t="shared" si="352"/>
        <v>2.8103469899999998</v>
      </c>
      <c r="I421" s="49">
        <f t="shared" si="352"/>
        <v>6.0440775799999988</v>
      </c>
      <c r="J421" s="49">
        <f t="shared" ref="J421:J422" si="353">SUBTOTAL(9,K421:N421)</f>
        <v>16.139988680000002</v>
      </c>
      <c r="K421" s="49">
        <v>0</v>
      </c>
      <c r="L421" s="49">
        <v>14.6710428</v>
      </c>
      <c r="M421" s="49">
        <v>9.6769999999999997E-5</v>
      </c>
      <c r="N421" s="49">
        <v>1.4688491100000001</v>
      </c>
      <c r="O421" s="49">
        <f t="shared" ref="O421:O422" si="354">SUBTOTAL(9,P421:S421)</f>
        <v>3.7406796899999999</v>
      </c>
      <c r="P421" s="49">
        <v>0</v>
      </c>
      <c r="Q421" s="49">
        <v>0</v>
      </c>
      <c r="R421" s="49">
        <v>2.7697382199999998</v>
      </c>
      <c r="S421" s="49">
        <v>0.97094146999999997</v>
      </c>
      <c r="T421" s="49">
        <f t="shared" ref="T421:T422" si="355">SUBTOTAL(9,U421:X421)</f>
        <v>5.24966227</v>
      </c>
      <c r="U421" s="49">
        <v>0</v>
      </c>
      <c r="V421" s="49">
        <f>3886.81848/1000</f>
        <v>3.8868184800000001</v>
      </c>
      <c r="W421" s="49">
        <v>4.0511999999999999E-2</v>
      </c>
      <c r="X421" s="49">
        <v>1.32233179</v>
      </c>
      <c r="Y421" s="49">
        <f t="shared" ref="Y421:Y422" si="356">SUBTOTAL(9,Z421:AC421)</f>
        <v>15.848456209999998</v>
      </c>
      <c r="Z421" s="49">
        <v>0</v>
      </c>
      <c r="AA421" s="49">
        <v>13.566501000000001</v>
      </c>
      <c r="AB421" s="49">
        <v>0</v>
      </c>
      <c r="AC421" s="49">
        <v>2.2819552099999987</v>
      </c>
      <c r="AD421" s="49">
        <v>41.445053889999997</v>
      </c>
      <c r="AE421" s="49">
        <f t="shared" ref="AE421:AE422" si="357">SUBTOTAL(9,AF421:AI421)</f>
        <v>31.202623409999994</v>
      </c>
      <c r="AF421" s="49">
        <f t="shared" ref="AF421:AI422" si="358">AK421+AP421+AU421+AZ421</f>
        <v>0</v>
      </c>
      <c r="AG421" s="49">
        <f t="shared" si="358"/>
        <v>22.555495999999998</v>
      </c>
      <c r="AH421" s="49">
        <f t="shared" si="358"/>
        <v>2.4326814699999999</v>
      </c>
      <c r="AI421" s="49">
        <f t="shared" si="358"/>
        <v>6.2144459399999992</v>
      </c>
      <c r="AJ421" s="49">
        <f t="shared" ref="AJ421:AJ422" si="359">SUBTOTAL(9,AK421:AN421)</f>
        <v>0.6005304199999999</v>
      </c>
      <c r="AK421" s="49">
        <v>0</v>
      </c>
      <c r="AL421" s="49">
        <v>0</v>
      </c>
      <c r="AM421" s="49">
        <v>0</v>
      </c>
      <c r="AN421" s="49">
        <v>0.6005304199999999</v>
      </c>
      <c r="AO421" s="49">
        <f t="shared" ref="AO421:AO422" si="360">SUBTOTAL(9,AP421:AS421)</f>
        <v>1.1705703000000001</v>
      </c>
      <c r="AP421" s="49">
        <v>0</v>
      </c>
      <c r="AQ421" s="49">
        <v>0</v>
      </c>
      <c r="AR421" s="49">
        <v>0</v>
      </c>
      <c r="AS421" s="49">
        <v>1.1705703000000001</v>
      </c>
      <c r="AT421" s="49">
        <f t="shared" ref="AT421:AT422" si="361">SUBTOTAL(9,AU421:AX421)</f>
        <v>2.2177758500000002</v>
      </c>
      <c r="AU421" s="49">
        <v>0</v>
      </c>
      <c r="AV421" s="49">
        <v>0</v>
      </c>
      <c r="AW421" s="49">
        <v>0</v>
      </c>
      <c r="AX421" s="49">
        <v>2.2177758500000002</v>
      </c>
      <c r="AY421" s="49">
        <f t="shared" ref="AY421:AY422" si="362">SUBTOTAL(9,AZ421:BC421)</f>
        <v>27.213746839999995</v>
      </c>
      <c r="AZ421" s="49">
        <v>0</v>
      </c>
      <c r="BA421" s="49">
        <v>22.555495999999998</v>
      </c>
      <c r="BB421" s="49">
        <v>2.4326814699999999</v>
      </c>
      <c r="BC421" s="49">
        <v>2.2255693699999988</v>
      </c>
    </row>
    <row r="422" spans="1:55" ht="31.5" x14ac:dyDescent="0.25">
      <c r="A422" s="46" t="s">
        <v>796</v>
      </c>
      <c r="B422" s="55" t="s">
        <v>799</v>
      </c>
      <c r="C422" s="53" t="s">
        <v>800</v>
      </c>
      <c r="D422" s="49">
        <v>6.6132700000000001E-3</v>
      </c>
      <c r="E422" s="49">
        <f t="shared" si="351"/>
        <v>2.9117499999999998E-3</v>
      </c>
      <c r="F422" s="49">
        <f t="shared" si="352"/>
        <v>0</v>
      </c>
      <c r="G422" s="49">
        <f t="shared" si="352"/>
        <v>0</v>
      </c>
      <c r="H422" s="49">
        <f t="shared" si="352"/>
        <v>0</v>
      </c>
      <c r="I422" s="49">
        <f t="shared" si="352"/>
        <v>2.9117499999999998E-3</v>
      </c>
      <c r="J422" s="49">
        <f t="shared" si="353"/>
        <v>2.9117499999999998E-3</v>
      </c>
      <c r="K422" s="49">
        <v>0</v>
      </c>
      <c r="L422" s="49">
        <v>0</v>
      </c>
      <c r="M422" s="49">
        <v>0</v>
      </c>
      <c r="N422" s="49">
        <v>2.9117499999999998E-3</v>
      </c>
      <c r="O422" s="49">
        <f t="shared" si="354"/>
        <v>0</v>
      </c>
      <c r="P422" s="49">
        <v>0</v>
      </c>
      <c r="Q422" s="49">
        <v>0</v>
      </c>
      <c r="R422" s="49">
        <v>0</v>
      </c>
      <c r="S422" s="49">
        <v>0</v>
      </c>
      <c r="T422" s="49">
        <f t="shared" si="355"/>
        <v>0</v>
      </c>
      <c r="U422" s="49">
        <v>0</v>
      </c>
      <c r="V422" s="49">
        <v>0</v>
      </c>
      <c r="W422" s="49">
        <v>0</v>
      </c>
      <c r="X422" s="49">
        <v>0</v>
      </c>
      <c r="Y422" s="49">
        <f t="shared" si="356"/>
        <v>0</v>
      </c>
      <c r="Z422" s="49">
        <v>0</v>
      </c>
      <c r="AA422" s="49">
        <v>0</v>
      </c>
      <c r="AB422" s="49">
        <v>0</v>
      </c>
      <c r="AC422" s="49">
        <v>0</v>
      </c>
      <c r="AD422" s="49">
        <v>4.4870099999999996E-3</v>
      </c>
      <c r="AE422" s="49">
        <f t="shared" si="357"/>
        <v>5.1663199999999994E-3</v>
      </c>
      <c r="AF422" s="49">
        <f t="shared" si="358"/>
        <v>0</v>
      </c>
      <c r="AG422" s="49">
        <f t="shared" si="358"/>
        <v>0</v>
      </c>
      <c r="AH422" s="49">
        <f t="shared" si="358"/>
        <v>0</v>
      </c>
      <c r="AI422" s="49">
        <f t="shared" si="358"/>
        <v>5.1663199999999994E-3</v>
      </c>
      <c r="AJ422" s="49">
        <f t="shared" si="359"/>
        <v>4.4870099999999996E-3</v>
      </c>
      <c r="AK422" s="49">
        <v>0</v>
      </c>
      <c r="AL422" s="49">
        <v>0</v>
      </c>
      <c r="AM422" s="49">
        <v>0</v>
      </c>
      <c r="AN422" s="49">
        <v>4.4870099999999996E-3</v>
      </c>
      <c r="AO422" s="49">
        <f t="shared" si="360"/>
        <v>6.7930999999999981E-4</v>
      </c>
      <c r="AP422" s="49">
        <v>0</v>
      </c>
      <c r="AQ422" s="49">
        <v>0</v>
      </c>
      <c r="AR422" s="49">
        <v>0</v>
      </c>
      <c r="AS422" s="49">
        <v>6.7930999999999981E-4</v>
      </c>
      <c r="AT422" s="49">
        <f t="shared" si="361"/>
        <v>0</v>
      </c>
      <c r="AU422" s="49">
        <v>0</v>
      </c>
      <c r="AV422" s="49">
        <v>0</v>
      </c>
      <c r="AW422" s="49">
        <v>0</v>
      </c>
      <c r="AX422" s="49">
        <v>0</v>
      </c>
      <c r="AY422" s="49">
        <f t="shared" si="362"/>
        <v>0</v>
      </c>
      <c r="AZ422" s="49">
        <v>0</v>
      </c>
      <c r="BA422" s="49">
        <v>0</v>
      </c>
      <c r="BB422" s="49">
        <v>0</v>
      </c>
      <c r="BC422" s="49">
        <v>0</v>
      </c>
    </row>
    <row r="423" spans="1:55" s="16" customFormat="1" ht="31.5" x14ac:dyDescent="0.25">
      <c r="A423" s="40" t="s">
        <v>801</v>
      </c>
      <c r="B423" s="43" t="s">
        <v>344</v>
      </c>
      <c r="C423" s="40" t="s">
        <v>75</v>
      </c>
      <c r="D423" s="42">
        <v>0</v>
      </c>
      <c r="E423" s="42">
        <v>0</v>
      </c>
      <c r="F423" s="42">
        <v>0</v>
      </c>
      <c r="G423" s="42">
        <v>0</v>
      </c>
      <c r="H423" s="42">
        <v>0</v>
      </c>
      <c r="I423" s="42">
        <v>0</v>
      </c>
      <c r="J423" s="42">
        <v>0</v>
      </c>
      <c r="K423" s="42">
        <v>0</v>
      </c>
      <c r="L423" s="42">
        <v>0</v>
      </c>
      <c r="M423" s="42">
        <v>0</v>
      </c>
      <c r="N423" s="42">
        <v>0</v>
      </c>
      <c r="O423" s="42">
        <v>0</v>
      </c>
      <c r="P423" s="42">
        <v>0</v>
      </c>
      <c r="Q423" s="42">
        <v>0</v>
      </c>
      <c r="R423" s="42">
        <v>0</v>
      </c>
      <c r="S423" s="42">
        <v>0</v>
      </c>
      <c r="T423" s="42">
        <v>0</v>
      </c>
      <c r="U423" s="42">
        <v>0</v>
      </c>
      <c r="V423" s="42">
        <v>0</v>
      </c>
      <c r="W423" s="42">
        <v>0</v>
      </c>
      <c r="X423" s="42">
        <v>0</v>
      </c>
      <c r="Y423" s="42">
        <v>0</v>
      </c>
      <c r="Z423" s="42">
        <v>0</v>
      </c>
      <c r="AA423" s="42">
        <v>0</v>
      </c>
      <c r="AB423" s="42">
        <v>0</v>
      </c>
      <c r="AC423" s="42">
        <v>0</v>
      </c>
      <c r="AD423" s="42">
        <v>0</v>
      </c>
      <c r="AE423" s="42">
        <v>0</v>
      </c>
      <c r="AF423" s="42">
        <v>0</v>
      </c>
      <c r="AG423" s="42">
        <v>0</v>
      </c>
      <c r="AH423" s="42">
        <v>0</v>
      </c>
      <c r="AI423" s="42">
        <v>0</v>
      </c>
      <c r="AJ423" s="42">
        <v>0</v>
      </c>
      <c r="AK423" s="42">
        <v>0</v>
      </c>
      <c r="AL423" s="42">
        <v>0</v>
      </c>
      <c r="AM423" s="42">
        <v>0</v>
      </c>
      <c r="AN423" s="42">
        <v>0</v>
      </c>
      <c r="AO423" s="42">
        <v>0</v>
      </c>
      <c r="AP423" s="42">
        <v>0</v>
      </c>
      <c r="AQ423" s="42">
        <v>0</v>
      </c>
      <c r="AR423" s="42">
        <v>0</v>
      </c>
      <c r="AS423" s="42">
        <v>0</v>
      </c>
      <c r="AT423" s="42">
        <v>0</v>
      </c>
      <c r="AU423" s="42">
        <v>0</v>
      </c>
      <c r="AV423" s="42">
        <v>0</v>
      </c>
      <c r="AW423" s="42">
        <v>0</v>
      </c>
      <c r="AX423" s="42">
        <v>0</v>
      </c>
      <c r="AY423" s="42">
        <v>0</v>
      </c>
      <c r="AZ423" s="42">
        <v>0</v>
      </c>
      <c r="BA423" s="42">
        <v>0</v>
      </c>
      <c r="BB423" s="42">
        <v>0</v>
      </c>
      <c r="BC423" s="42">
        <v>0</v>
      </c>
    </row>
    <row r="424" spans="1:55" s="16" customFormat="1" x14ac:dyDescent="0.25">
      <c r="A424" s="38" t="s">
        <v>802</v>
      </c>
      <c r="B424" s="43" t="s">
        <v>346</v>
      </c>
      <c r="C424" s="40" t="s">
        <v>75</v>
      </c>
      <c r="D424" s="42">
        <f t="shared" ref="D424:AI424" si="363">SUM(D425:D494)</f>
        <v>560.50199737498247</v>
      </c>
      <c r="E424" s="42">
        <f t="shared" si="363"/>
        <v>269.99891936000017</v>
      </c>
      <c r="F424" s="42">
        <f t="shared" si="363"/>
        <v>66.99204555</v>
      </c>
      <c r="G424" s="42">
        <f t="shared" si="363"/>
        <v>0</v>
      </c>
      <c r="H424" s="42">
        <f t="shared" si="363"/>
        <v>118.55687380999998</v>
      </c>
      <c r="I424" s="42">
        <f t="shared" si="363"/>
        <v>84.449999999999989</v>
      </c>
      <c r="J424" s="42">
        <f t="shared" si="363"/>
        <v>5.2953E-2</v>
      </c>
      <c r="K424" s="42">
        <f t="shared" si="363"/>
        <v>0</v>
      </c>
      <c r="L424" s="42">
        <f t="shared" si="363"/>
        <v>0</v>
      </c>
      <c r="M424" s="42">
        <f t="shared" si="363"/>
        <v>5.2953E-2</v>
      </c>
      <c r="N424" s="42">
        <f t="shared" si="363"/>
        <v>0</v>
      </c>
      <c r="O424" s="42">
        <f t="shared" si="363"/>
        <v>39.55447277999999</v>
      </c>
      <c r="P424" s="42">
        <f t="shared" si="363"/>
        <v>30.32349348</v>
      </c>
      <c r="Q424" s="42">
        <f t="shared" si="363"/>
        <v>0</v>
      </c>
      <c r="R424" s="42">
        <f t="shared" si="363"/>
        <v>8.780979300000002</v>
      </c>
      <c r="S424" s="42">
        <f t="shared" si="363"/>
        <v>0.45</v>
      </c>
      <c r="T424" s="42">
        <f t="shared" si="363"/>
        <v>122.36020981</v>
      </c>
      <c r="U424" s="42">
        <f t="shared" si="363"/>
        <v>36.668552069999997</v>
      </c>
      <c r="V424" s="42">
        <f t="shared" si="363"/>
        <v>0</v>
      </c>
      <c r="W424" s="42">
        <f t="shared" si="363"/>
        <v>82.130053739999994</v>
      </c>
      <c r="X424" s="42">
        <f t="shared" si="363"/>
        <v>3.561604</v>
      </c>
      <c r="Y424" s="42">
        <f t="shared" si="363"/>
        <v>108.03128376999999</v>
      </c>
      <c r="Z424" s="42">
        <f t="shared" si="363"/>
        <v>0</v>
      </c>
      <c r="AA424" s="42">
        <f t="shared" si="363"/>
        <v>0</v>
      </c>
      <c r="AB424" s="42">
        <f t="shared" si="363"/>
        <v>27.592887770000004</v>
      </c>
      <c r="AC424" s="42">
        <f t="shared" si="363"/>
        <v>80.438395999999997</v>
      </c>
      <c r="AD424" s="42">
        <f t="shared" si="363"/>
        <v>541.96671025415196</v>
      </c>
      <c r="AE424" s="42">
        <f t="shared" si="363"/>
        <v>206.57778321000004</v>
      </c>
      <c r="AF424" s="42">
        <f t="shared" si="363"/>
        <v>35.939221689999997</v>
      </c>
      <c r="AG424" s="42">
        <f t="shared" si="363"/>
        <v>0</v>
      </c>
      <c r="AH424" s="42">
        <f t="shared" si="363"/>
        <v>100.26356152000001</v>
      </c>
      <c r="AI424" s="42">
        <f t="shared" si="363"/>
        <v>70.375</v>
      </c>
      <c r="AJ424" s="42">
        <f t="shared" ref="AJ424:BC424" si="364">SUM(AJ425:AJ494)</f>
        <v>4.0052472899999998</v>
      </c>
      <c r="AK424" s="42">
        <f t="shared" si="364"/>
        <v>0</v>
      </c>
      <c r="AL424" s="42">
        <f t="shared" si="364"/>
        <v>0</v>
      </c>
      <c r="AM424" s="42">
        <f t="shared" si="364"/>
        <v>4.0052472899999998</v>
      </c>
      <c r="AN424" s="42">
        <f t="shared" si="364"/>
        <v>0</v>
      </c>
      <c r="AO424" s="42">
        <f t="shared" si="364"/>
        <v>24.985113480000006</v>
      </c>
      <c r="AP424" s="42">
        <f t="shared" si="364"/>
        <v>20.797935519999999</v>
      </c>
      <c r="AQ424" s="42">
        <f t="shared" si="364"/>
        <v>0</v>
      </c>
      <c r="AR424" s="42">
        <f t="shared" si="364"/>
        <v>3.8121779600000001</v>
      </c>
      <c r="AS424" s="42">
        <f t="shared" si="364"/>
        <v>0.375</v>
      </c>
      <c r="AT424" s="42">
        <f t="shared" si="364"/>
        <v>110.00955762000001</v>
      </c>
      <c r="AU424" s="42">
        <f t="shared" si="364"/>
        <v>15.141286169999997</v>
      </c>
      <c r="AV424" s="42">
        <f t="shared" si="364"/>
        <v>0</v>
      </c>
      <c r="AW424" s="42">
        <f t="shared" si="364"/>
        <v>69.896667449999981</v>
      </c>
      <c r="AX424" s="42">
        <f t="shared" si="364"/>
        <v>24.971603999999999</v>
      </c>
      <c r="AY424" s="42">
        <f t="shared" si="364"/>
        <v>67.577864820000002</v>
      </c>
      <c r="AZ424" s="42">
        <f t="shared" si="364"/>
        <v>0</v>
      </c>
      <c r="BA424" s="42">
        <f t="shared" si="364"/>
        <v>0</v>
      </c>
      <c r="BB424" s="42">
        <f t="shared" si="364"/>
        <v>22.549468819999998</v>
      </c>
      <c r="BC424" s="42">
        <f t="shared" si="364"/>
        <v>45.028395999999994</v>
      </c>
    </row>
    <row r="425" spans="1:55" ht="47.25" x14ac:dyDescent="0.25">
      <c r="A425" s="46" t="s">
        <v>802</v>
      </c>
      <c r="B425" s="55" t="s">
        <v>803</v>
      </c>
      <c r="C425" s="51" t="s">
        <v>804</v>
      </c>
      <c r="D425" s="49">
        <v>135.08733340999999</v>
      </c>
      <c r="E425" s="49">
        <f t="shared" ref="E425:E488" si="365">SUBTOTAL(9,F425:I425)</f>
        <v>36.668552069999997</v>
      </c>
      <c r="F425" s="49">
        <f t="shared" ref="F425:I455" si="366">K425+P425+U425+Z425</f>
        <v>36.668552069999997</v>
      </c>
      <c r="G425" s="49">
        <f t="shared" si="366"/>
        <v>0</v>
      </c>
      <c r="H425" s="49">
        <f t="shared" si="366"/>
        <v>0</v>
      </c>
      <c r="I425" s="49">
        <f t="shared" si="366"/>
        <v>0</v>
      </c>
      <c r="J425" s="49">
        <f t="shared" ref="J425:J488" si="367">SUBTOTAL(9,K425:N425)</f>
        <v>0</v>
      </c>
      <c r="K425" s="49">
        <v>0</v>
      </c>
      <c r="L425" s="49">
        <v>0</v>
      </c>
      <c r="M425" s="49">
        <v>0</v>
      </c>
      <c r="N425" s="49">
        <v>0</v>
      </c>
      <c r="O425" s="49">
        <f t="shared" ref="O425:O488" si="368">SUBTOTAL(9,P425:S425)</f>
        <v>0</v>
      </c>
      <c r="P425" s="49">
        <v>0</v>
      </c>
      <c r="Q425" s="49">
        <v>0</v>
      </c>
      <c r="R425" s="49">
        <v>0</v>
      </c>
      <c r="S425" s="49">
        <v>0</v>
      </c>
      <c r="T425" s="49">
        <f t="shared" ref="T425:T488" si="369">SUBTOTAL(9,U425:X425)</f>
        <v>36.668552069999997</v>
      </c>
      <c r="U425" s="49">
        <f>36668.55207/1000</f>
        <v>36.668552069999997</v>
      </c>
      <c r="V425" s="49">
        <v>0</v>
      </c>
      <c r="W425" s="49">
        <v>0</v>
      </c>
      <c r="X425" s="49">
        <v>0</v>
      </c>
      <c r="Y425" s="49">
        <f t="shared" ref="Y425:Y488" si="370">SUBTOTAL(9,Z425:AC425)</f>
        <v>0</v>
      </c>
      <c r="Z425" s="49">
        <v>0</v>
      </c>
      <c r="AA425" s="49">
        <v>0</v>
      </c>
      <c r="AB425" s="49">
        <v>0</v>
      </c>
      <c r="AC425" s="49">
        <v>0</v>
      </c>
      <c r="AD425" s="49">
        <v>159.70257272000001</v>
      </c>
      <c r="AE425" s="49">
        <f t="shared" ref="AE425:AE488" si="371">SUBTOTAL(9,AF425:AI425)</f>
        <v>35.939221689999997</v>
      </c>
      <c r="AF425" s="49">
        <f t="shared" ref="AF425:AI455" si="372">AK425+AP425+AU425+AZ425</f>
        <v>35.939221689999997</v>
      </c>
      <c r="AG425" s="49">
        <f t="shared" si="372"/>
        <v>0</v>
      </c>
      <c r="AH425" s="49">
        <f t="shared" si="372"/>
        <v>0</v>
      </c>
      <c r="AI425" s="49">
        <f t="shared" si="372"/>
        <v>0</v>
      </c>
      <c r="AJ425" s="49">
        <f t="shared" ref="AJ425:AJ488" si="373">SUBTOTAL(9,AK425:AN425)</f>
        <v>0</v>
      </c>
      <c r="AK425" s="49">
        <v>0</v>
      </c>
      <c r="AL425" s="49">
        <v>0</v>
      </c>
      <c r="AM425" s="49">
        <v>0</v>
      </c>
      <c r="AN425" s="49">
        <v>0</v>
      </c>
      <c r="AO425" s="49">
        <f t="shared" ref="AO425:AO488" si="374">SUBTOTAL(9,AP425:AS425)</f>
        <v>20.797935519999999</v>
      </c>
      <c r="AP425" s="49">
        <v>20.797935519999999</v>
      </c>
      <c r="AQ425" s="49">
        <v>0</v>
      </c>
      <c r="AR425" s="49">
        <v>0</v>
      </c>
      <c r="AS425" s="49">
        <v>0</v>
      </c>
      <c r="AT425" s="49">
        <f t="shared" ref="AT425:AT488" si="375">SUBTOTAL(9,AU425:AX425)</f>
        <v>15.141286169999997</v>
      </c>
      <c r="AU425" s="49">
        <v>15.141286169999997</v>
      </c>
      <c r="AV425" s="49">
        <v>0</v>
      </c>
      <c r="AW425" s="49">
        <v>0</v>
      </c>
      <c r="AX425" s="49">
        <v>0</v>
      </c>
      <c r="AY425" s="49">
        <f t="shared" ref="AY425:AY488" si="376">SUBTOTAL(9,AZ425:BC425)</f>
        <v>0</v>
      </c>
      <c r="AZ425" s="49">
        <v>0</v>
      </c>
      <c r="BA425" s="49">
        <v>0</v>
      </c>
      <c r="BB425" s="49">
        <v>0</v>
      </c>
      <c r="BC425" s="49">
        <v>0</v>
      </c>
    </row>
    <row r="426" spans="1:55" ht="47.25" x14ac:dyDescent="0.25">
      <c r="A426" s="46" t="s">
        <v>802</v>
      </c>
      <c r="B426" s="55" t="s">
        <v>805</v>
      </c>
      <c r="C426" s="51" t="s">
        <v>806</v>
      </c>
      <c r="D426" s="49">
        <v>215.51469921</v>
      </c>
      <c r="E426" s="49">
        <f t="shared" si="365"/>
        <v>30.32349348</v>
      </c>
      <c r="F426" s="49">
        <f t="shared" si="366"/>
        <v>30.32349348</v>
      </c>
      <c r="G426" s="49">
        <f t="shared" si="366"/>
        <v>0</v>
      </c>
      <c r="H426" s="49">
        <f t="shared" si="366"/>
        <v>0</v>
      </c>
      <c r="I426" s="49">
        <f t="shared" si="366"/>
        <v>0</v>
      </c>
      <c r="J426" s="49">
        <f t="shared" si="367"/>
        <v>0</v>
      </c>
      <c r="K426" s="49">
        <v>0</v>
      </c>
      <c r="L426" s="49">
        <v>0</v>
      </c>
      <c r="M426" s="49">
        <v>0</v>
      </c>
      <c r="N426" s="49">
        <v>0</v>
      </c>
      <c r="O426" s="49">
        <f t="shared" si="368"/>
        <v>30.32349348</v>
      </c>
      <c r="P426" s="49">
        <v>30.32349348</v>
      </c>
      <c r="Q426" s="49">
        <v>0</v>
      </c>
      <c r="R426" s="49">
        <v>0</v>
      </c>
      <c r="S426" s="49">
        <v>0</v>
      </c>
      <c r="T426" s="49">
        <f t="shared" si="369"/>
        <v>2.1603999999999998E-2</v>
      </c>
      <c r="U426" s="49">
        <v>0</v>
      </c>
      <c r="V426" s="49">
        <v>0</v>
      </c>
      <c r="W426" s="49">
        <v>0</v>
      </c>
      <c r="X426" s="49">
        <f>21.604/1000</f>
        <v>2.1603999999999998E-2</v>
      </c>
      <c r="Y426" s="49">
        <f t="shared" si="370"/>
        <v>-2.1603999999999998E-2</v>
      </c>
      <c r="Z426" s="49">
        <v>0</v>
      </c>
      <c r="AA426" s="49">
        <v>0</v>
      </c>
      <c r="AB426" s="49">
        <v>0</v>
      </c>
      <c r="AC426" s="49">
        <v>-2.1603999999999998E-2</v>
      </c>
      <c r="AD426" s="49">
        <v>207.34750023999999</v>
      </c>
      <c r="AE426" s="49">
        <f t="shared" si="371"/>
        <v>0</v>
      </c>
      <c r="AF426" s="49">
        <f t="shared" si="372"/>
        <v>0</v>
      </c>
      <c r="AG426" s="49">
        <f t="shared" si="372"/>
        <v>0</v>
      </c>
      <c r="AH426" s="49">
        <f t="shared" si="372"/>
        <v>0</v>
      </c>
      <c r="AI426" s="49">
        <f t="shared" si="372"/>
        <v>0</v>
      </c>
      <c r="AJ426" s="49">
        <f t="shared" si="373"/>
        <v>0</v>
      </c>
      <c r="AK426" s="49">
        <v>0</v>
      </c>
      <c r="AL426" s="49">
        <v>0</v>
      </c>
      <c r="AM426" s="49">
        <v>0</v>
      </c>
      <c r="AN426" s="49">
        <v>0</v>
      </c>
      <c r="AO426" s="49">
        <f t="shared" si="374"/>
        <v>0</v>
      </c>
      <c r="AP426" s="49">
        <v>0</v>
      </c>
      <c r="AQ426" s="49">
        <v>0</v>
      </c>
      <c r="AR426" s="49">
        <v>0</v>
      </c>
      <c r="AS426" s="49">
        <v>0</v>
      </c>
      <c r="AT426" s="49">
        <f t="shared" si="375"/>
        <v>2.1603999999999998E-2</v>
      </c>
      <c r="AU426" s="49">
        <v>0</v>
      </c>
      <c r="AV426" s="49">
        <v>0</v>
      </c>
      <c r="AW426" s="49">
        <v>0</v>
      </c>
      <c r="AX426" s="49">
        <v>2.1603999999999998E-2</v>
      </c>
      <c r="AY426" s="49">
        <f t="shared" si="376"/>
        <v>-2.1603999999999998E-2</v>
      </c>
      <c r="AZ426" s="49">
        <v>0</v>
      </c>
      <c r="BA426" s="49">
        <v>0</v>
      </c>
      <c r="BB426" s="49">
        <v>0</v>
      </c>
      <c r="BC426" s="49">
        <v>-2.1603999999999998E-2</v>
      </c>
    </row>
    <row r="427" spans="1:55" ht="44.25" customHeight="1" x14ac:dyDescent="0.25">
      <c r="A427" s="46" t="s">
        <v>802</v>
      </c>
      <c r="B427" s="55" t="s">
        <v>807</v>
      </c>
      <c r="C427" s="53" t="s">
        <v>808</v>
      </c>
      <c r="D427" s="49">
        <v>8.4</v>
      </c>
      <c r="E427" s="49">
        <f t="shared" si="365"/>
        <v>8.4</v>
      </c>
      <c r="F427" s="49">
        <f t="shared" si="366"/>
        <v>0</v>
      </c>
      <c r="G427" s="49">
        <f t="shared" si="366"/>
        <v>0</v>
      </c>
      <c r="H427" s="49">
        <f t="shared" si="366"/>
        <v>8.4</v>
      </c>
      <c r="I427" s="49">
        <f t="shared" si="366"/>
        <v>0</v>
      </c>
      <c r="J427" s="49">
        <f t="shared" si="367"/>
        <v>0</v>
      </c>
      <c r="K427" s="49">
        <v>0</v>
      </c>
      <c r="L427" s="49">
        <v>0</v>
      </c>
      <c r="M427" s="49">
        <v>0</v>
      </c>
      <c r="N427" s="49">
        <v>0</v>
      </c>
      <c r="O427" s="49">
        <f t="shared" si="368"/>
        <v>0</v>
      </c>
      <c r="P427" s="49">
        <v>0</v>
      </c>
      <c r="Q427" s="49">
        <v>0</v>
      </c>
      <c r="R427" s="49">
        <v>0</v>
      </c>
      <c r="S427" s="49">
        <v>0</v>
      </c>
      <c r="T427" s="49">
        <f t="shared" si="369"/>
        <v>8.4</v>
      </c>
      <c r="U427" s="49">
        <v>0</v>
      </c>
      <c r="V427" s="49">
        <v>0</v>
      </c>
      <c r="W427" s="49">
        <v>8.4</v>
      </c>
      <c r="X427" s="49">
        <v>0</v>
      </c>
      <c r="Y427" s="49">
        <f t="shared" si="370"/>
        <v>0</v>
      </c>
      <c r="Z427" s="49">
        <v>0</v>
      </c>
      <c r="AA427" s="49">
        <v>0</v>
      </c>
      <c r="AB427" s="49">
        <v>0</v>
      </c>
      <c r="AC427" s="49">
        <v>0</v>
      </c>
      <c r="AD427" s="49">
        <v>7</v>
      </c>
      <c r="AE427" s="49">
        <f t="shared" si="371"/>
        <v>7</v>
      </c>
      <c r="AF427" s="49">
        <f t="shared" si="372"/>
        <v>0</v>
      </c>
      <c r="AG427" s="49">
        <f t="shared" si="372"/>
        <v>0</v>
      </c>
      <c r="AH427" s="49">
        <f t="shared" si="372"/>
        <v>7</v>
      </c>
      <c r="AI427" s="49">
        <f t="shared" si="372"/>
        <v>0</v>
      </c>
      <c r="AJ427" s="49">
        <f t="shared" si="373"/>
        <v>0</v>
      </c>
      <c r="AK427" s="49">
        <v>0</v>
      </c>
      <c r="AL427" s="49">
        <v>0</v>
      </c>
      <c r="AM427" s="49">
        <v>0</v>
      </c>
      <c r="AN427" s="49">
        <v>0</v>
      </c>
      <c r="AO427" s="49">
        <f t="shared" si="374"/>
        <v>0</v>
      </c>
      <c r="AP427" s="49">
        <v>0</v>
      </c>
      <c r="AQ427" s="49">
        <v>0</v>
      </c>
      <c r="AR427" s="49">
        <v>0</v>
      </c>
      <c r="AS427" s="49">
        <v>0</v>
      </c>
      <c r="AT427" s="49">
        <f t="shared" si="375"/>
        <v>7</v>
      </c>
      <c r="AU427" s="49">
        <v>0</v>
      </c>
      <c r="AV427" s="49">
        <v>0</v>
      </c>
      <c r="AW427" s="49">
        <v>7</v>
      </c>
      <c r="AX427" s="49">
        <v>0</v>
      </c>
      <c r="AY427" s="49">
        <f t="shared" si="376"/>
        <v>0</v>
      </c>
      <c r="AZ427" s="49">
        <v>0</v>
      </c>
      <c r="BA427" s="49">
        <v>0</v>
      </c>
      <c r="BB427" s="49">
        <v>0</v>
      </c>
      <c r="BC427" s="49">
        <v>0</v>
      </c>
    </row>
    <row r="428" spans="1:55" ht="31.5" x14ac:dyDescent="0.25">
      <c r="A428" s="46" t="s">
        <v>802</v>
      </c>
      <c r="B428" s="55" t="s">
        <v>809</v>
      </c>
      <c r="C428" s="53" t="s">
        <v>810</v>
      </c>
      <c r="D428" s="49">
        <v>55.2</v>
      </c>
      <c r="E428" s="49">
        <f t="shared" si="365"/>
        <v>55.050000000000004</v>
      </c>
      <c r="F428" s="49">
        <f t="shared" si="366"/>
        <v>0</v>
      </c>
      <c r="G428" s="49">
        <f t="shared" si="366"/>
        <v>0</v>
      </c>
      <c r="H428" s="49">
        <f t="shared" si="366"/>
        <v>55.050000000000004</v>
      </c>
      <c r="I428" s="49">
        <f t="shared" si="366"/>
        <v>0</v>
      </c>
      <c r="J428" s="49">
        <f t="shared" si="367"/>
        <v>0</v>
      </c>
      <c r="K428" s="49">
        <v>0</v>
      </c>
      <c r="L428" s="49">
        <v>0</v>
      </c>
      <c r="M428" s="49">
        <v>0</v>
      </c>
      <c r="N428" s="49">
        <v>0</v>
      </c>
      <c r="O428" s="49">
        <f t="shared" si="368"/>
        <v>0</v>
      </c>
      <c r="P428" s="49">
        <v>0</v>
      </c>
      <c r="Q428" s="49">
        <v>0</v>
      </c>
      <c r="R428" s="49">
        <v>0</v>
      </c>
      <c r="S428" s="49">
        <v>0</v>
      </c>
      <c r="T428" s="49">
        <f t="shared" si="369"/>
        <v>55.050000000000004</v>
      </c>
      <c r="U428" s="49">
        <v>0</v>
      </c>
      <c r="V428" s="49">
        <v>0</v>
      </c>
      <c r="W428" s="49">
        <f>54600/1000+450/1000</f>
        <v>55.050000000000004</v>
      </c>
      <c r="X428" s="49">
        <v>0</v>
      </c>
      <c r="Y428" s="49">
        <f t="shared" si="370"/>
        <v>0</v>
      </c>
      <c r="Z428" s="49">
        <v>0</v>
      </c>
      <c r="AA428" s="49">
        <v>0</v>
      </c>
      <c r="AB428" s="49">
        <v>0</v>
      </c>
      <c r="AC428" s="49">
        <v>0</v>
      </c>
      <c r="AD428" s="49">
        <v>46</v>
      </c>
      <c r="AE428" s="49">
        <f t="shared" si="371"/>
        <v>46.25</v>
      </c>
      <c r="AF428" s="49">
        <f t="shared" si="372"/>
        <v>0</v>
      </c>
      <c r="AG428" s="49">
        <f t="shared" si="372"/>
        <v>0</v>
      </c>
      <c r="AH428" s="49">
        <f t="shared" si="372"/>
        <v>46.25</v>
      </c>
      <c r="AI428" s="49">
        <f t="shared" si="372"/>
        <v>0</v>
      </c>
      <c r="AJ428" s="49">
        <f t="shared" si="373"/>
        <v>0</v>
      </c>
      <c r="AK428" s="49">
        <v>0</v>
      </c>
      <c r="AL428" s="49">
        <v>0</v>
      </c>
      <c r="AM428" s="49">
        <v>0</v>
      </c>
      <c r="AN428" s="49">
        <v>0</v>
      </c>
      <c r="AO428" s="49">
        <f t="shared" si="374"/>
        <v>0.375</v>
      </c>
      <c r="AP428" s="49">
        <v>0</v>
      </c>
      <c r="AQ428" s="49">
        <v>0</v>
      </c>
      <c r="AR428" s="49">
        <v>0.375</v>
      </c>
      <c r="AS428" s="49">
        <v>0</v>
      </c>
      <c r="AT428" s="49">
        <f t="shared" si="375"/>
        <v>45.5</v>
      </c>
      <c r="AU428" s="49">
        <v>0</v>
      </c>
      <c r="AV428" s="49">
        <v>0</v>
      </c>
      <c r="AW428" s="49">
        <v>45.5</v>
      </c>
      <c r="AX428" s="49">
        <v>0</v>
      </c>
      <c r="AY428" s="49">
        <f t="shared" si="376"/>
        <v>0.375</v>
      </c>
      <c r="AZ428" s="49">
        <v>0</v>
      </c>
      <c r="BA428" s="49">
        <v>0</v>
      </c>
      <c r="BB428" s="49">
        <v>0.375</v>
      </c>
      <c r="BC428" s="49">
        <v>0</v>
      </c>
    </row>
    <row r="429" spans="1:55" ht="31.5" x14ac:dyDescent="0.25">
      <c r="A429" s="46" t="s">
        <v>802</v>
      </c>
      <c r="B429" s="55" t="s">
        <v>811</v>
      </c>
      <c r="C429" s="53" t="s">
        <v>812</v>
      </c>
      <c r="D429" s="49">
        <v>0.93725099999999995</v>
      </c>
      <c r="E429" s="49">
        <f t="shared" si="365"/>
        <v>0.93600000000000005</v>
      </c>
      <c r="F429" s="49">
        <f t="shared" si="366"/>
        <v>0</v>
      </c>
      <c r="G429" s="49">
        <f t="shared" si="366"/>
        <v>0</v>
      </c>
      <c r="H429" s="49">
        <f t="shared" si="366"/>
        <v>0.93600000000000005</v>
      </c>
      <c r="I429" s="49">
        <f t="shared" si="366"/>
        <v>0</v>
      </c>
      <c r="J429" s="49">
        <f t="shared" si="367"/>
        <v>0</v>
      </c>
      <c r="K429" s="49">
        <v>0</v>
      </c>
      <c r="L429" s="49">
        <v>0</v>
      </c>
      <c r="M429" s="49">
        <v>0</v>
      </c>
      <c r="N429" s="49">
        <v>0</v>
      </c>
      <c r="O429" s="49">
        <f t="shared" si="368"/>
        <v>0</v>
      </c>
      <c r="P429" s="49">
        <v>0</v>
      </c>
      <c r="Q429" s="49">
        <v>0</v>
      </c>
      <c r="R429" s="49">
        <v>0</v>
      </c>
      <c r="S429" s="49">
        <v>0</v>
      </c>
      <c r="T429" s="49">
        <f t="shared" si="369"/>
        <v>0.93600000000000005</v>
      </c>
      <c r="U429" s="49">
        <v>0</v>
      </c>
      <c r="V429" s="49">
        <v>0</v>
      </c>
      <c r="W429" s="49">
        <v>0.93600000000000005</v>
      </c>
      <c r="X429" s="49">
        <v>0</v>
      </c>
      <c r="Y429" s="49">
        <f t="shared" si="370"/>
        <v>0</v>
      </c>
      <c r="Z429" s="49">
        <v>0</v>
      </c>
      <c r="AA429" s="49">
        <v>0</v>
      </c>
      <c r="AB429" s="49">
        <v>0</v>
      </c>
      <c r="AC429" s="49">
        <v>0</v>
      </c>
      <c r="AD429" s="49">
        <v>0.78104249999999997</v>
      </c>
      <c r="AE429" s="49">
        <f t="shared" si="371"/>
        <v>0.78</v>
      </c>
      <c r="AF429" s="49">
        <f t="shared" si="372"/>
        <v>0</v>
      </c>
      <c r="AG429" s="49">
        <f t="shared" si="372"/>
        <v>0</v>
      </c>
      <c r="AH429" s="49">
        <f t="shared" si="372"/>
        <v>0.78</v>
      </c>
      <c r="AI429" s="49">
        <f t="shared" si="372"/>
        <v>0</v>
      </c>
      <c r="AJ429" s="49">
        <f t="shared" si="373"/>
        <v>0</v>
      </c>
      <c r="AK429" s="49">
        <v>0</v>
      </c>
      <c r="AL429" s="49">
        <v>0</v>
      </c>
      <c r="AM429" s="49">
        <v>0</v>
      </c>
      <c r="AN429" s="49">
        <v>0</v>
      </c>
      <c r="AO429" s="49">
        <f t="shared" si="374"/>
        <v>0</v>
      </c>
      <c r="AP429" s="49">
        <v>0</v>
      </c>
      <c r="AQ429" s="49">
        <v>0</v>
      </c>
      <c r="AR429" s="49">
        <v>0</v>
      </c>
      <c r="AS429" s="49">
        <v>0</v>
      </c>
      <c r="AT429" s="49">
        <f t="shared" si="375"/>
        <v>0.78</v>
      </c>
      <c r="AU429" s="49">
        <v>0</v>
      </c>
      <c r="AV429" s="49">
        <v>0</v>
      </c>
      <c r="AW429" s="49">
        <v>0.78</v>
      </c>
      <c r="AX429" s="49">
        <v>0</v>
      </c>
      <c r="AY429" s="49">
        <f t="shared" si="376"/>
        <v>0</v>
      </c>
      <c r="AZ429" s="49">
        <v>0</v>
      </c>
      <c r="BA429" s="49">
        <v>0</v>
      </c>
      <c r="BB429" s="49">
        <v>0</v>
      </c>
      <c r="BC429" s="49">
        <v>0</v>
      </c>
    </row>
    <row r="430" spans="1:55" ht="31.5" x14ac:dyDescent="0.25">
      <c r="A430" s="46" t="s">
        <v>802</v>
      </c>
      <c r="B430" s="55" t="s">
        <v>813</v>
      </c>
      <c r="C430" s="53" t="s">
        <v>814</v>
      </c>
      <c r="D430" s="49">
        <v>0.67087439999999998</v>
      </c>
      <c r="E430" s="49">
        <f t="shared" si="365"/>
        <v>0.52800000000000002</v>
      </c>
      <c r="F430" s="49">
        <f t="shared" si="366"/>
        <v>0</v>
      </c>
      <c r="G430" s="49">
        <f t="shared" si="366"/>
        <v>0</v>
      </c>
      <c r="H430" s="49">
        <f t="shared" si="366"/>
        <v>0.52800000000000002</v>
      </c>
      <c r="I430" s="49">
        <f t="shared" si="366"/>
        <v>0</v>
      </c>
      <c r="J430" s="49">
        <f t="shared" si="367"/>
        <v>0</v>
      </c>
      <c r="K430" s="49">
        <v>0</v>
      </c>
      <c r="L430" s="49">
        <v>0</v>
      </c>
      <c r="M430" s="49">
        <v>0</v>
      </c>
      <c r="N430" s="49">
        <v>0</v>
      </c>
      <c r="O430" s="49">
        <f t="shared" si="368"/>
        <v>0</v>
      </c>
      <c r="P430" s="49">
        <v>0</v>
      </c>
      <c r="Q430" s="49">
        <v>0</v>
      </c>
      <c r="R430" s="49">
        <v>0</v>
      </c>
      <c r="S430" s="49">
        <v>0</v>
      </c>
      <c r="T430" s="49">
        <f t="shared" si="369"/>
        <v>0</v>
      </c>
      <c r="U430" s="49">
        <v>0</v>
      </c>
      <c r="V430" s="49">
        <v>0</v>
      </c>
      <c r="W430" s="49">
        <v>0</v>
      </c>
      <c r="X430" s="49">
        <v>0</v>
      </c>
      <c r="Y430" s="49">
        <f t="shared" si="370"/>
        <v>0.52800000000000002</v>
      </c>
      <c r="Z430" s="49">
        <v>0</v>
      </c>
      <c r="AA430" s="49">
        <v>0</v>
      </c>
      <c r="AB430" s="49">
        <v>0.52800000000000002</v>
      </c>
      <c r="AC430" s="49">
        <v>0</v>
      </c>
      <c r="AD430" s="49">
        <v>0.55906200000000006</v>
      </c>
      <c r="AE430" s="49">
        <f t="shared" si="371"/>
        <v>0.44</v>
      </c>
      <c r="AF430" s="49">
        <f t="shared" si="372"/>
        <v>0</v>
      </c>
      <c r="AG430" s="49">
        <f t="shared" si="372"/>
        <v>0</v>
      </c>
      <c r="AH430" s="49">
        <f t="shared" si="372"/>
        <v>0.44</v>
      </c>
      <c r="AI430" s="49">
        <f t="shared" si="372"/>
        <v>0</v>
      </c>
      <c r="AJ430" s="49">
        <f t="shared" si="373"/>
        <v>0</v>
      </c>
      <c r="AK430" s="49">
        <v>0</v>
      </c>
      <c r="AL430" s="49">
        <v>0</v>
      </c>
      <c r="AM430" s="49">
        <v>0</v>
      </c>
      <c r="AN430" s="49">
        <v>0</v>
      </c>
      <c r="AO430" s="49">
        <f t="shared" si="374"/>
        <v>0</v>
      </c>
      <c r="AP430" s="49">
        <v>0</v>
      </c>
      <c r="AQ430" s="49">
        <v>0</v>
      </c>
      <c r="AR430" s="49">
        <v>0</v>
      </c>
      <c r="AS430" s="49">
        <v>0</v>
      </c>
      <c r="AT430" s="49">
        <f t="shared" si="375"/>
        <v>0</v>
      </c>
      <c r="AU430" s="49">
        <v>0</v>
      </c>
      <c r="AV430" s="49">
        <v>0</v>
      </c>
      <c r="AW430" s="49">
        <v>0</v>
      </c>
      <c r="AX430" s="49">
        <v>0</v>
      </c>
      <c r="AY430" s="49">
        <f t="shared" si="376"/>
        <v>0.44</v>
      </c>
      <c r="AZ430" s="49">
        <v>0</v>
      </c>
      <c r="BA430" s="49">
        <v>0</v>
      </c>
      <c r="BB430" s="49">
        <v>0.44</v>
      </c>
      <c r="BC430" s="49">
        <v>0</v>
      </c>
    </row>
    <row r="431" spans="1:55" ht="31.5" x14ac:dyDescent="0.25">
      <c r="A431" s="46" t="s">
        <v>802</v>
      </c>
      <c r="B431" s="55" t="s">
        <v>815</v>
      </c>
      <c r="C431" s="64" t="s">
        <v>816</v>
      </c>
      <c r="D431" s="49">
        <v>0.24</v>
      </c>
      <c r="E431" s="49">
        <f t="shared" si="365"/>
        <v>0</v>
      </c>
      <c r="F431" s="49">
        <f t="shared" si="366"/>
        <v>0</v>
      </c>
      <c r="G431" s="49">
        <f t="shared" si="366"/>
        <v>0</v>
      </c>
      <c r="H431" s="49">
        <f t="shared" si="366"/>
        <v>0</v>
      </c>
      <c r="I431" s="49">
        <f t="shared" si="366"/>
        <v>0</v>
      </c>
      <c r="J431" s="49">
        <f t="shared" si="367"/>
        <v>0</v>
      </c>
      <c r="K431" s="49">
        <v>0</v>
      </c>
      <c r="L431" s="49">
        <v>0</v>
      </c>
      <c r="M431" s="49">
        <v>0</v>
      </c>
      <c r="N431" s="49">
        <v>0</v>
      </c>
      <c r="O431" s="49">
        <f t="shared" si="368"/>
        <v>0</v>
      </c>
      <c r="P431" s="49">
        <v>0</v>
      </c>
      <c r="Q431" s="49">
        <v>0</v>
      </c>
      <c r="R431" s="49">
        <v>0</v>
      </c>
      <c r="S431" s="49">
        <v>0</v>
      </c>
      <c r="T431" s="49">
        <f t="shared" si="369"/>
        <v>0</v>
      </c>
      <c r="U431" s="49">
        <v>0</v>
      </c>
      <c r="V431" s="49">
        <v>0</v>
      </c>
      <c r="W431" s="49">
        <v>0</v>
      </c>
      <c r="X431" s="49">
        <v>0</v>
      </c>
      <c r="Y431" s="49">
        <f t="shared" si="370"/>
        <v>0</v>
      </c>
      <c r="Z431" s="49">
        <v>0</v>
      </c>
      <c r="AA431" s="49">
        <v>0</v>
      </c>
      <c r="AB431" s="49">
        <v>0</v>
      </c>
      <c r="AC431" s="49">
        <v>0</v>
      </c>
      <c r="AD431" s="49">
        <v>0.2</v>
      </c>
      <c r="AE431" s="49">
        <f t="shared" si="371"/>
        <v>0</v>
      </c>
      <c r="AF431" s="49">
        <f t="shared" si="372"/>
        <v>0</v>
      </c>
      <c r="AG431" s="49">
        <f t="shared" si="372"/>
        <v>0</v>
      </c>
      <c r="AH431" s="49">
        <f t="shared" si="372"/>
        <v>0</v>
      </c>
      <c r="AI431" s="49">
        <f t="shared" si="372"/>
        <v>0</v>
      </c>
      <c r="AJ431" s="49">
        <f t="shared" si="373"/>
        <v>0</v>
      </c>
      <c r="AK431" s="49">
        <v>0</v>
      </c>
      <c r="AL431" s="49">
        <v>0</v>
      </c>
      <c r="AM431" s="49">
        <v>0</v>
      </c>
      <c r="AN431" s="49">
        <v>0</v>
      </c>
      <c r="AO431" s="49">
        <f t="shared" si="374"/>
        <v>0</v>
      </c>
      <c r="AP431" s="49">
        <v>0</v>
      </c>
      <c r="AQ431" s="49">
        <v>0</v>
      </c>
      <c r="AR431" s="49">
        <v>0</v>
      </c>
      <c r="AS431" s="49">
        <v>0</v>
      </c>
      <c r="AT431" s="49">
        <f t="shared" si="375"/>
        <v>0</v>
      </c>
      <c r="AU431" s="49">
        <v>0</v>
      </c>
      <c r="AV431" s="49">
        <v>0</v>
      </c>
      <c r="AW431" s="49">
        <v>0</v>
      </c>
      <c r="AX431" s="49">
        <v>0</v>
      </c>
      <c r="AY431" s="49">
        <f t="shared" si="376"/>
        <v>0</v>
      </c>
      <c r="AZ431" s="49">
        <v>0</v>
      </c>
      <c r="BA431" s="49">
        <v>0</v>
      </c>
      <c r="BB431" s="49">
        <v>0</v>
      </c>
      <c r="BC431" s="49">
        <v>0</v>
      </c>
    </row>
    <row r="432" spans="1:55" ht="31.5" x14ac:dyDescent="0.25">
      <c r="A432" s="46" t="s">
        <v>802</v>
      </c>
      <c r="B432" s="55" t="s">
        <v>817</v>
      </c>
      <c r="C432" s="53" t="s">
        <v>818</v>
      </c>
      <c r="D432" s="49">
        <v>0.216</v>
      </c>
      <c r="E432" s="49">
        <f t="shared" si="365"/>
        <v>0.216</v>
      </c>
      <c r="F432" s="49">
        <f t="shared" si="366"/>
        <v>0</v>
      </c>
      <c r="G432" s="49">
        <f t="shared" si="366"/>
        <v>0</v>
      </c>
      <c r="H432" s="49">
        <f t="shared" si="366"/>
        <v>0.216</v>
      </c>
      <c r="I432" s="49">
        <f t="shared" si="366"/>
        <v>0</v>
      </c>
      <c r="J432" s="49">
        <f t="shared" si="367"/>
        <v>0</v>
      </c>
      <c r="K432" s="49">
        <v>0</v>
      </c>
      <c r="L432" s="49">
        <v>0</v>
      </c>
      <c r="M432" s="49">
        <v>0</v>
      </c>
      <c r="N432" s="49">
        <v>0</v>
      </c>
      <c r="O432" s="49">
        <f t="shared" si="368"/>
        <v>0.216</v>
      </c>
      <c r="P432" s="49">
        <v>0</v>
      </c>
      <c r="Q432" s="49">
        <v>0</v>
      </c>
      <c r="R432" s="49">
        <v>0.216</v>
      </c>
      <c r="S432" s="49">
        <v>0</v>
      </c>
      <c r="T432" s="49">
        <f t="shared" si="369"/>
        <v>0</v>
      </c>
      <c r="U432" s="49">
        <v>0</v>
      </c>
      <c r="V432" s="49">
        <v>0</v>
      </c>
      <c r="W432" s="49">
        <v>0</v>
      </c>
      <c r="X432" s="49">
        <v>0</v>
      </c>
      <c r="Y432" s="49">
        <f t="shared" si="370"/>
        <v>0</v>
      </c>
      <c r="Z432" s="49">
        <v>0</v>
      </c>
      <c r="AA432" s="49">
        <v>0</v>
      </c>
      <c r="AB432" s="49">
        <v>0</v>
      </c>
      <c r="AC432" s="49">
        <v>0</v>
      </c>
      <c r="AD432" s="49">
        <v>0.18</v>
      </c>
      <c r="AE432" s="49">
        <f t="shared" si="371"/>
        <v>0.18</v>
      </c>
      <c r="AF432" s="49">
        <f t="shared" si="372"/>
        <v>0</v>
      </c>
      <c r="AG432" s="49">
        <f t="shared" si="372"/>
        <v>0</v>
      </c>
      <c r="AH432" s="49">
        <f t="shared" si="372"/>
        <v>0.18</v>
      </c>
      <c r="AI432" s="49">
        <f t="shared" si="372"/>
        <v>0</v>
      </c>
      <c r="AJ432" s="49">
        <f t="shared" si="373"/>
        <v>0.18</v>
      </c>
      <c r="AK432" s="49">
        <v>0</v>
      </c>
      <c r="AL432" s="49">
        <v>0</v>
      </c>
      <c r="AM432" s="49">
        <v>0.18</v>
      </c>
      <c r="AN432" s="49">
        <v>0</v>
      </c>
      <c r="AO432" s="49">
        <f t="shared" si="374"/>
        <v>0</v>
      </c>
      <c r="AP432" s="49">
        <v>0</v>
      </c>
      <c r="AQ432" s="49">
        <v>0</v>
      </c>
      <c r="AR432" s="49">
        <v>0</v>
      </c>
      <c r="AS432" s="49">
        <v>0</v>
      </c>
      <c r="AT432" s="49">
        <f t="shared" si="375"/>
        <v>0</v>
      </c>
      <c r="AU432" s="49">
        <v>0</v>
      </c>
      <c r="AV432" s="49">
        <v>0</v>
      </c>
      <c r="AW432" s="49">
        <v>0</v>
      </c>
      <c r="AX432" s="49">
        <v>0</v>
      </c>
      <c r="AY432" s="49">
        <f t="shared" si="376"/>
        <v>0</v>
      </c>
      <c r="AZ432" s="49">
        <v>0</v>
      </c>
      <c r="BA432" s="49">
        <v>0</v>
      </c>
      <c r="BB432" s="49">
        <v>0</v>
      </c>
      <c r="BC432" s="49">
        <v>0</v>
      </c>
    </row>
    <row r="433" spans="1:55" ht="31.5" x14ac:dyDescent="0.25">
      <c r="A433" s="46" t="s">
        <v>802</v>
      </c>
      <c r="B433" s="55" t="s">
        <v>819</v>
      </c>
      <c r="C433" s="53" t="s">
        <v>820</v>
      </c>
      <c r="D433" s="49">
        <v>9.6000000000000002E-2</v>
      </c>
      <c r="E433" s="49">
        <f t="shared" si="365"/>
        <v>9.6977999999999995E-2</v>
      </c>
      <c r="F433" s="49">
        <f t="shared" si="366"/>
        <v>0</v>
      </c>
      <c r="G433" s="49">
        <f t="shared" si="366"/>
        <v>0</v>
      </c>
      <c r="H433" s="49">
        <f t="shared" si="366"/>
        <v>9.6977999999999995E-2</v>
      </c>
      <c r="I433" s="49">
        <f t="shared" si="366"/>
        <v>0</v>
      </c>
      <c r="J433" s="49">
        <f t="shared" si="367"/>
        <v>0</v>
      </c>
      <c r="K433" s="49">
        <v>0</v>
      </c>
      <c r="L433" s="49">
        <v>0</v>
      </c>
      <c r="M433" s="49">
        <v>0</v>
      </c>
      <c r="N433" s="49">
        <v>0</v>
      </c>
      <c r="O433" s="49">
        <f t="shared" si="368"/>
        <v>0</v>
      </c>
      <c r="P433" s="49">
        <v>0</v>
      </c>
      <c r="Q433" s="49">
        <v>0</v>
      </c>
      <c r="R433" s="49">
        <v>0</v>
      </c>
      <c r="S433" s="49">
        <v>0</v>
      </c>
      <c r="T433" s="49">
        <f t="shared" si="369"/>
        <v>9.6977999999999995E-2</v>
      </c>
      <c r="U433" s="49">
        <v>0</v>
      </c>
      <c r="V433" s="49">
        <v>0</v>
      </c>
      <c r="W433" s="49">
        <f>96.978/1000</f>
        <v>9.6977999999999995E-2</v>
      </c>
      <c r="X433" s="49">
        <v>0</v>
      </c>
      <c r="Y433" s="49">
        <f t="shared" si="370"/>
        <v>0</v>
      </c>
      <c r="Z433" s="49">
        <v>0</v>
      </c>
      <c r="AA433" s="49">
        <v>0</v>
      </c>
      <c r="AB433" s="49">
        <v>0</v>
      </c>
      <c r="AC433" s="49">
        <v>0</v>
      </c>
      <c r="AD433" s="49">
        <v>0.08</v>
      </c>
      <c r="AE433" s="49">
        <f t="shared" si="371"/>
        <v>8.0814999999999998E-2</v>
      </c>
      <c r="AF433" s="49">
        <f t="shared" si="372"/>
        <v>0</v>
      </c>
      <c r="AG433" s="49">
        <f t="shared" si="372"/>
        <v>0</v>
      </c>
      <c r="AH433" s="49">
        <f t="shared" si="372"/>
        <v>8.0814999999999998E-2</v>
      </c>
      <c r="AI433" s="49">
        <f t="shared" si="372"/>
        <v>0</v>
      </c>
      <c r="AJ433" s="49">
        <f t="shared" si="373"/>
        <v>0</v>
      </c>
      <c r="AK433" s="49">
        <v>0</v>
      </c>
      <c r="AL433" s="49">
        <v>0</v>
      </c>
      <c r="AM433" s="49">
        <v>0</v>
      </c>
      <c r="AN433" s="49">
        <v>0</v>
      </c>
      <c r="AO433" s="49">
        <f t="shared" si="374"/>
        <v>8.0814999999999998E-2</v>
      </c>
      <c r="AP433" s="49">
        <v>0</v>
      </c>
      <c r="AQ433" s="49">
        <v>0</v>
      </c>
      <c r="AR433" s="49">
        <v>8.0814999999999998E-2</v>
      </c>
      <c r="AS433" s="49">
        <v>0</v>
      </c>
      <c r="AT433" s="49">
        <f t="shared" si="375"/>
        <v>0</v>
      </c>
      <c r="AU433" s="49">
        <v>0</v>
      </c>
      <c r="AV433" s="49">
        <v>0</v>
      </c>
      <c r="AW433" s="49">
        <v>0</v>
      </c>
      <c r="AX433" s="49">
        <v>0</v>
      </c>
      <c r="AY433" s="49">
        <f t="shared" si="376"/>
        <v>0</v>
      </c>
      <c r="AZ433" s="49">
        <v>0</v>
      </c>
      <c r="BA433" s="49">
        <v>0</v>
      </c>
      <c r="BB433" s="49">
        <v>0</v>
      </c>
      <c r="BC433" s="49">
        <v>0</v>
      </c>
    </row>
    <row r="434" spans="1:55" ht="31.5" x14ac:dyDescent="0.25">
      <c r="A434" s="46" t="s">
        <v>802</v>
      </c>
      <c r="B434" s="55" t="s">
        <v>821</v>
      </c>
      <c r="C434" s="53" t="s">
        <v>822</v>
      </c>
      <c r="D434" s="49">
        <v>0.24</v>
      </c>
      <c r="E434" s="49">
        <f t="shared" si="365"/>
        <v>0.24</v>
      </c>
      <c r="F434" s="49">
        <f t="shared" si="366"/>
        <v>0</v>
      </c>
      <c r="G434" s="49">
        <f t="shared" si="366"/>
        <v>0</v>
      </c>
      <c r="H434" s="49">
        <f t="shared" si="366"/>
        <v>0.24</v>
      </c>
      <c r="I434" s="49">
        <f t="shared" si="366"/>
        <v>0</v>
      </c>
      <c r="J434" s="49">
        <f t="shared" si="367"/>
        <v>0</v>
      </c>
      <c r="K434" s="49">
        <v>0</v>
      </c>
      <c r="L434" s="49">
        <v>0</v>
      </c>
      <c r="M434" s="49">
        <v>0</v>
      </c>
      <c r="N434" s="49">
        <v>0</v>
      </c>
      <c r="O434" s="49">
        <f t="shared" si="368"/>
        <v>0</v>
      </c>
      <c r="P434" s="49">
        <v>0</v>
      </c>
      <c r="Q434" s="49">
        <v>0</v>
      </c>
      <c r="R434" s="49">
        <v>0</v>
      </c>
      <c r="S434" s="49">
        <v>0</v>
      </c>
      <c r="T434" s="49">
        <f t="shared" si="369"/>
        <v>0</v>
      </c>
      <c r="U434" s="49">
        <v>0</v>
      </c>
      <c r="V434" s="49">
        <v>0</v>
      </c>
      <c r="W434" s="49">
        <v>0</v>
      </c>
      <c r="X434" s="49">
        <v>0</v>
      </c>
      <c r="Y434" s="49">
        <f t="shared" si="370"/>
        <v>0.24</v>
      </c>
      <c r="Z434" s="49">
        <v>0</v>
      </c>
      <c r="AA434" s="49">
        <v>0</v>
      </c>
      <c r="AB434" s="49">
        <v>0.24</v>
      </c>
      <c r="AC434" s="49">
        <v>0</v>
      </c>
      <c r="AD434" s="49">
        <v>0.2</v>
      </c>
      <c r="AE434" s="49">
        <f t="shared" si="371"/>
        <v>0.2</v>
      </c>
      <c r="AF434" s="49">
        <f t="shared" si="372"/>
        <v>0</v>
      </c>
      <c r="AG434" s="49">
        <f t="shared" si="372"/>
        <v>0</v>
      </c>
      <c r="AH434" s="49">
        <f t="shared" si="372"/>
        <v>0.2</v>
      </c>
      <c r="AI434" s="49">
        <f t="shared" si="372"/>
        <v>0</v>
      </c>
      <c r="AJ434" s="49">
        <f t="shared" si="373"/>
        <v>0</v>
      </c>
      <c r="AK434" s="49">
        <v>0</v>
      </c>
      <c r="AL434" s="49">
        <v>0</v>
      </c>
      <c r="AM434" s="49">
        <v>0</v>
      </c>
      <c r="AN434" s="49">
        <v>0</v>
      </c>
      <c r="AO434" s="49">
        <f t="shared" si="374"/>
        <v>0</v>
      </c>
      <c r="AP434" s="49">
        <v>0</v>
      </c>
      <c r="AQ434" s="49">
        <v>0</v>
      </c>
      <c r="AR434" s="49">
        <v>0</v>
      </c>
      <c r="AS434" s="49">
        <v>0</v>
      </c>
      <c r="AT434" s="49">
        <f t="shared" si="375"/>
        <v>0</v>
      </c>
      <c r="AU434" s="49">
        <v>0</v>
      </c>
      <c r="AV434" s="49">
        <v>0</v>
      </c>
      <c r="AW434" s="49">
        <v>0</v>
      </c>
      <c r="AX434" s="49">
        <v>0</v>
      </c>
      <c r="AY434" s="49">
        <f t="shared" si="376"/>
        <v>0.2</v>
      </c>
      <c r="AZ434" s="49">
        <v>0</v>
      </c>
      <c r="BA434" s="49">
        <v>0</v>
      </c>
      <c r="BB434" s="49">
        <v>0.2</v>
      </c>
      <c r="BC434" s="49">
        <v>0</v>
      </c>
    </row>
    <row r="435" spans="1:55" ht="31.5" x14ac:dyDescent="0.25">
      <c r="A435" s="46" t="s">
        <v>802</v>
      </c>
      <c r="B435" s="55" t="s">
        <v>823</v>
      </c>
      <c r="C435" s="53" t="s">
        <v>824</v>
      </c>
      <c r="D435" s="49">
        <v>1.44</v>
      </c>
      <c r="E435" s="49">
        <f t="shared" si="365"/>
        <v>0.72</v>
      </c>
      <c r="F435" s="49">
        <f t="shared" si="366"/>
        <v>0</v>
      </c>
      <c r="G435" s="49">
        <f t="shared" si="366"/>
        <v>0</v>
      </c>
      <c r="H435" s="49">
        <f t="shared" si="366"/>
        <v>0.72</v>
      </c>
      <c r="I435" s="49">
        <f t="shared" si="366"/>
        <v>0</v>
      </c>
      <c r="J435" s="49">
        <f t="shared" si="367"/>
        <v>0</v>
      </c>
      <c r="K435" s="49">
        <v>0</v>
      </c>
      <c r="L435" s="49">
        <v>0</v>
      </c>
      <c r="M435" s="49">
        <v>0</v>
      </c>
      <c r="N435" s="49">
        <v>0</v>
      </c>
      <c r="O435" s="49">
        <f t="shared" si="368"/>
        <v>0.72</v>
      </c>
      <c r="P435" s="49">
        <v>0</v>
      </c>
      <c r="Q435" s="49">
        <v>0</v>
      </c>
      <c r="R435" s="49">
        <v>0.72</v>
      </c>
      <c r="S435" s="49">
        <v>0</v>
      </c>
      <c r="T435" s="49">
        <f t="shared" si="369"/>
        <v>0</v>
      </c>
      <c r="U435" s="49">
        <v>0</v>
      </c>
      <c r="V435" s="49">
        <v>0</v>
      </c>
      <c r="W435" s="49">
        <v>0</v>
      </c>
      <c r="X435" s="49">
        <v>0</v>
      </c>
      <c r="Y435" s="49">
        <f t="shared" si="370"/>
        <v>0</v>
      </c>
      <c r="Z435" s="49">
        <v>0</v>
      </c>
      <c r="AA435" s="49">
        <v>0</v>
      </c>
      <c r="AB435" s="49">
        <v>0</v>
      </c>
      <c r="AC435" s="49">
        <v>0</v>
      </c>
      <c r="AD435" s="49">
        <v>1.2</v>
      </c>
      <c r="AE435" s="49">
        <f t="shared" si="371"/>
        <v>0.6</v>
      </c>
      <c r="AF435" s="49">
        <f t="shared" si="372"/>
        <v>0</v>
      </c>
      <c r="AG435" s="49">
        <f t="shared" si="372"/>
        <v>0</v>
      </c>
      <c r="AH435" s="49">
        <f t="shared" si="372"/>
        <v>0.6</v>
      </c>
      <c r="AI435" s="49">
        <f t="shared" si="372"/>
        <v>0</v>
      </c>
      <c r="AJ435" s="49">
        <f t="shared" si="373"/>
        <v>0</v>
      </c>
      <c r="AK435" s="49">
        <v>0</v>
      </c>
      <c r="AL435" s="49">
        <v>0</v>
      </c>
      <c r="AM435" s="49">
        <v>0</v>
      </c>
      <c r="AN435" s="49">
        <v>0</v>
      </c>
      <c r="AO435" s="49">
        <f t="shared" si="374"/>
        <v>0.6</v>
      </c>
      <c r="AP435" s="49">
        <v>0</v>
      </c>
      <c r="AQ435" s="49">
        <v>0</v>
      </c>
      <c r="AR435" s="49">
        <v>0.6</v>
      </c>
      <c r="AS435" s="49">
        <v>0</v>
      </c>
      <c r="AT435" s="49">
        <f t="shared" si="375"/>
        <v>0</v>
      </c>
      <c r="AU435" s="49">
        <v>0</v>
      </c>
      <c r="AV435" s="49">
        <v>0</v>
      </c>
      <c r="AW435" s="49">
        <v>0</v>
      </c>
      <c r="AX435" s="49">
        <v>0</v>
      </c>
      <c r="AY435" s="49">
        <f t="shared" si="376"/>
        <v>0</v>
      </c>
      <c r="AZ435" s="49">
        <v>0</v>
      </c>
      <c r="BA435" s="49">
        <v>0</v>
      </c>
      <c r="BB435" s="49">
        <v>0</v>
      </c>
      <c r="BC435" s="49">
        <v>0</v>
      </c>
    </row>
    <row r="436" spans="1:55" ht="47.25" x14ac:dyDescent="0.25">
      <c r="A436" s="46" t="s">
        <v>802</v>
      </c>
      <c r="B436" s="55" t="s">
        <v>825</v>
      </c>
      <c r="C436" s="53" t="s">
        <v>826</v>
      </c>
      <c r="D436" s="49">
        <v>0.32400000000000001</v>
      </c>
      <c r="E436" s="49">
        <f t="shared" si="365"/>
        <v>0.38663999999999998</v>
      </c>
      <c r="F436" s="49">
        <f t="shared" si="366"/>
        <v>0</v>
      </c>
      <c r="G436" s="49">
        <f t="shared" si="366"/>
        <v>0</v>
      </c>
      <c r="H436" s="49">
        <f t="shared" si="366"/>
        <v>0.38663999999999998</v>
      </c>
      <c r="I436" s="49">
        <f t="shared" si="366"/>
        <v>0</v>
      </c>
      <c r="J436" s="49">
        <f t="shared" si="367"/>
        <v>0</v>
      </c>
      <c r="K436" s="49">
        <v>0</v>
      </c>
      <c r="L436" s="49">
        <v>0</v>
      </c>
      <c r="M436" s="49">
        <v>0</v>
      </c>
      <c r="N436" s="49">
        <v>0</v>
      </c>
      <c r="O436" s="49">
        <f t="shared" si="368"/>
        <v>0.19331999999999999</v>
      </c>
      <c r="P436" s="49">
        <v>0</v>
      </c>
      <c r="Q436" s="49">
        <v>0</v>
      </c>
      <c r="R436" s="49">
        <v>0.19331999999999999</v>
      </c>
      <c r="S436" s="49">
        <v>0</v>
      </c>
      <c r="T436" s="49">
        <f t="shared" si="369"/>
        <v>0.19331999999999999</v>
      </c>
      <c r="U436" s="49">
        <v>0</v>
      </c>
      <c r="V436" s="49">
        <v>0</v>
      </c>
      <c r="W436" s="49">
        <f>193.32/1000</f>
        <v>0.19331999999999999</v>
      </c>
      <c r="X436" s="49">
        <v>0</v>
      </c>
      <c r="Y436" s="49">
        <f t="shared" si="370"/>
        <v>0</v>
      </c>
      <c r="Z436" s="49">
        <v>0</v>
      </c>
      <c r="AA436" s="49">
        <v>0</v>
      </c>
      <c r="AB436" s="49">
        <v>0</v>
      </c>
      <c r="AC436" s="49">
        <v>0</v>
      </c>
      <c r="AD436" s="49">
        <v>0.27</v>
      </c>
      <c r="AE436" s="49">
        <f t="shared" si="371"/>
        <v>0.32219999999999999</v>
      </c>
      <c r="AF436" s="49">
        <f t="shared" si="372"/>
        <v>0</v>
      </c>
      <c r="AG436" s="49">
        <f t="shared" si="372"/>
        <v>0</v>
      </c>
      <c r="AH436" s="49">
        <f t="shared" si="372"/>
        <v>0.32219999999999999</v>
      </c>
      <c r="AI436" s="49">
        <f t="shared" si="372"/>
        <v>0</v>
      </c>
      <c r="AJ436" s="49">
        <f t="shared" si="373"/>
        <v>0</v>
      </c>
      <c r="AK436" s="49">
        <v>0</v>
      </c>
      <c r="AL436" s="49">
        <v>0</v>
      </c>
      <c r="AM436" s="49">
        <v>0</v>
      </c>
      <c r="AN436" s="49">
        <v>0</v>
      </c>
      <c r="AO436" s="49">
        <f t="shared" si="374"/>
        <v>0.16109999999999999</v>
      </c>
      <c r="AP436" s="49">
        <v>0</v>
      </c>
      <c r="AQ436" s="49">
        <v>0</v>
      </c>
      <c r="AR436" s="49">
        <v>0.16109999999999999</v>
      </c>
      <c r="AS436" s="49">
        <v>0</v>
      </c>
      <c r="AT436" s="49">
        <f t="shared" si="375"/>
        <v>0.16109999999999999</v>
      </c>
      <c r="AU436" s="49">
        <v>0</v>
      </c>
      <c r="AV436" s="49">
        <v>0</v>
      </c>
      <c r="AW436" s="49">
        <v>0.16109999999999999</v>
      </c>
      <c r="AX436" s="49">
        <v>0</v>
      </c>
      <c r="AY436" s="49">
        <f t="shared" si="376"/>
        <v>0</v>
      </c>
      <c r="AZ436" s="49">
        <v>0</v>
      </c>
      <c r="BA436" s="49">
        <v>0</v>
      </c>
      <c r="BB436" s="49">
        <v>0</v>
      </c>
      <c r="BC436" s="49">
        <v>0</v>
      </c>
    </row>
    <row r="437" spans="1:55" ht="47.25" x14ac:dyDescent="0.25">
      <c r="A437" s="46" t="s">
        <v>802</v>
      </c>
      <c r="B437" s="55" t="s">
        <v>827</v>
      </c>
      <c r="C437" s="53" t="s">
        <v>828</v>
      </c>
      <c r="D437" s="49">
        <v>0.28799999999999998</v>
      </c>
      <c r="E437" s="49">
        <f t="shared" si="365"/>
        <v>0.29963519999999999</v>
      </c>
      <c r="F437" s="49">
        <f t="shared" si="366"/>
        <v>0</v>
      </c>
      <c r="G437" s="49">
        <f t="shared" si="366"/>
        <v>0</v>
      </c>
      <c r="H437" s="49">
        <f t="shared" si="366"/>
        <v>0.29963519999999999</v>
      </c>
      <c r="I437" s="49">
        <f t="shared" si="366"/>
        <v>0</v>
      </c>
      <c r="J437" s="49">
        <f t="shared" si="367"/>
        <v>0</v>
      </c>
      <c r="K437" s="49">
        <v>0</v>
      </c>
      <c r="L437" s="49">
        <v>0</v>
      </c>
      <c r="M437" s="49">
        <v>0</v>
      </c>
      <c r="N437" s="49">
        <v>0</v>
      </c>
      <c r="O437" s="49">
        <f t="shared" si="368"/>
        <v>0.29963519999999999</v>
      </c>
      <c r="P437" s="49">
        <v>0</v>
      </c>
      <c r="Q437" s="49">
        <v>0</v>
      </c>
      <c r="R437" s="49">
        <v>0.29963519999999999</v>
      </c>
      <c r="S437" s="49">
        <v>0</v>
      </c>
      <c r="T437" s="49">
        <f t="shared" si="369"/>
        <v>0</v>
      </c>
      <c r="U437" s="49">
        <v>0</v>
      </c>
      <c r="V437" s="49">
        <v>0</v>
      </c>
      <c r="W437" s="49">
        <v>0</v>
      </c>
      <c r="X437" s="49">
        <v>0</v>
      </c>
      <c r="Y437" s="49">
        <f t="shared" si="370"/>
        <v>0</v>
      </c>
      <c r="Z437" s="49">
        <v>0</v>
      </c>
      <c r="AA437" s="49">
        <v>0</v>
      </c>
      <c r="AB437" s="49">
        <v>0</v>
      </c>
      <c r="AC437" s="49">
        <v>0</v>
      </c>
      <c r="AD437" s="49">
        <v>0.24</v>
      </c>
      <c r="AE437" s="49">
        <f t="shared" si="371"/>
        <v>0.249696</v>
      </c>
      <c r="AF437" s="49">
        <f t="shared" si="372"/>
        <v>0</v>
      </c>
      <c r="AG437" s="49">
        <f t="shared" si="372"/>
        <v>0</v>
      </c>
      <c r="AH437" s="49">
        <f t="shared" si="372"/>
        <v>0.249696</v>
      </c>
      <c r="AI437" s="49">
        <f t="shared" si="372"/>
        <v>0</v>
      </c>
      <c r="AJ437" s="49">
        <f t="shared" si="373"/>
        <v>0</v>
      </c>
      <c r="AK437" s="49">
        <v>0</v>
      </c>
      <c r="AL437" s="49">
        <v>0</v>
      </c>
      <c r="AM437" s="49">
        <v>0</v>
      </c>
      <c r="AN437" s="49">
        <v>0</v>
      </c>
      <c r="AO437" s="49">
        <f t="shared" si="374"/>
        <v>0.249696</v>
      </c>
      <c r="AP437" s="49">
        <v>0</v>
      </c>
      <c r="AQ437" s="49">
        <v>0</v>
      </c>
      <c r="AR437" s="49">
        <v>0.249696</v>
      </c>
      <c r="AS437" s="49">
        <v>0</v>
      </c>
      <c r="AT437" s="49">
        <f t="shared" si="375"/>
        <v>0</v>
      </c>
      <c r="AU437" s="49">
        <v>0</v>
      </c>
      <c r="AV437" s="49">
        <v>0</v>
      </c>
      <c r="AW437" s="49">
        <v>0</v>
      </c>
      <c r="AX437" s="49">
        <v>0</v>
      </c>
      <c r="AY437" s="49">
        <f t="shared" si="376"/>
        <v>0</v>
      </c>
      <c r="AZ437" s="49">
        <v>0</v>
      </c>
      <c r="BA437" s="49">
        <v>0</v>
      </c>
      <c r="BB437" s="49">
        <v>0</v>
      </c>
      <c r="BC437" s="49">
        <v>0</v>
      </c>
    </row>
    <row r="438" spans="1:55" ht="31.5" x14ac:dyDescent="0.25">
      <c r="A438" s="46" t="s">
        <v>802</v>
      </c>
      <c r="B438" s="55" t="s">
        <v>829</v>
      </c>
      <c r="C438" s="53" t="s">
        <v>830</v>
      </c>
      <c r="D438" s="49">
        <v>1.044</v>
      </c>
      <c r="E438" s="49">
        <f t="shared" si="365"/>
        <v>1.044</v>
      </c>
      <c r="F438" s="49">
        <f t="shared" si="366"/>
        <v>0</v>
      </c>
      <c r="G438" s="49">
        <f t="shared" si="366"/>
        <v>0</v>
      </c>
      <c r="H438" s="49">
        <f t="shared" si="366"/>
        <v>1.044</v>
      </c>
      <c r="I438" s="49">
        <f t="shared" si="366"/>
        <v>0</v>
      </c>
      <c r="J438" s="49">
        <f t="shared" si="367"/>
        <v>0</v>
      </c>
      <c r="K438" s="49">
        <v>0</v>
      </c>
      <c r="L438" s="49">
        <v>0</v>
      </c>
      <c r="M438" s="49">
        <v>0</v>
      </c>
      <c r="N438" s="49">
        <v>0</v>
      </c>
      <c r="O438" s="49">
        <f t="shared" si="368"/>
        <v>1.044</v>
      </c>
      <c r="P438" s="49">
        <v>0</v>
      </c>
      <c r="Q438" s="49">
        <v>0</v>
      </c>
      <c r="R438" s="49">
        <v>1.044</v>
      </c>
      <c r="S438" s="49">
        <v>0</v>
      </c>
      <c r="T438" s="49">
        <f t="shared" si="369"/>
        <v>0</v>
      </c>
      <c r="U438" s="49">
        <v>0</v>
      </c>
      <c r="V438" s="49">
        <v>0</v>
      </c>
      <c r="W438" s="49">
        <v>0</v>
      </c>
      <c r="X438" s="49">
        <v>0</v>
      </c>
      <c r="Y438" s="49">
        <f t="shared" si="370"/>
        <v>0</v>
      </c>
      <c r="Z438" s="49">
        <v>0</v>
      </c>
      <c r="AA438" s="49">
        <v>0</v>
      </c>
      <c r="AB438" s="49">
        <v>0</v>
      </c>
      <c r="AC438" s="49">
        <v>0</v>
      </c>
      <c r="AD438" s="49">
        <v>0.87</v>
      </c>
      <c r="AE438" s="49">
        <f t="shared" si="371"/>
        <v>0.87</v>
      </c>
      <c r="AF438" s="49">
        <f t="shared" si="372"/>
        <v>0</v>
      </c>
      <c r="AG438" s="49">
        <f t="shared" si="372"/>
        <v>0</v>
      </c>
      <c r="AH438" s="49">
        <f t="shared" si="372"/>
        <v>0.87</v>
      </c>
      <c r="AI438" s="49">
        <f t="shared" si="372"/>
        <v>0</v>
      </c>
      <c r="AJ438" s="49">
        <f t="shared" si="373"/>
        <v>0.87</v>
      </c>
      <c r="AK438" s="49">
        <v>0</v>
      </c>
      <c r="AL438" s="49">
        <v>0</v>
      </c>
      <c r="AM438" s="49">
        <v>0.87</v>
      </c>
      <c r="AN438" s="49">
        <v>0</v>
      </c>
      <c r="AO438" s="49">
        <f t="shared" si="374"/>
        <v>0</v>
      </c>
      <c r="AP438" s="49">
        <v>0</v>
      </c>
      <c r="AQ438" s="49">
        <v>0</v>
      </c>
      <c r="AR438" s="49">
        <v>0</v>
      </c>
      <c r="AS438" s="49">
        <v>0</v>
      </c>
      <c r="AT438" s="49">
        <f t="shared" si="375"/>
        <v>0</v>
      </c>
      <c r="AU438" s="49">
        <v>0</v>
      </c>
      <c r="AV438" s="49">
        <v>0</v>
      </c>
      <c r="AW438" s="49">
        <v>0</v>
      </c>
      <c r="AX438" s="49">
        <v>0</v>
      </c>
      <c r="AY438" s="49">
        <f t="shared" si="376"/>
        <v>0</v>
      </c>
      <c r="AZ438" s="49">
        <v>0</v>
      </c>
      <c r="BA438" s="49">
        <v>0</v>
      </c>
      <c r="BB438" s="49">
        <v>0</v>
      </c>
      <c r="BC438" s="49">
        <v>0</v>
      </c>
    </row>
    <row r="439" spans="1:55" ht="31.5" x14ac:dyDescent="0.25">
      <c r="A439" s="46" t="s">
        <v>802</v>
      </c>
      <c r="B439" s="55" t="s">
        <v>831</v>
      </c>
      <c r="C439" s="53" t="s">
        <v>832</v>
      </c>
      <c r="D439" s="49">
        <v>1.044</v>
      </c>
      <c r="E439" s="49">
        <f t="shared" si="365"/>
        <v>1.044</v>
      </c>
      <c r="F439" s="49">
        <f t="shared" si="366"/>
        <v>0</v>
      </c>
      <c r="G439" s="49">
        <f t="shared" si="366"/>
        <v>0</v>
      </c>
      <c r="H439" s="49">
        <f t="shared" si="366"/>
        <v>1.044</v>
      </c>
      <c r="I439" s="49">
        <f t="shared" si="366"/>
        <v>0</v>
      </c>
      <c r="J439" s="49">
        <f t="shared" si="367"/>
        <v>0</v>
      </c>
      <c r="K439" s="49">
        <v>0</v>
      </c>
      <c r="L439" s="49">
        <v>0</v>
      </c>
      <c r="M439" s="49">
        <v>0</v>
      </c>
      <c r="N439" s="49">
        <v>0</v>
      </c>
      <c r="O439" s="49">
        <f t="shared" si="368"/>
        <v>1.044</v>
      </c>
      <c r="P439" s="49">
        <v>0</v>
      </c>
      <c r="Q439" s="49">
        <v>0</v>
      </c>
      <c r="R439" s="49">
        <v>1.044</v>
      </c>
      <c r="S439" s="49">
        <v>0</v>
      </c>
      <c r="T439" s="49">
        <f t="shared" si="369"/>
        <v>0</v>
      </c>
      <c r="U439" s="49">
        <v>0</v>
      </c>
      <c r="V439" s="49">
        <v>0</v>
      </c>
      <c r="W439" s="49">
        <v>0</v>
      </c>
      <c r="X439" s="49">
        <v>0</v>
      </c>
      <c r="Y439" s="49">
        <f t="shared" si="370"/>
        <v>0</v>
      </c>
      <c r="Z439" s="49">
        <v>0</v>
      </c>
      <c r="AA439" s="49">
        <v>0</v>
      </c>
      <c r="AB439" s="49">
        <v>0</v>
      </c>
      <c r="AC439" s="49">
        <v>0</v>
      </c>
      <c r="AD439" s="49">
        <v>0.87</v>
      </c>
      <c r="AE439" s="49">
        <f t="shared" si="371"/>
        <v>0.87</v>
      </c>
      <c r="AF439" s="49">
        <f t="shared" si="372"/>
        <v>0</v>
      </c>
      <c r="AG439" s="49">
        <f t="shared" si="372"/>
        <v>0</v>
      </c>
      <c r="AH439" s="49">
        <f t="shared" si="372"/>
        <v>0.87</v>
      </c>
      <c r="AI439" s="49">
        <f t="shared" si="372"/>
        <v>0</v>
      </c>
      <c r="AJ439" s="49">
        <f t="shared" si="373"/>
        <v>0.87</v>
      </c>
      <c r="AK439" s="49">
        <v>0</v>
      </c>
      <c r="AL439" s="49">
        <v>0</v>
      </c>
      <c r="AM439" s="49">
        <v>0.87</v>
      </c>
      <c r="AN439" s="49">
        <v>0</v>
      </c>
      <c r="AO439" s="49">
        <f t="shared" si="374"/>
        <v>0</v>
      </c>
      <c r="AP439" s="49">
        <v>0</v>
      </c>
      <c r="AQ439" s="49">
        <v>0</v>
      </c>
      <c r="AR439" s="49">
        <v>0</v>
      </c>
      <c r="AS439" s="49">
        <v>0</v>
      </c>
      <c r="AT439" s="49">
        <f t="shared" si="375"/>
        <v>0</v>
      </c>
      <c r="AU439" s="49">
        <v>0</v>
      </c>
      <c r="AV439" s="49">
        <v>0</v>
      </c>
      <c r="AW439" s="49">
        <v>0</v>
      </c>
      <c r="AX439" s="49">
        <v>0</v>
      </c>
      <c r="AY439" s="49">
        <f t="shared" si="376"/>
        <v>0</v>
      </c>
      <c r="AZ439" s="49">
        <v>0</v>
      </c>
      <c r="BA439" s="49">
        <v>0</v>
      </c>
      <c r="BB439" s="49">
        <v>0</v>
      </c>
      <c r="BC439" s="49">
        <v>0</v>
      </c>
    </row>
    <row r="440" spans="1:55" ht="31.5" x14ac:dyDescent="0.25">
      <c r="A440" s="46" t="s">
        <v>802</v>
      </c>
      <c r="B440" s="55" t="s">
        <v>833</v>
      </c>
      <c r="C440" s="53" t="s">
        <v>834</v>
      </c>
      <c r="D440" s="49">
        <v>0.52617600000000009</v>
      </c>
      <c r="E440" s="49">
        <f t="shared" si="365"/>
        <v>0.60200155</v>
      </c>
      <c r="F440" s="49">
        <f t="shared" si="366"/>
        <v>0</v>
      </c>
      <c r="G440" s="49">
        <f t="shared" si="366"/>
        <v>0</v>
      </c>
      <c r="H440" s="49">
        <f t="shared" si="366"/>
        <v>0.60200155</v>
      </c>
      <c r="I440" s="49">
        <f t="shared" si="366"/>
        <v>0</v>
      </c>
      <c r="J440" s="49">
        <f t="shared" si="367"/>
        <v>0</v>
      </c>
      <c r="K440" s="49">
        <v>0</v>
      </c>
      <c r="L440" s="49">
        <v>0</v>
      </c>
      <c r="M440" s="49">
        <v>0</v>
      </c>
      <c r="N440" s="49">
        <v>0</v>
      </c>
      <c r="O440" s="49">
        <f t="shared" si="368"/>
        <v>0.60200155</v>
      </c>
      <c r="P440" s="49">
        <v>0</v>
      </c>
      <c r="Q440" s="49">
        <v>0</v>
      </c>
      <c r="R440" s="49">
        <v>0.60200155</v>
      </c>
      <c r="S440" s="49">
        <v>0</v>
      </c>
      <c r="T440" s="49">
        <f t="shared" si="369"/>
        <v>0</v>
      </c>
      <c r="U440" s="49">
        <v>0</v>
      </c>
      <c r="V440" s="49">
        <v>0</v>
      </c>
      <c r="W440" s="49">
        <v>0</v>
      </c>
      <c r="X440" s="49">
        <v>0</v>
      </c>
      <c r="Y440" s="49">
        <f t="shared" si="370"/>
        <v>0</v>
      </c>
      <c r="Z440" s="49">
        <v>0</v>
      </c>
      <c r="AA440" s="49">
        <v>0</v>
      </c>
      <c r="AB440" s="49">
        <v>0</v>
      </c>
      <c r="AC440" s="49">
        <v>0</v>
      </c>
      <c r="AD440" s="49">
        <v>0.43848000000000004</v>
      </c>
      <c r="AE440" s="49">
        <f t="shared" si="371"/>
        <v>0.50166796000000002</v>
      </c>
      <c r="AF440" s="49">
        <f t="shared" si="372"/>
        <v>0</v>
      </c>
      <c r="AG440" s="49">
        <f t="shared" si="372"/>
        <v>0</v>
      </c>
      <c r="AH440" s="49">
        <f t="shared" si="372"/>
        <v>0.50166796000000002</v>
      </c>
      <c r="AI440" s="49">
        <f t="shared" si="372"/>
        <v>0</v>
      </c>
      <c r="AJ440" s="49">
        <f t="shared" si="373"/>
        <v>0</v>
      </c>
      <c r="AK440" s="49">
        <v>0</v>
      </c>
      <c r="AL440" s="49">
        <v>0</v>
      </c>
      <c r="AM440" s="49">
        <v>0</v>
      </c>
      <c r="AN440" s="49">
        <v>0</v>
      </c>
      <c r="AO440" s="49">
        <f t="shared" si="374"/>
        <v>0.50166796000000002</v>
      </c>
      <c r="AP440" s="49">
        <v>0</v>
      </c>
      <c r="AQ440" s="49">
        <v>0</v>
      </c>
      <c r="AR440" s="49">
        <v>0.50166796000000002</v>
      </c>
      <c r="AS440" s="49">
        <v>0</v>
      </c>
      <c r="AT440" s="49">
        <f t="shared" si="375"/>
        <v>0</v>
      </c>
      <c r="AU440" s="49">
        <v>0</v>
      </c>
      <c r="AV440" s="49">
        <v>0</v>
      </c>
      <c r="AW440" s="49">
        <v>0</v>
      </c>
      <c r="AX440" s="49">
        <v>0</v>
      </c>
      <c r="AY440" s="49">
        <f t="shared" si="376"/>
        <v>0</v>
      </c>
      <c r="AZ440" s="49">
        <v>0</v>
      </c>
      <c r="BA440" s="49">
        <v>0</v>
      </c>
      <c r="BB440" s="49">
        <v>0</v>
      </c>
      <c r="BC440" s="49">
        <v>0</v>
      </c>
    </row>
    <row r="441" spans="1:55" ht="47.25" x14ac:dyDescent="0.25">
      <c r="A441" s="46" t="s">
        <v>802</v>
      </c>
      <c r="B441" s="55" t="s">
        <v>835</v>
      </c>
      <c r="C441" s="53" t="s">
        <v>836</v>
      </c>
      <c r="D441" s="49">
        <v>0.19731599999999999</v>
      </c>
      <c r="E441" s="49">
        <f t="shared" si="365"/>
        <v>0.19731599999999999</v>
      </c>
      <c r="F441" s="49">
        <f t="shared" si="366"/>
        <v>0</v>
      </c>
      <c r="G441" s="49">
        <f t="shared" si="366"/>
        <v>0</v>
      </c>
      <c r="H441" s="49">
        <f t="shared" si="366"/>
        <v>0.19731599999999999</v>
      </c>
      <c r="I441" s="49">
        <f t="shared" si="366"/>
        <v>0</v>
      </c>
      <c r="J441" s="49">
        <f t="shared" si="367"/>
        <v>0</v>
      </c>
      <c r="K441" s="49">
        <v>0</v>
      </c>
      <c r="L441" s="49">
        <v>0</v>
      </c>
      <c r="M441" s="49">
        <v>0</v>
      </c>
      <c r="N441" s="49">
        <v>0</v>
      </c>
      <c r="O441" s="49">
        <f t="shared" si="368"/>
        <v>0</v>
      </c>
      <c r="P441" s="49">
        <v>0</v>
      </c>
      <c r="Q441" s="49">
        <v>0</v>
      </c>
      <c r="R441" s="49">
        <v>0</v>
      </c>
      <c r="S441" s="49">
        <v>0</v>
      </c>
      <c r="T441" s="49">
        <f t="shared" si="369"/>
        <v>0.19731599999999999</v>
      </c>
      <c r="U441" s="49">
        <v>0</v>
      </c>
      <c r="V441" s="49">
        <v>0</v>
      </c>
      <c r="W441" s="49">
        <f>197.316/1000</f>
        <v>0.19731599999999999</v>
      </c>
      <c r="X441" s="49">
        <v>0</v>
      </c>
      <c r="Y441" s="49">
        <f t="shared" si="370"/>
        <v>0</v>
      </c>
      <c r="Z441" s="49">
        <v>0</v>
      </c>
      <c r="AA441" s="49">
        <v>0</v>
      </c>
      <c r="AB441" s="49">
        <v>0</v>
      </c>
      <c r="AC441" s="49">
        <v>0</v>
      </c>
      <c r="AD441" s="49">
        <v>0.16443000000000002</v>
      </c>
      <c r="AE441" s="49">
        <f t="shared" si="371"/>
        <v>0.16443000000000002</v>
      </c>
      <c r="AF441" s="49">
        <f t="shared" si="372"/>
        <v>0</v>
      </c>
      <c r="AG441" s="49">
        <f t="shared" si="372"/>
        <v>0</v>
      </c>
      <c r="AH441" s="49">
        <f t="shared" si="372"/>
        <v>0.16443000000000002</v>
      </c>
      <c r="AI441" s="49">
        <f t="shared" si="372"/>
        <v>0</v>
      </c>
      <c r="AJ441" s="49">
        <f t="shared" si="373"/>
        <v>0</v>
      </c>
      <c r="AK441" s="49">
        <v>0</v>
      </c>
      <c r="AL441" s="49">
        <v>0</v>
      </c>
      <c r="AM441" s="49">
        <v>0</v>
      </c>
      <c r="AN441" s="49">
        <v>0</v>
      </c>
      <c r="AO441" s="49">
        <f t="shared" si="374"/>
        <v>0</v>
      </c>
      <c r="AP441" s="49">
        <v>0</v>
      </c>
      <c r="AQ441" s="49">
        <v>0</v>
      </c>
      <c r="AR441" s="49">
        <v>0</v>
      </c>
      <c r="AS441" s="49">
        <v>0</v>
      </c>
      <c r="AT441" s="49">
        <f t="shared" si="375"/>
        <v>0.16443000000000002</v>
      </c>
      <c r="AU441" s="49">
        <v>0</v>
      </c>
      <c r="AV441" s="49">
        <v>0</v>
      </c>
      <c r="AW441" s="49">
        <v>0.16443000000000002</v>
      </c>
      <c r="AX441" s="49">
        <v>0</v>
      </c>
      <c r="AY441" s="49">
        <f t="shared" si="376"/>
        <v>0</v>
      </c>
      <c r="AZ441" s="49">
        <v>0</v>
      </c>
      <c r="BA441" s="49">
        <v>0</v>
      </c>
      <c r="BB441" s="49">
        <v>0</v>
      </c>
      <c r="BC441" s="49">
        <v>0</v>
      </c>
    </row>
    <row r="442" spans="1:55" ht="31.5" x14ac:dyDescent="0.25">
      <c r="A442" s="46" t="s">
        <v>802</v>
      </c>
      <c r="B442" s="55" t="s">
        <v>837</v>
      </c>
      <c r="C442" s="53" t="s">
        <v>838</v>
      </c>
      <c r="D442" s="49">
        <v>1.8654837500000001</v>
      </c>
      <c r="E442" s="49">
        <f t="shared" si="365"/>
        <v>1.8654837500000001</v>
      </c>
      <c r="F442" s="49">
        <f t="shared" si="366"/>
        <v>0</v>
      </c>
      <c r="G442" s="49">
        <f t="shared" si="366"/>
        <v>0</v>
      </c>
      <c r="H442" s="49">
        <f t="shared" si="366"/>
        <v>1.8654837500000001</v>
      </c>
      <c r="I442" s="49">
        <f t="shared" si="366"/>
        <v>0</v>
      </c>
      <c r="J442" s="49">
        <f t="shared" si="367"/>
        <v>0</v>
      </c>
      <c r="K442" s="49">
        <v>0</v>
      </c>
      <c r="L442" s="49">
        <v>0</v>
      </c>
      <c r="M442" s="49">
        <v>0</v>
      </c>
      <c r="N442" s="49">
        <v>0</v>
      </c>
      <c r="O442" s="49">
        <f t="shared" si="368"/>
        <v>1.8654837500000001</v>
      </c>
      <c r="P442" s="49">
        <v>0</v>
      </c>
      <c r="Q442" s="49">
        <v>0</v>
      </c>
      <c r="R442" s="49">
        <v>1.8654837500000001</v>
      </c>
      <c r="S442" s="49">
        <v>0</v>
      </c>
      <c r="T442" s="49">
        <f t="shared" si="369"/>
        <v>0</v>
      </c>
      <c r="U442" s="49">
        <v>0</v>
      </c>
      <c r="V442" s="49">
        <v>0</v>
      </c>
      <c r="W442" s="49">
        <v>0</v>
      </c>
      <c r="X442" s="49">
        <v>0</v>
      </c>
      <c r="Y442" s="49">
        <f t="shared" si="370"/>
        <v>0</v>
      </c>
      <c r="Z442" s="49">
        <v>0</v>
      </c>
      <c r="AA442" s="49">
        <v>0</v>
      </c>
      <c r="AB442" s="49">
        <v>0</v>
      </c>
      <c r="AC442" s="49">
        <v>0</v>
      </c>
      <c r="AD442" s="49">
        <v>1.55456979</v>
      </c>
      <c r="AE442" s="49">
        <f t="shared" si="371"/>
        <v>1.55456979</v>
      </c>
      <c r="AF442" s="49">
        <f t="shared" si="372"/>
        <v>0</v>
      </c>
      <c r="AG442" s="49">
        <f t="shared" si="372"/>
        <v>0</v>
      </c>
      <c r="AH442" s="49">
        <f t="shared" si="372"/>
        <v>1.55456979</v>
      </c>
      <c r="AI442" s="49">
        <f t="shared" si="372"/>
        <v>0</v>
      </c>
      <c r="AJ442" s="49">
        <f t="shared" si="373"/>
        <v>1.55456979</v>
      </c>
      <c r="AK442" s="49">
        <v>0</v>
      </c>
      <c r="AL442" s="49">
        <v>0</v>
      </c>
      <c r="AM442" s="49">
        <v>1.55456979</v>
      </c>
      <c r="AN442" s="49">
        <v>0</v>
      </c>
      <c r="AO442" s="49">
        <f t="shared" si="374"/>
        <v>0</v>
      </c>
      <c r="AP442" s="49">
        <v>0</v>
      </c>
      <c r="AQ442" s="49">
        <v>0</v>
      </c>
      <c r="AR442" s="49">
        <v>0</v>
      </c>
      <c r="AS442" s="49">
        <v>0</v>
      </c>
      <c r="AT442" s="49">
        <f t="shared" si="375"/>
        <v>0</v>
      </c>
      <c r="AU442" s="49">
        <v>0</v>
      </c>
      <c r="AV442" s="49">
        <v>0</v>
      </c>
      <c r="AW442" s="49">
        <v>0</v>
      </c>
      <c r="AX442" s="49">
        <v>0</v>
      </c>
      <c r="AY442" s="49">
        <f t="shared" si="376"/>
        <v>0</v>
      </c>
      <c r="AZ442" s="49">
        <v>0</v>
      </c>
      <c r="BA442" s="49">
        <v>0</v>
      </c>
      <c r="BB442" s="49">
        <v>0</v>
      </c>
      <c r="BC442" s="49">
        <v>0</v>
      </c>
    </row>
    <row r="443" spans="1:55" ht="31.5" x14ac:dyDescent="0.25">
      <c r="A443" s="46" t="s">
        <v>802</v>
      </c>
      <c r="B443" s="55" t="s">
        <v>839</v>
      </c>
      <c r="C443" s="53" t="s">
        <v>840</v>
      </c>
      <c r="D443" s="49">
        <v>0.48</v>
      </c>
      <c r="E443" s="49">
        <f t="shared" si="365"/>
        <v>0.41990640000000001</v>
      </c>
      <c r="F443" s="49">
        <f t="shared" si="366"/>
        <v>0</v>
      </c>
      <c r="G443" s="49">
        <f t="shared" si="366"/>
        <v>0</v>
      </c>
      <c r="H443" s="49">
        <f t="shared" si="366"/>
        <v>0.41990640000000001</v>
      </c>
      <c r="I443" s="49">
        <f t="shared" si="366"/>
        <v>0</v>
      </c>
      <c r="J443" s="49">
        <f t="shared" si="367"/>
        <v>0</v>
      </c>
      <c r="K443" s="49">
        <v>0</v>
      </c>
      <c r="L443" s="49">
        <v>0</v>
      </c>
      <c r="M443" s="49">
        <v>0</v>
      </c>
      <c r="N443" s="49">
        <v>0</v>
      </c>
      <c r="O443" s="49">
        <f t="shared" si="368"/>
        <v>0</v>
      </c>
      <c r="P443" s="49">
        <v>0</v>
      </c>
      <c r="Q443" s="49">
        <v>0</v>
      </c>
      <c r="R443" s="49">
        <v>0</v>
      </c>
      <c r="S443" s="49">
        <v>0</v>
      </c>
      <c r="T443" s="49">
        <f t="shared" si="369"/>
        <v>0.41990640000000001</v>
      </c>
      <c r="U443" s="49">
        <v>0</v>
      </c>
      <c r="V443" s="49">
        <v>0</v>
      </c>
      <c r="W443" s="49">
        <v>0.41990640000000001</v>
      </c>
      <c r="X443" s="49">
        <v>0</v>
      </c>
      <c r="Y443" s="49">
        <f t="shared" si="370"/>
        <v>0</v>
      </c>
      <c r="Z443" s="49">
        <v>0</v>
      </c>
      <c r="AA443" s="49">
        <v>0</v>
      </c>
      <c r="AB443" s="49">
        <v>0</v>
      </c>
      <c r="AC443" s="49">
        <v>0</v>
      </c>
      <c r="AD443" s="49">
        <v>0.4</v>
      </c>
      <c r="AE443" s="49">
        <f t="shared" si="371"/>
        <v>0.34992200000000001</v>
      </c>
      <c r="AF443" s="49">
        <f t="shared" si="372"/>
        <v>0</v>
      </c>
      <c r="AG443" s="49">
        <f t="shared" si="372"/>
        <v>0</v>
      </c>
      <c r="AH443" s="49">
        <f t="shared" si="372"/>
        <v>0.34992200000000001</v>
      </c>
      <c r="AI443" s="49">
        <f t="shared" si="372"/>
        <v>0</v>
      </c>
      <c r="AJ443" s="49">
        <f t="shared" si="373"/>
        <v>0</v>
      </c>
      <c r="AK443" s="49">
        <v>0</v>
      </c>
      <c r="AL443" s="49">
        <v>0</v>
      </c>
      <c r="AM443" s="49">
        <v>0</v>
      </c>
      <c r="AN443" s="49">
        <v>0</v>
      </c>
      <c r="AO443" s="49">
        <f t="shared" si="374"/>
        <v>0</v>
      </c>
      <c r="AP443" s="49">
        <v>0</v>
      </c>
      <c r="AQ443" s="49">
        <v>0</v>
      </c>
      <c r="AR443" s="49">
        <v>0</v>
      </c>
      <c r="AS443" s="49">
        <v>0</v>
      </c>
      <c r="AT443" s="49">
        <f t="shared" si="375"/>
        <v>0.34992200000000001</v>
      </c>
      <c r="AU443" s="49">
        <v>0</v>
      </c>
      <c r="AV443" s="49">
        <v>0</v>
      </c>
      <c r="AW443" s="49">
        <v>0.34992200000000001</v>
      </c>
      <c r="AX443" s="49">
        <v>0</v>
      </c>
      <c r="AY443" s="49">
        <f t="shared" si="376"/>
        <v>0</v>
      </c>
      <c r="AZ443" s="49">
        <v>0</v>
      </c>
      <c r="BA443" s="49">
        <v>0</v>
      </c>
      <c r="BB443" s="49">
        <v>0</v>
      </c>
      <c r="BC443" s="49">
        <v>0</v>
      </c>
    </row>
    <row r="444" spans="1:55" ht="47.25" x14ac:dyDescent="0.25">
      <c r="A444" s="46" t="s">
        <v>802</v>
      </c>
      <c r="B444" s="55" t="s">
        <v>841</v>
      </c>
      <c r="C444" s="53" t="s">
        <v>842</v>
      </c>
      <c r="D444" s="49">
        <v>0.96</v>
      </c>
      <c r="E444" s="49">
        <f t="shared" si="365"/>
        <v>8.4999599999999995E-2</v>
      </c>
      <c r="F444" s="49">
        <f t="shared" si="366"/>
        <v>0</v>
      </c>
      <c r="G444" s="49">
        <f t="shared" si="366"/>
        <v>0</v>
      </c>
      <c r="H444" s="49">
        <f t="shared" si="366"/>
        <v>8.4999599999999995E-2</v>
      </c>
      <c r="I444" s="49">
        <f t="shared" si="366"/>
        <v>0</v>
      </c>
      <c r="J444" s="49">
        <f t="shared" si="367"/>
        <v>0</v>
      </c>
      <c r="K444" s="49">
        <v>0</v>
      </c>
      <c r="L444" s="49">
        <v>0</v>
      </c>
      <c r="M444" s="49">
        <v>0</v>
      </c>
      <c r="N444" s="49">
        <v>0</v>
      </c>
      <c r="O444" s="49">
        <f t="shared" si="368"/>
        <v>0</v>
      </c>
      <c r="P444" s="49">
        <v>0</v>
      </c>
      <c r="Q444" s="49">
        <v>0</v>
      </c>
      <c r="R444" s="49">
        <v>0</v>
      </c>
      <c r="S444" s="49">
        <v>0</v>
      </c>
      <c r="T444" s="49">
        <f t="shared" si="369"/>
        <v>8.4999599999999995E-2</v>
      </c>
      <c r="U444" s="49">
        <v>0</v>
      </c>
      <c r="V444" s="49">
        <v>0</v>
      </c>
      <c r="W444" s="49">
        <f>84.9996/1000</f>
        <v>8.4999599999999995E-2</v>
      </c>
      <c r="X444" s="49">
        <v>0</v>
      </c>
      <c r="Y444" s="49">
        <f t="shared" si="370"/>
        <v>0</v>
      </c>
      <c r="Z444" s="49">
        <v>0</v>
      </c>
      <c r="AA444" s="49">
        <v>0</v>
      </c>
      <c r="AB444" s="49">
        <v>0</v>
      </c>
      <c r="AC444" s="49">
        <v>0</v>
      </c>
      <c r="AD444" s="49">
        <v>0.8</v>
      </c>
      <c r="AE444" s="49">
        <f t="shared" si="371"/>
        <v>7.0832999999999993E-2</v>
      </c>
      <c r="AF444" s="49">
        <f t="shared" si="372"/>
        <v>0</v>
      </c>
      <c r="AG444" s="49">
        <f t="shared" si="372"/>
        <v>0</v>
      </c>
      <c r="AH444" s="49">
        <f t="shared" si="372"/>
        <v>7.0832999999999993E-2</v>
      </c>
      <c r="AI444" s="49">
        <f t="shared" si="372"/>
        <v>0</v>
      </c>
      <c r="AJ444" s="49">
        <f t="shared" si="373"/>
        <v>0</v>
      </c>
      <c r="AK444" s="49">
        <v>0</v>
      </c>
      <c r="AL444" s="49">
        <v>0</v>
      </c>
      <c r="AM444" s="49">
        <v>0</v>
      </c>
      <c r="AN444" s="49">
        <v>0</v>
      </c>
      <c r="AO444" s="49">
        <f t="shared" si="374"/>
        <v>0</v>
      </c>
      <c r="AP444" s="49">
        <v>0</v>
      </c>
      <c r="AQ444" s="49">
        <v>0</v>
      </c>
      <c r="AR444" s="49">
        <v>0</v>
      </c>
      <c r="AS444" s="49">
        <v>0</v>
      </c>
      <c r="AT444" s="49">
        <f t="shared" si="375"/>
        <v>7.0832999999999993E-2</v>
      </c>
      <c r="AU444" s="49">
        <v>0</v>
      </c>
      <c r="AV444" s="49">
        <v>0</v>
      </c>
      <c r="AW444" s="49">
        <v>7.0832999999999993E-2</v>
      </c>
      <c r="AX444" s="49">
        <v>0</v>
      </c>
      <c r="AY444" s="49">
        <f t="shared" si="376"/>
        <v>0</v>
      </c>
      <c r="AZ444" s="49">
        <v>0</v>
      </c>
      <c r="BA444" s="49">
        <v>0</v>
      </c>
      <c r="BB444" s="49">
        <v>0</v>
      </c>
      <c r="BC444" s="49">
        <v>0</v>
      </c>
    </row>
    <row r="445" spans="1:55" ht="31.5" x14ac:dyDescent="0.25">
      <c r="A445" s="46" t="s">
        <v>802</v>
      </c>
      <c r="B445" s="55" t="s">
        <v>843</v>
      </c>
      <c r="C445" s="53" t="s">
        <v>844</v>
      </c>
      <c r="D445" s="49">
        <v>2.4</v>
      </c>
      <c r="E445" s="49">
        <f t="shared" si="365"/>
        <v>1.6121406200000001</v>
      </c>
      <c r="F445" s="49">
        <f t="shared" si="366"/>
        <v>0</v>
      </c>
      <c r="G445" s="49">
        <f t="shared" si="366"/>
        <v>0</v>
      </c>
      <c r="H445" s="49">
        <f t="shared" si="366"/>
        <v>1.6121406200000001</v>
      </c>
      <c r="I445" s="49">
        <f t="shared" si="366"/>
        <v>0</v>
      </c>
      <c r="J445" s="49">
        <f t="shared" si="367"/>
        <v>0</v>
      </c>
      <c r="K445" s="49">
        <v>0</v>
      </c>
      <c r="L445" s="49">
        <v>0</v>
      </c>
      <c r="M445" s="49">
        <v>0</v>
      </c>
      <c r="N445" s="49">
        <v>0</v>
      </c>
      <c r="O445" s="49">
        <f t="shared" si="368"/>
        <v>0</v>
      </c>
      <c r="P445" s="49">
        <v>0</v>
      </c>
      <c r="Q445" s="49">
        <v>0</v>
      </c>
      <c r="R445" s="49">
        <v>0</v>
      </c>
      <c r="S445" s="49">
        <v>0</v>
      </c>
      <c r="T445" s="49">
        <f t="shared" si="369"/>
        <v>0</v>
      </c>
      <c r="U445" s="49">
        <v>0</v>
      </c>
      <c r="V445" s="49">
        <v>0</v>
      </c>
      <c r="W445" s="49">
        <v>0</v>
      </c>
      <c r="X445" s="49">
        <v>0</v>
      </c>
      <c r="Y445" s="49">
        <f t="shared" si="370"/>
        <v>1.6121406200000001</v>
      </c>
      <c r="Z445" s="49">
        <v>0</v>
      </c>
      <c r="AA445" s="49">
        <v>0</v>
      </c>
      <c r="AB445" s="49">
        <v>1.6121406200000001</v>
      </c>
      <c r="AC445" s="49">
        <v>0</v>
      </c>
      <c r="AD445" s="49">
        <v>2</v>
      </c>
      <c r="AE445" s="49">
        <f t="shared" si="371"/>
        <v>1.3434505200000002</v>
      </c>
      <c r="AF445" s="49">
        <f t="shared" si="372"/>
        <v>0</v>
      </c>
      <c r="AG445" s="49">
        <f t="shared" si="372"/>
        <v>0</v>
      </c>
      <c r="AH445" s="49">
        <f t="shared" si="372"/>
        <v>1.3434505200000002</v>
      </c>
      <c r="AI445" s="49">
        <f t="shared" si="372"/>
        <v>0</v>
      </c>
      <c r="AJ445" s="49">
        <f t="shared" si="373"/>
        <v>0</v>
      </c>
      <c r="AK445" s="49">
        <v>0</v>
      </c>
      <c r="AL445" s="49">
        <v>0</v>
      </c>
      <c r="AM445" s="49">
        <v>0</v>
      </c>
      <c r="AN445" s="49">
        <v>0</v>
      </c>
      <c r="AO445" s="49">
        <f t="shared" si="374"/>
        <v>0</v>
      </c>
      <c r="AP445" s="49">
        <v>0</v>
      </c>
      <c r="AQ445" s="49">
        <v>0</v>
      </c>
      <c r="AR445" s="49">
        <v>0</v>
      </c>
      <c r="AS445" s="49">
        <v>0</v>
      </c>
      <c r="AT445" s="49">
        <f t="shared" si="375"/>
        <v>0</v>
      </c>
      <c r="AU445" s="49">
        <v>0</v>
      </c>
      <c r="AV445" s="49">
        <v>0</v>
      </c>
      <c r="AW445" s="49">
        <v>0</v>
      </c>
      <c r="AX445" s="49">
        <v>0</v>
      </c>
      <c r="AY445" s="49">
        <f t="shared" si="376"/>
        <v>1.3434505200000002</v>
      </c>
      <c r="AZ445" s="49">
        <v>0</v>
      </c>
      <c r="BA445" s="49">
        <v>0</v>
      </c>
      <c r="BB445" s="49">
        <v>1.3434505200000002</v>
      </c>
      <c r="BC445" s="49">
        <v>0</v>
      </c>
    </row>
    <row r="446" spans="1:55" ht="31.5" x14ac:dyDescent="0.25">
      <c r="A446" s="46" t="s">
        <v>802</v>
      </c>
      <c r="B446" s="55" t="s">
        <v>845</v>
      </c>
      <c r="C446" s="53" t="s">
        <v>846</v>
      </c>
      <c r="D446" s="49">
        <v>0.145068</v>
      </c>
      <c r="E446" s="49">
        <f t="shared" si="365"/>
        <v>0.195882</v>
      </c>
      <c r="F446" s="49">
        <f t="shared" si="366"/>
        <v>0</v>
      </c>
      <c r="G446" s="49">
        <f t="shared" si="366"/>
        <v>0</v>
      </c>
      <c r="H446" s="49">
        <f t="shared" si="366"/>
        <v>0.195882</v>
      </c>
      <c r="I446" s="49">
        <f t="shared" si="366"/>
        <v>0</v>
      </c>
      <c r="J446" s="49">
        <f t="shared" si="367"/>
        <v>0</v>
      </c>
      <c r="K446" s="49">
        <v>0</v>
      </c>
      <c r="L446" s="49">
        <v>0</v>
      </c>
      <c r="M446" s="49">
        <v>0</v>
      </c>
      <c r="N446" s="49">
        <v>0</v>
      </c>
      <c r="O446" s="49">
        <f t="shared" si="368"/>
        <v>0</v>
      </c>
      <c r="P446" s="49">
        <v>0</v>
      </c>
      <c r="Q446" s="49">
        <v>0</v>
      </c>
      <c r="R446" s="49">
        <v>0</v>
      </c>
      <c r="S446" s="49">
        <v>0</v>
      </c>
      <c r="T446" s="49">
        <f t="shared" si="369"/>
        <v>0</v>
      </c>
      <c r="U446" s="49">
        <v>0</v>
      </c>
      <c r="V446" s="49">
        <v>0</v>
      </c>
      <c r="W446" s="49">
        <v>0</v>
      </c>
      <c r="X446" s="49">
        <v>0</v>
      </c>
      <c r="Y446" s="49">
        <f t="shared" si="370"/>
        <v>0.195882</v>
      </c>
      <c r="Z446" s="49">
        <v>0</v>
      </c>
      <c r="AA446" s="49">
        <v>0</v>
      </c>
      <c r="AB446" s="49">
        <v>0.195882</v>
      </c>
      <c r="AC446" s="49">
        <v>0</v>
      </c>
      <c r="AD446" s="49">
        <v>0.12089000000000001</v>
      </c>
      <c r="AE446" s="49">
        <f t="shared" si="371"/>
        <v>0.16323500000000002</v>
      </c>
      <c r="AF446" s="49">
        <f t="shared" si="372"/>
        <v>0</v>
      </c>
      <c r="AG446" s="49">
        <f t="shared" si="372"/>
        <v>0</v>
      </c>
      <c r="AH446" s="49">
        <f t="shared" si="372"/>
        <v>0.16323500000000002</v>
      </c>
      <c r="AI446" s="49">
        <f t="shared" si="372"/>
        <v>0</v>
      </c>
      <c r="AJ446" s="49">
        <f t="shared" si="373"/>
        <v>0</v>
      </c>
      <c r="AK446" s="49">
        <v>0</v>
      </c>
      <c r="AL446" s="49">
        <v>0</v>
      </c>
      <c r="AM446" s="49">
        <v>0</v>
      </c>
      <c r="AN446" s="49">
        <v>0</v>
      </c>
      <c r="AO446" s="49">
        <f t="shared" si="374"/>
        <v>0</v>
      </c>
      <c r="AP446" s="49">
        <v>0</v>
      </c>
      <c r="AQ446" s="49">
        <v>0</v>
      </c>
      <c r="AR446" s="49">
        <v>0</v>
      </c>
      <c r="AS446" s="49">
        <v>0</v>
      </c>
      <c r="AT446" s="49">
        <f t="shared" si="375"/>
        <v>0.16323500000000002</v>
      </c>
      <c r="AU446" s="49">
        <v>0</v>
      </c>
      <c r="AV446" s="49">
        <v>0</v>
      </c>
      <c r="AW446" s="49">
        <v>0.16323500000000002</v>
      </c>
      <c r="AX446" s="49">
        <v>0</v>
      </c>
      <c r="AY446" s="49">
        <f t="shared" si="376"/>
        <v>0</v>
      </c>
      <c r="AZ446" s="49">
        <v>0</v>
      </c>
      <c r="BA446" s="49">
        <v>0</v>
      </c>
      <c r="BB446" s="49">
        <v>0</v>
      </c>
      <c r="BC446" s="49">
        <v>0</v>
      </c>
    </row>
    <row r="447" spans="1:55" ht="47.25" x14ac:dyDescent="0.25">
      <c r="A447" s="46" t="s">
        <v>802</v>
      </c>
      <c r="B447" s="55" t="s">
        <v>847</v>
      </c>
      <c r="C447" s="53" t="s">
        <v>848</v>
      </c>
      <c r="D447" s="49">
        <v>0.12</v>
      </c>
      <c r="E447" s="49">
        <f t="shared" si="365"/>
        <v>7.4106000000000005E-2</v>
      </c>
      <c r="F447" s="49">
        <f t="shared" si="366"/>
        <v>0</v>
      </c>
      <c r="G447" s="49">
        <f t="shared" si="366"/>
        <v>0</v>
      </c>
      <c r="H447" s="49">
        <f t="shared" si="366"/>
        <v>7.4106000000000005E-2</v>
      </c>
      <c r="I447" s="49">
        <f t="shared" si="366"/>
        <v>0</v>
      </c>
      <c r="J447" s="49">
        <f t="shared" si="367"/>
        <v>0</v>
      </c>
      <c r="K447" s="49">
        <v>0</v>
      </c>
      <c r="L447" s="49">
        <v>0</v>
      </c>
      <c r="M447" s="49">
        <v>0</v>
      </c>
      <c r="N447" s="49">
        <v>0</v>
      </c>
      <c r="O447" s="49">
        <f t="shared" si="368"/>
        <v>7.4106000000000005E-2</v>
      </c>
      <c r="P447" s="49">
        <v>0</v>
      </c>
      <c r="Q447" s="49">
        <v>0</v>
      </c>
      <c r="R447" s="49">
        <v>7.4106000000000005E-2</v>
      </c>
      <c r="S447" s="49">
        <v>0</v>
      </c>
      <c r="T447" s="49">
        <f t="shared" si="369"/>
        <v>0</v>
      </c>
      <c r="U447" s="49">
        <v>0</v>
      </c>
      <c r="V447" s="49">
        <v>0</v>
      </c>
      <c r="W447" s="49">
        <v>0</v>
      </c>
      <c r="X447" s="49">
        <v>0</v>
      </c>
      <c r="Y447" s="49">
        <f t="shared" si="370"/>
        <v>0</v>
      </c>
      <c r="Z447" s="49">
        <v>0</v>
      </c>
      <c r="AA447" s="49">
        <v>0</v>
      </c>
      <c r="AB447" s="49">
        <v>0</v>
      </c>
      <c r="AC447" s="49">
        <v>0</v>
      </c>
      <c r="AD447" s="49">
        <v>0.1</v>
      </c>
      <c r="AE447" s="49">
        <f t="shared" si="371"/>
        <v>6.1755000000000004E-2</v>
      </c>
      <c r="AF447" s="49">
        <f t="shared" si="372"/>
        <v>0</v>
      </c>
      <c r="AG447" s="49">
        <f t="shared" si="372"/>
        <v>0</v>
      </c>
      <c r="AH447" s="49">
        <f t="shared" si="372"/>
        <v>6.1755000000000004E-2</v>
      </c>
      <c r="AI447" s="49">
        <f t="shared" si="372"/>
        <v>0</v>
      </c>
      <c r="AJ447" s="49">
        <f t="shared" si="373"/>
        <v>0</v>
      </c>
      <c r="AK447" s="49">
        <v>0</v>
      </c>
      <c r="AL447" s="49">
        <v>0</v>
      </c>
      <c r="AM447" s="49">
        <v>0</v>
      </c>
      <c r="AN447" s="49">
        <v>0</v>
      </c>
      <c r="AO447" s="49">
        <f t="shared" si="374"/>
        <v>6.1755000000000004E-2</v>
      </c>
      <c r="AP447" s="49">
        <v>0</v>
      </c>
      <c r="AQ447" s="49">
        <v>0</v>
      </c>
      <c r="AR447" s="49">
        <v>6.1755000000000004E-2</v>
      </c>
      <c r="AS447" s="49">
        <v>0</v>
      </c>
      <c r="AT447" s="49">
        <f t="shared" si="375"/>
        <v>0</v>
      </c>
      <c r="AU447" s="49">
        <v>0</v>
      </c>
      <c r="AV447" s="49">
        <v>0</v>
      </c>
      <c r="AW447" s="49">
        <v>0</v>
      </c>
      <c r="AX447" s="49">
        <v>0</v>
      </c>
      <c r="AY447" s="49">
        <f t="shared" si="376"/>
        <v>0</v>
      </c>
      <c r="AZ447" s="49">
        <v>0</v>
      </c>
      <c r="BA447" s="49">
        <v>0</v>
      </c>
      <c r="BB447" s="49">
        <v>0</v>
      </c>
      <c r="BC447" s="49">
        <v>0</v>
      </c>
    </row>
    <row r="448" spans="1:55" ht="47.25" x14ac:dyDescent="0.25">
      <c r="A448" s="46" t="s">
        <v>802</v>
      </c>
      <c r="B448" s="55" t="s">
        <v>849</v>
      </c>
      <c r="C448" s="53" t="s">
        <v>850</v>
      </c>
      <c r="D448" s="49">
        <v>0.19430609491525427</v>
      </c>
      <c r="E448" s="49">
        <f t="shared" si="365"/>
        <v>0.19430639999999999</v>
      </c>
      <c r="F448" s="49">
        <f t="shared" si="366"/>
        <v>0</v>
      </c>
      <c r="G448" s="49">
        <f t="shared" si="366"/>
        <v>0</v>
      </c>
      <c r="H448" s="49">
        <f t="shared" si="366"/>
        <v>0.19430639999999999</v>
      </c>
      <c r="I448" s="49">
        <f t="shared" si="366"/>
        <v>0</v>
      </c>
      <c r="J448" s="49">
        <f t="shared" si="367"/>
        <v>0</v>
      </c>
      <c r="K448" s="49">
        <v>0</v>
      </c>
      <c r="L448" s="49">
        <v>0</v>
      </c>
      <c r="M448" s="49">
        <v>0</v>
      </c>
      <c r="N448" s="49">
        <v>0</v>
      </c>
      <c r="O448" s="49">
        <f t="shared" si="368"/>
        <v>0</v>
      </c>
      <c r="P448" s="49">
        <v>0</v>
      </c>
      <c r="Q448" s="49">
        <v>0</v>
      </c>
      <c r="R448" s="49">
        <v>0</v>
      </c>
      <c r="S448" s="49">
        <v>0</v>
      </c>
      <c r="T448" s="49">
        <f t="shared" si="369"/>
        <v>0</v>
      </c>
      <c r="U448" s="49">
        <v>0</v>
      </c>
      <c r="V448" s="49">
        <v>0</v>
      </c>
      <c r="W448" s="49">
        <v>0</v>
      </c>
      <c r="X448" s="49">
        <v>0</v>
      </c>
      <c r="Y448" s="49">
        <f t="shared" si="370"/>
        <v>0.19430639999999999</v>
      </c>
      <c r="Z448" s="49">
        <v>0</v>
      </c>
      <c r="AA448" s="49">
        <v>0</v>
      </c>
      <c r="AB448" s="49">
        <v>0.19430639999999999</v>
      </c>
      <c r="AC448" s="49">
        <v>0</v>
      </c>
      <c r="AD448" s="49">
        <v>0.1619217457627119</v>
      </c>
      <c r="AE448" s="49">
        <f t="shared" si="371"/>
        <v>0.16192200000000001</v>
      </c>
      <c r="AF448" s="49">
        <f t="shared" si="372"/>
        <v>0</v>
      </c>
      <c r="AG448" s="49">
        <f t="shared" si="372"/>
        <v>0</v>
      </c>
      <c r="AH448" s="49">
        <f t="shared" si="372"/>
        <v>0.16192200000000001</v>
      </c>
      <c r="AI448" s="49">
        <f t="shared" si="372"/>
        <v>0</v>
      </c>
      <c r="AJ448" s="49">
        <f t="shared" si="373"/>
        <v>0</v>
      </c>
      <c r="AK448" s="49">
        <v>0</v>
      </c>
      <c r="AL448" s="49">
        <v>0</v>
      </c>
      <c r="AM448" s="49">
        <v>0</v>
      </c>
      <c r="AN448" s="49">
        <v>0</v>
      </c>
      <c r="AO448" s="49">
        <f t="shared" si="374"/>
        <v>0</v>
      </c>
      <c r="AP448" s="49">
        <v>0</v>
      </c>
      <c r="AQ448" s="49">
        <v>0</v>
      </c>
      <c r="AR448" s="49">
        <v>0</v>
      </c>
      <c r="AS448" s="49">
        <v>0</v>
      </c>
      <c r="AT448" s="49">
        <f t="shared" si="375"/>
        <v>0</v>
      </c>
      <c r="AU448" s="49">
        <v>0</v>
      </c>
      <c r="AV448" s="49">
        <v>0</v>
      </c>
      <c r="AW448" s="49">
        <v>0</v>
      </c>
      <c r="AX448" s="49">
        <v>0</v>
      </c>
      <c r="AY448" s="49">
        <f t="shared" si="376"/>
        <v>0.16192200000000001</v>
      </c>
      <c r="AZ448" s="49">
        <v>0</v>
      </c>
      <c r="BA448" s="49">
        <v>0</v>
      </c>
      <c r="BB448" s="49">
        <v>0.16192200000000001</v>
      </c>
      <c r="BC448" s="49">
        <v>0</v>
      </c>
    </row>
    <row r="449" spans="1:55" ht="31.5" x14ac:dyDescent="0.25">
      <c r="A449" s="46" t="s">
        <v>802</v>
      </c>
      <c r="B449" s="55" t="s">
        <v>851</v>
      </c>
      <c r="C449" s="53" t="s">
        <v>852</v>
      </c>
      <c r="D449" s="49">
        <v>0.11838926174496646</v>
      </c>
      <c r="E449" s="49">
        <f t="shared" si="365"/>
        <v>0.1176</v>
      </c>
      <c r="F449" s="49">
        <f t="shared" si="366"/>
        <v>0</v>
      </c>
      <c r="G449" s="49">
        <f t="shared" si="366"/>
        <v>0</v>
      </c>
      <c r="H449" s="49">
        <f t="shared" si="366"/>
        <v>0.1176</v>
      </c>
      <c r="I449" s="49">
        <f t="shared" si="366"/>
        <v>0</v>
      </c>
      <c r="J449" s="49">
        <f t="shared" si="367"/>
        <v>0</v>
      </c>
      <c r="K449" s="49">
        <v>0</v>
      </c>
      <c r="L449" s="49">
        <v>0</v>
      </c>
      <c r="M449" s="49">
        <v>0</v>
      </c>
      <c r="N449" s="49">
        <v>0</v>
      </c>
      <c r="O449" s="49">
        <f t="shared" si="368"/>
        <v>0.1176</v>
      </c>
      <c r="P449" s="49">
        <v>0</v>
      </c>
      <c r="Q449" s="49">
        <v>0</v>
      </c>
      <c r="R449" s="49">
        <v>0.1176</v>
      </c>
      <c r="S449" s="49">
        <v>0</v>
      </c>
      <c r="T449" s="49">
        <f t="shared" si="369"/>
        <v>0</v>
      </c>
      <c r="U449" s="49">
        <v>0</v>
      </c>
      <c r="V449" s="49">
        <v>0</v>
      </c>
      <c r="W449" s="49">
        <v>0</v>
      </c>
      <c r="X449" s="49">
        <v>0</v>
      </c>
      <c r="Y449" s="49">
        <f t="shared" si="370"/>
        <v>0</v>
      </c>
      <c r="Z449" s="49">
        <v>0</v>
      </c>
      <c r="AA449" s="49">
        <v>0</v>
      </c>
      <c r="AB449" s="49">
        <v>0</v>
      </c>
      <c r="AC449" s="49">
        <v>0</v>
      </c>
      <c r="AD449" s="49">
        <v>9.8657718120805385E-2</v>
      </c>
      <c r="AE449" s="49">
        <f t="shared" si="371"/>
        <v>9.8000000000000004E-2</v>
      </c>
      <c r="AF449" s="49">
        <f t="shared" si="372"/>
        <v>0</v>
      </c>
      <c r="AG449" s="49">
        <f t="shared" si="372"/>
        <v>0</v>
      </c>
      <c r="AH449" s="49">
        <f t="shared" si="372"/>
        <v>9.8000000000000004E-2</v>
      </c>
      <c r="AI449" s="49">
        <f t="shared" si="372"/>
        <v>0</v>
      </c>
      <c r="AJ449" s="49">
        <f t="shared" si="373"/>
        <v>0</v>
      </c>
      <c r="AK449" s="49">
        <v>0</v>
      </c>
      <c r="AL449" s="49">
        <v>0</v>
      </c>
      <c r="AM449" s="49">
        <v>0</v>
      </c>
      <c r="AN449" s="49">
        <v>0</v>
      </c>
      <c r="AO449" s="49">
        <f t="shared" si="374"/>
        <v>9.8000000000000004E-2</v>
      </c>
      <c r="AP449" s="49">
        <v>0</v>
      </c>
      <c r="AQ449" s="49">
        <v>0</v>
      </c>
      <c r="AR449" s="49">
        <v>9.8000000000000004E-2</v>
      </c>
      <c r="AS449" s="49">
        <v>0</v>
      </c>
      <c r="AT449" s="49">
        <f t="shared" si="375"/>
        <v>0</v>
      </c>
      <c r="AU449" s="49">
        <v>0</v>
      </c>
      <c r="AV449" s="49">
        <v>0</v>
      </c>
      <c r="AW449" s="49">
        <v>0</v>
      </c>
      <c r="AX449" s="49">
        <v>0</v>
      </c>
      <c r="AY449" s="49">
        <f t="shared" si="376"/>
        <v>0</v>
      </c>
      <c r="AZ449" s="49">
        <v>0</v>
      </c>
      <c r="BA449" s="49">
        <v>0</v>
      </c>
      <c r="BB449" s="49">
        <v>0</v>
      </c>
      <c r="BC449" s="49">
        <v>0</v>
      </c>
    </row>
    <row r="450" spans="1:55" ht="31.5" x14ac:dyDescent="0.25">
      <c r="A450" s="46" t="s">
        <v>802</v>
      </c>
      <c r="B450" s="55" t="s">
        <v>853</v>
      </c>
      <c r="C450" s="53" t="s">
        <v>854</v>
      </c>
      <c r="D450" s="49">
        <v>0.12359999999999999</v>
      </c>
      <c r="E450" s="49">
        <f t="shared" si="365"/>
        <v>0.12359999999999999</v>
      </c>
      <c r="F450" s="49">
        <f t="shared" si="366"/>
        <v>0</v>
      </c>
      <c r="G450" s="49">
        <f t="shared" si="366"/>
        <v>0</v>
      </c>
      <c r="H450" s="49">
        <f t="shared" si="366"/>
        <v>0.12359999999999999</v>
      </c>
      <c r="I450" s="49">
        <f t="shared" si="366"/>
        <v>0</v>
      </c>
      <c r="J450" s="49">
        <f t="shared" si="367"/>
        <v>0</v>
      </c>
      <c r="K450" s="49">
        <v>0</v>
      </c>
      <c r="L450" s="49">
        <v>0</v>
      </c>
      <c r="M450" s="49">
        <v>0</v>
      </c>
      <c r="N450" s="49">
        <v>0</v>
      </c>
      <c r="O450" s="49">
        <f t="shared" si="368"/>
        <v>0</v>
      </c>
      <c r="P450" s="49">
        <v>0</v>
      </c>
      <c r="Q450" s="49">
        <v>0</v>
      </c>
      <c r="R450" s="49">
        <v>0</v>
      </c>
      <c r="S450" s="49">
        <v>0</v>
      </c>
      <c r="T450" s="49">
        <f t="shared" si="369"/>
        <v>0</v>
      </c>
      <c r="U450" s="49">
        <v>0</v>
      </c>
      <c r="V450" s="49">
        <v>0</v>
      </c>
      <c r="W450" s="49">
        <v>0</v>
      </c>
      <c r="X450" s="49">
        <v>0</v>
      </c>
      <c r="Y450" s="49">
        <f t="shared" si="370"/>
        <v>0.12359999999999999</v>
      </c>
      <c r="Z450" s="49">
        <v>0</v>
      </c>
      <c r="AA450" s="49">
        <v>0</v>
      </c>
      <c r="AB450" s="49">
        <v>0.12359999999999999</v>
      </c>
      <c r="AC450" s="49">
        <v>0</v>
      </c>
      <c r="AD450" s="49">
        <v>0.10299999999999999</v>
      </c>
      <c r="AE450" s="49">
        <f t="shared" si="371"/>
        <v>0.10299999999999999</v>
      </c>
      <c r="AF450" s="49">
        <f t="shared" si="372"/>
        <v>0</v>
      </c>
      <c r="AG450" s="49">
        <f t="shared" si="372"/>
        <v>0</v>
      </c>
      <c r="AH450" s="49">
        <f t="shared" si="372"/>
        <v>0.10299999999999999</v>
      </c>
      <c r="AI450" s="49">
        <f t="shared" si="372"/>
        <v>0</v>
      </c>
      <c r="AJ450" s="49">
        <f t="shared" si="373"/>
        <v>0</v>
      </c>
      <c r="AK450" s="49">
        <v>0</v>
      </c>
      <c r="AL450" s="49">
        <v>0</v>
      </c>
      <c r="AM450" s="49">
        <v>0</v>
      </c>
      <c r="AN450" s="49">
        <v>0</v>
      </c>
      <c r="AO450" s="49">
        <f t="shared" si="374"/>
        <v>0</v>
      </c>
      <c r="AP450" s="49">
        <v>0</v>
      </c>
      <c r="AQ450" s="49">
        <v>0</v>
      </c>
      <c r="AR450" s="49">
        <v>0</v>
      </c>
      <c r="AS450" s="49">
        <v>0</v>
      </c>
      <c r="AT450" s="49">
        <f t="shared" si="375"/>
        <v>0</v>
      </c>
      <c r="AU450" s="49">
        <v>0</v>
      </c>
      <c r="AV450" s="49">
        <v>0</v>
      </c>
      <c r="AW450" s="49">
        <v>0</v>
      </c>
      <c r="AX450" s="49">
        <v>0</v>
      </c>
      <c r="AY450" s="49">
        <f t="shared" si="376"/>
        <v>0.10299999999999999</v>
      </c>
      <c r="AZ450" s="49">
        <v>0</v>
      </c>
      <c r="BA450" s="49">
        <v>0</v>
      </c>
      <c r="BB450" s="49">
        <v>0.10299999999999999</v>
      </c>
      <c r="BC450" s="49">
        <v>0</v>
      </c>
    </row>
    <row r="451" spans="1:55" ht="31.5" x14ac:dyDescent="0.25">
      <c r="A451" s="46" t="s">
        <v>802</v>
      </c>
      <c r="B451" s="55" t="s">
        <v>855</v>
      </c>
      <c r="C451" s="53" t="s">
        <v>856</v>
      </c>
      <c r="D451" s="49">
        <v>7.9200000000000007E-2</v>
      </c>
      <c r="E451" s="49">
        <f t="shared" si="365"/>
        <v>7.9200000000000007E-2</v>
      </c>
      <c r="F451" s="49">
        <f t="shared" si="366"/>
        <v>0</v>
      </c>
      <c r="G451" s="49">
        <f t="shared" si="366"/>
        <v>0</v>
      </c>
      <c r="H451" s="49">
        <f t="shared" si="366"/>
        <v>7.9200000000000007E-2</v>
      </c>
      <c r="I451" s="49">
        <f t="shared" si="366"/>
        <v>0</v>
      </c>
      <c r="J451" s="49">
        <f t="shared" si="367"/>
        <v>0</v>
      </c>
      <c r="K451" s="49">
        <v>0</v>
      </c>
      <c r="L451" s="49">
        <v>0</v>
      </c>
      <c r="M451" s="49">
        <v>0</v>
      </c>
      <c r="N451" s="49">
        <v>0</v>
      </c>
      <c r="O451" s="49">
        <f t="shared" si="368"/>
        <v>0</v>
      </c>
      <c r="P451" s="49">
        <v>0</v>
      </c>
      <c r="Q451" s="49">
        <v>0</v>
      </c>
      <c r="R451" s="49">
        <v>0</v>
      </c>
      <c r="S451" s="49">
        <v>0</v>
      </c>
      <c r="T451" s="49">
        <f t="shared" si="369"/>
        <v>0</v>
      </c>
      <c r="U451" s="49">
        <v>0</v>
      </c>
      <c r="V451" s="49">
        <v>0</v>
      </c>
      <c r="W451" s="49">
        <v>0</v>
      </c>
      <c r="X451" s="49">
        <v>0</v>
      </c>
      <c r="Y451" s="49">
        <f t="shared" si="370"/>
        <v>7.9200000000000007E-2</v>
      </c>
      <c r="Z451" s="49">
        <v>0</v>
      </c>
      <c r="AA451" s="49">
        <v>0</v>
      </c>
      <c r="AB451" s="49">
        <v>7.9200000000000007E-2</v>
      </c>
      <c r="AC451" s="49">
        <v>0</v>
      </c>
      <c r="AD451" s="49">
        <v>6.6000000000000003E-2</v>
      </c>
      <c r="AE451" s="49">
        <f t="shared" si="371"/>
        <v>6.6000000000000003E-2</v>
      </c>
      <c r="AF451" s="49">
        <f t="shared" si="372"/>
        <v>0</v>
      </c>
      <c r="AG451" s="49">
        <f t="shared" si="372"/>
        <v>0</v>
      </c>
      <c r="AH451" s="49">
        <f t="shared" si="372"/>
        <v>6.6000000000000003E-2</v>
      </c>
      <c r="AI451" s="49">
        <f t="shared" si="372"/>
        <v>0</v>
      </c>
      <c r="AJ451" s="49">
        <f t="shared" si="373"/>
        <v>0</v>
      </c>
      <c r="AK451" s="49">
        <v>0</v>
      </c>
      <c r="AL451" s="49">
        <v>0</v>
      </c>
      <c r="AM451" s="49">
        <v>0</v>
      </c>
      <c r="AN451" s="49">
        <v>0</v>
      </c>
      <c r="AO451" s="49">
        <f t="shared" si="374"/>
        <v>0</v>
      </c>
      <c r="AP451" s="49">
        <v>0</v>
      </c>
      <c r="AQ451" s="49">
        <v>0</v>
      </c>
      <c r="AR451" s="49">
        <v>0</v>
      </c>
      <c r="AS451" s="49">
        <v>0</v>
      </c>
      <c r="AT451" s="49">
        <f t="shared" si="375"/>
        <v>0</v>
      </c>
      <c r="AU451" s="49">
        <v>0</v>
      </c>
      <c r="AV451" s="49">
        <v>0</v>
      </c>
      <c r="AW451" s="49">
        <v>0</v>
      </c>
      <c r="AX451" s="49">
        <v>0</v>
      </c>
      <c r="AY451" s="49">
        <f t="shared" si="376"/>
        <v>6.6000000000000003E-2</v>
      </c>
      <c r="AZ451" s="49">
        <v>0</v>
      </c>
      <c r="BA451" s="49">
        <v>0</v>
      </c>
      <c r="BB451" s="49">
        <v>6.6000000000000003E-2</v>
      </c>
      <c r="BC451" s="49">
        <v>0</v>
      </c>
    </row>
    <row r="452" spans="1:55" ht="31.5" x14ac:dyDescent="0.25">
      <c r="A452" s="46" t="s">
        <v>802</v>
      </c>
      <c r="B452" s="55" t="s">
        <v>857</v>
      </c>
      <c r="C452" s="53" t="s">
        <v>858</v>
      </c>
      <c r="D452" s="49">
        <v>0.1176</v>
      </c>
      <c r="E452" s="49">
        <f t="shared" si="365"/>
        <v>0.1176</v>
      </c>
      <c r="F452" s="49">
        <f t="shared" si="366"/>
        <v>0</v>
      </c>
      <c r="G452" s="49">
        <f t="shared" si="366"/>
        <v>0</v>
      </c>
      <c r="H452" s="49">
        <f t="shared" si="366"/>
        <v>0.1176</v>
      </c>
      <c r="I452" s="49">
        <f t="shared" si="366"/>
        <v>0</v>
      </c>
      <c r="J452" s="49">
        <f t="shared" si="367"/>
        <v>0</v>
      </c>
      <c r="K452" s="49">
        <v>0</v>
      </c>
      <c r="L452" s="49">
        <v>0</v>
      </c>
      <c r="M452" s="49">
        <v>0</v>
      </c>
      <c r="N452" s="49">
        <v>0</v>
      </c>
      <c r="O452" s="49">
        <f t="shared" si="368"/>
        <v>0</v>
      </c>
      <c r="P452" s="49">
        <v>0</v>
      </c>
      <c r="Q452" s="49">
        <v>0</v>
      </c>
      <c r="R452" s="49">
        <v>0</v>
      </c>
      <c r="S452" s="49">
        <v>0</v>
      </c>
      <c r="T452" s="49">
        <f t="shared" si="369"/>
        <v>0.1176</v>
      </c>
      <c r="U452" s="49">
        <v>0</v>
      </c>
      <c r="V452" s="49">
        <v>0</v>
      </c>
      <c r="W452" s="49">
        <v>0.1176</v>
      </c>
      <c r="X452" s="49">
        <v>0</v>
      </c>
      <c r="Y452" s="49">
        <f t="shared" si="370"/>
        <v>0</v>
      </c>
      <c r="Z452" s="49">
        <v>0</v>
      </c>
      <c r="AA452" s="49">
        <v>0</v>
      </c>
      <c r="AB452" s="49">
        <v>0</v>
      </c>
      <c r="AC452" s="49">
        <v>0</v>
      </c>
      <c r="AD452" s="49">
        <v>9.8000000000000004E-2</v>
      </c>
      <c r="AE452" s="49">
        <f t="shared" si="371"/>
        <v>9.8000000000000004E-2</v>
      </c>
      <c r="AF452" s="49">
        <f t="shared" si="372"/>
        <v>0</v>
      </c>
      <c r="AG452" s="49">
        <f t="shared" si="372"/>
        <v>0</v>
      </c>
      <c r="AH452" s="49">
        <f t="shared" si="372"/>
        <v>9.8000000000000004E-2</v>
      </c>
      <c r="AI452" s="49">
        <f t="shared" si="372"/>
        <v>0</v>
      </c>
      <c r="AJ452" s="49">
        <f t="shared" si="373"/>
        <v>0</v>
      </c>
      <c r="AK452" s="49">
        <v>0</v>
      </c>
      <c r="AL452" s="49">
        <v>0</v>
      </c>
      <c r="AM452" s="49">
        <v>0</v>
      </c>
      <c r="AN452" s="49">
        <v>0</v>
      </c>
      <c r="AO452" s="49">
        <f t="shared" si="374"/>
        <v>0</v>
      </c>
      <c r="AP452" s="49">
        <v>0</v>
      </c>
      <c r="AQ452" s="49">
        <v>0</v>
      </c>
      <c r="AR452" s="49">
        <v>0</v>
      </c>
      <c r="AS452" s="49">
        <v>0</v>
      </c>
      <c r="AT452" s="49">
        <f t="shared" si="375"/>
        <v>9.8000000000000004E-2</v>
      </c>
      <c r="AU452" s="49">
        <v>0</v>
      </c>
      <c r="AV452" s="49">
        <v>0</v>
      </c>
      <c r="AW452" s="49">
        <v>9.8000000000000004E-2</v>
      </c>
      <c r="AX452" s="49">
        <v>0</v>
      </c>
      <c r="AY452" s="49">
        <f t="shared" si="376"/>
        <v>0</v>
      </c>
      <c r="AZ452" s="49">
        <v>0</v>
      </c>
      <c r="BA452" s="49">
        <v>0</v>
      </c>
      <c r="BB452" s="49">
        <v>0</v>
      </c>
      <c r="BC452" s="49">
        <v>0</v>
      </c>
    </row>
    <row r="453" spans="1:55" ht="31.5" x14ac:dyDescent="0.25">
      <c r="A453" s="46" t="s">
        <v>802</v>
      </c>
      <c r="B453" s="55" t="s">
        <v>859</v>
      </c>
      <c r="C453" s="53" t="s">
        <v>860</v>
      </c>
      <c r="D453" s="49">
        <v>0.1176</v>
      </c>
      <c r="E453" s="49">
        <f t="shared" si="365"/>
        <v>0.1176</v>
      </c>
      <c r="F453" s="49">
        <f t="shared" si="366"/>
        <v>0</v>
      </c>
      <c r="G453" s="49">
        <f t="shared" si="366"/>
        <v>0</v>
      </c>
      <c r="H453" s="49">
        <f t="shared" si="366"/>
        <v>0.1176</v>
      </c>
      <c r="I453" s="49">
        <f t="shared" si="366"/>
        <v>0</v>
      </c>
      <c r="J453" s="49">
        <f t="shared" si="367"/>
        <v>0</v>
      </c>
      <c r="K453" s="49">
        <v>0</v>
      </c>
      <c r="L453" s="49">
        <v>0</v>
      </c>
      <c r="M453" s="49">
        <v>0</v>
      </c>
      <c r="N453" s="49">
        <v>0</v>
      </c>
      <c r="O453" s="49">
        <f t="shared" si="368"/>
        <v>0</v>
      </c>
      <c r="P453" s="49">
        <v>0</v>
      </c>
      <c r="Q453" s="49">
        <v>0</v>
      </c>
      <c r="R453" s="49">
        <v>0</v>
      </c>
      <c r="S453" s="49">
        <v>0</v>
      </c>
      <c r="T453" s="49">
        <f t="shared" si="369"/>
        <v>0.1176</v>
      </c>
      <c r="U453" s="49">
        <v>0</v>
      </c>
      <c r="V453" s="49">
        <v>0</v>
      </c>
      <c r="W453" s="49">
        <f>117.6/1000</f>
        <v>0.1176</v>
      </c>
      <c r="X453" s="49">
        <v>0</v>
      </c>
      <c r="Y453" s="49">
        <f t="shared" si="370"/>
        <v>0</v>
      </c>
      <c r="Z453" s="49">
        <v>0</v>
      </c>
      <c r="AA453" s="49">
        <v>0</v>
      </c>
      <c r="AB453" s="49">
        <v>0</v>
      </c>
      <c r="AC453" s="49">
        <v>0</v>
      </c>
      <c r="AD453" s="49">
        <v>9.8000000000000004E-2</v>
      </c>
      <c r="AE453" s="49">
        <f t="shared" si="371"/>
        <v>9.8000000000000004E-2</v>
      </c>
      <c r="AF453" s="49">
        <f t="shared" si="372"/>
        <v>0</v>
      </c>
      <c r="AG453" s="49">
        <f t="shared" si="372"/>
        <v>0</v>
      </c>
      <c r="AH453" s="49">
        <f t="shared" si="372"/>
        <v>9.8000000000000004E-2</v>
      </c>
      <c r="AI453" s="49">
        <f t="shared" si="372"/>
        <v>0</v>
      </c>
      <c r="AJ453" s="49">
        <f t="shared" si="373"/>
        <v>0</v>
      </c>
      <c r="AK453" s="49">
        <v>0</v>
      </c>
      <c r="AL453" s="49">
        <v>0</v>
      </c>
      <c r="AM453" s="49">
        <v>0</v>
      </c>
      <c r="AN453" s="49">
        <v>0</v>
      </c>
      <c r="AO453" s="49">
        <f t="shared" si="374"/>
        <v>0</v>
      </c>
      <c r="AP453" s="49">
        <v>0</v>
      </c>
      <c r="AQ453" s="49">
        <v>0</v>
      </c>
      <c r="AR453" s="49">
        <v>0</v>
      </c>
      <c r="AS453" s="49">
        <v>0</v>
      </c>
      <c r="AT453" s="49">
        <f t="shared" si="375"/>
        <v>9.8000000000000004E-2</v>
      </c>
      <c r="AU453" s="49">
        <v>0</v>
      </c>
      <c r="AV453" s="49">
        <v>0</v>
      </c>
      <c r="AW453" s="49">
        <v>9.8000000000000004E-2</v>
      </c>
      <c r="AX453" s="49">
        <v>0</v>
      </c>
      <c r="AY453" s="49">
        <f t="shared" si="376"/>
        <v>0</v>
      </c>
      <c r="AZ453" s="49">
        <v>0</v>
      </c>
      <c r="BA453" s="49">
        <v>0</v>
      </c>
      <c r="BB453" s="49">
        <v>0</v>
      </c>
      <c r="BC453" s="49">
        <v>0</v>
      </c>
    </row>
    <row r="454" spans="1:55" ht="31.5" x14ac:dyDescent="0.25">
      <c r="A454" s="46" t="s">
        <v>802</v>
      </c>
      <c r="B454" s="55" t="s">
        <v>861</v>
      </c>
      <c r="C454" s="53" t="s">
        <v>862</v>
      </c>
      <c r="D454" s="49">
        <v>0.35033557046979874</v>
      </c>
      <c r="E454" s="49">
        <f t="shared" si="365"/>
        <v>0.48249959999999997</v>
      </c>
      <c r="F454" s="49">
        <f t="shared" si="366"/>
        <v>0</v>
      </c>
      <c r="G454" s="49">
        <f t="shared" si="366"/>
        <v>0</v>
      </c>
      <c r="H454" s="49">
        <f t="shared" si="366"/>
        <v>0.48249959999999997</v>
      </c>
      <c r="I454" s="49">
        <f t="shared" si="366"/>
        <v>0</v>
      </c>
      <c r="J454" s="49">
        <f t="shared" si="367"/>
        <v>0</v>
      </c>
      <c r="K454" s="49">
        <v>0</v>
      </c>
      <c r="L454" s="49">
        <v>0</v>
      </c>
      <c r="M454" s="49">
        <v>0</v>
      </c>
      <c r="N454" s="49">
        <v>0</v>
      </c>
      <c r="O454" s="49">
        <f t="shared" si="368"/>
        <v>0.48249959999999997</v>
      </c>
      <c r="P454" s="49">
        <v>0</v>
      </c>
      <c r="Q454" s="49">
        <v>0</v>
      </c>
      <c r="R454" s="49">
        <v>0.48249959999999997</v>
      </c>
      <c r="S454" s="49">
        <v>0</v>
      </c>
      <c r="T454" s="49">
        <f t="shared" si="369"/>
        <v>0</v>
      </c>
      <c r="U454" s="49">
        <v>0</v>
      </c>
      <c r="V454" s="49">
        <v>0</v>
      </c>
      <c r="W454" s="49">
        <v>0</v>
      </c>
      <c r="X454" s="49">
        <v>0</v>
      </c>
      <c r="Y454" s="49">
        <f t="shared" si="370"/>
        <v>0</v>
      </c>
      <c r="Z454" s="49">
        <v>0</v>
      </c>
      <c r="AA454" s="49">
        <v>0</v>
      </c>
      <c r="AB454" s="49">
        <v>0</v>
      </c>
      <c r="AC454" s="49">
        <v>0</v>
      </c>
      <c r="AD454" s="49">
        <v>0.29194630872483229</v>
      </c>
      <c r="AE454" s="49">
        <f t="shared" si="371"/>
        <v>0.40208300000000002</v>
      </c>
      <c r="AF454" s="49">
        <f t="shared" si="372"/>
        <v>0</v>
      </c>
      <c r="AG454" s="49">
        <f t="shared" si="372"/>
        <v>0</v>
      </c>
      <c r="AH454" s="49">
        <f t="shared" si="372"/>
        <v>0.40208300000000002</v>
      </c>
      <c r="AI454" s="49">
        <f t="shared" si="372"/>
        <v>0</v>
      </c>
      <c r="AJ454" s="49">
        <f t="shared" si="373"/>
        <v>0</v>
      </c>
      <c r="AK454" s="49">
        <v>0</v>
      </c>
      <c r="AL454" s="49">
        <v>0</v>
      </c>
      <c r="AM454" s="49">
        <v>0</v>
      </c>
      <c r="AN454" s="49">
        <v>0</v>
      </c>
      <c r="AO454" s="49">
        <f t="shared" si="374"/>
        <v>0.40208300000000002</v>
      </c>
      <c r="AP454" s="49">
        <v>0</v>
      </c>
      <c r="AQ454" s="49">
        <v>0</v>
      </c>
      <c r="AR454" s="49">
        <v>0.40208300000000002</v>
      </c>
      <c r="AS454" s="49">
        <v>0</v>
      </c>
      <c r="AT454" s="49">
        <f t="shared" si="375"/>
        <v>0</v>
      </c>
      <c r="AU454" s="49">
        <v>0</v>
      </c>
      <c r="AV454" s="49">
        <v>0</v>
      </c>
      <c r="AW454" s="49">
        <v>0</v>
      </c>
      <c r="AX454" s="49">
        <v>0</v>
      </c>
      <c r="AY454" s="49">
        <f t="shared" si="376"/>
        <v>0</v>
      </c>
      <c r="AZ454" s="49">
        <v>0</v>
      </c>
      <c r="BA454" s="49">
        <v>0</v>
      </c>
      <c r="BB454" s="49">
        <v>0</v>
      </c>
      <c r="BC454" s="49">
        <v>0</v>
      </c>
    </row>
    <row r="455" spans="1:55" ht="31.5" x14ac:dyDescent="0.25">
      <c r="A455" s="46" t="s">
        <v>802</v>
      </c>
      <c r="B455" s="55" t="s">
        <v>863</v>
      </c>
      <c r="C455" s="53" t="s">
        <v>864</v>
      </c>
      <c r="D455" s="49">
        <v>0.28320000000000001</v>
      </c>
      <c r="E455" s="49">
        <f t="shared" si="365"/>
        <v>0.28320000000000001</v>
      </c>
      <c r="F455" s="49">
        <f t="shared" si="366"/>
        <v>0</v>
      </c>
      <c r="G455" s="49">
        <f t="shared" si="366"/>
        <v>0</v>
      </c>
      <c r="H455" s="49">
        <f t="shared" si="366"/>
        <v>0.28320000000000001</v>
      </c>
      <c r="I455" s="49">
        <f t="shared" si="366"/>
        <v>0</v>
      </c>
      <c r="J455" s="49">
        <f t="shared" si="367"/>
        <v>0</v>
      </c>
      <c r="K455" s="49">
        <v>0</v>
      </c>
      <c r="L455" s="49">
        <v>0</v>
      </c>
      <c r="M455" s="49">
        <v>0</v>
      </c>
      <c r="N455" s="49">
        <v>0</v>
      </c>
      <c r="O455" s="49">
        <f t="shared" si="368"/>
        <v>0</v>
      </c>
      <c r="P455" s="49">
        <v>0</v>
      </c>
      <c r="Q455" s="49">
        <v>0</v>
      </c>
      <c r="R455" s="49">
        <v>0</v>
      </c>
      <c r="S455" s="49">
        <v>0</v>
      </c>
      <c r="T455" s="49">
        <f t="shared" si="369"/>
        <v>0.28320000000000001</v>
      </c>
      <c r="U455" s="49">
        <v>0</v>
      </c>
      <c r="V455" s="49">
        <v>0</v>
      </c>
      <c r="W455" s="49">
        <f>283.2/1000</f>
        <v>0.28320000000000001</v>
      </c>
      <c r="X455" s="49">
        <v>0</v>
      </c>
      <c r="Y455" s="49">
        <f t="shared" si="370"/>
        <v>0</v>
      </c>
      <c r="Z455" s="49">
        <v>0</v>
      </c>
      <c r="AA455" s="49">
        <v>0</v>
      </c>
      <c r="AB455" s="49">
        <v>0</v>
      </c>
      <c r="AC455" s="49">
        <v>0</v>
      </c>
      <c r="AD455" s="49">
        <v>0.23599999999999999</v>
      </c>
      <c r="AE455" s="49">
        <f t="shared" si="371"/>
        <v>0.23599999999999999</v>
      </c>
      <c r="AF455" s="49">
        <f t="shared" si="372"/>
        <v>0</v>
      </c>
      <c r="AG455" s="49">
        <f t="shared" si="372"/>
        <v>0</v>
      </c>
      <c r="AH455" s="49">
        <f t="shared" si="372"/>
        <v>0.23599999999999999</v>
      </c>
      <c r="AI455" s="49">
        <f t="shared" si="372"/>
        <v>0</v>
      </c>
      <c r="AJ455" s="49">
        <f t="shared" si="373"/>
        <v>0</v>
      </c>
      <c r="AK455" s="49">
        <v>0</v>
      </c>
      <c r="AL455" s="49">
        <v>0</v>
      </c>
      <c r="AM455" s="49">
        <v>0</v>
      </c>
      <c r="AN455" s="49">
        <v>0</v>
      </c>
      <c r="AO455" s="49">
        <f t="shared" si="374"/>
        <v>0</v>
      </c>
      <c r="AP455" s="49">
        <v>0</v>
      </c>
      <c r="AQ455" s="49">
        <v>0</v>
      </c>
      <c r="AR455" s="49">
        <v>0</v>
      </c>
      <c r="AS455" s="49">
        <v>0</v>
      </c>
      <c r="AT455" s="49">
        <f t="shared" si="375"/>
        <v>0.23599999999999999</v>
      </c>
      <c r="AU455" s="49">
        <v>0</v>
      </c>
      <c r="AV455" s="49">
        <v>0</v>
      </c>
      <c r="AW455" s="49">
        <v>0.23599999999999999</v>
      </c>
      <c r="AX455" s="49">
        <v>0</v>
      </c>
      <c r="AY455" s="49">
        <f t="shared" si="376"/>
        <v>0</v>
      </c>
      <c r="AZ455" s="49">
        <v>0</v>
      </c>
      <c r="BA455" s="49">
        <v>0</v>
      </c>
      <c r="BB455" s="49">
        <v>0</v>
      </c>
      <c r="BC455" s="49">
        <v>0</v>
      </c>
    </row>
    <row r="456" spans="1:55" ht="31.5" x14ac:dyDescent="0.25">
      <c r="A456" s="46" t="s">
        <v>802</v>
      </c>
      <c r="B456" s="55" t="s">
        <v>865</v>
      </c>
      <c r="C456" s="53" t="s">
        <v>866</v>
      </c>
      <c r="D456" s="49">
        <v>0.28320000000000001</v>
      </c>
      <c r="E456" s="49">
        <f t="shared" si="365"/>
        <v>0.28320000000000001</v>
      </c>
      <c r="F456" s="49">
        <f t="shared" ref="F456:I488" si="377">K456+P456+U456+Z456</f>
        <v>0</v>
      </c>
      <c r="G456" s="49">
        <f t="shared" si="377"/>
        <v>0</v>
      </c>
      <c r="H456" s="49">
        <f t="shared" si="377"/>
        <v>0.28320000000000001</v>
      </c>
      <c r="I456" s="49">
        <f t="shared" si="377"/>
        <v>0</v>
      </c>
      <c r="J456" s="49">
        <f t="shared" si="367"/>
        <v>0</v>
      </c>
      <c r="K456" s="49">
        <v>0</v>
      </c>
      <c r="L456" s="49">
        <v>0</v>
      </c>
      <c r="M456" s="49">
        <v>0</v>
      </c>
      <c r="N456" s="49">
        <v>0</v>
      </c>
      <c r="O456" s="49">
        <f t="shared" si="368"/>
        <v>0</v>
      </c>
      <c r="P456" s="49">
        <v>0</v>
      </c>
      <c r="Q456" s="49">
        <v>0</v>
      </c>
      <c r="R456" s="49">
        <v>0</v>
      </c>
      <c r="S456" s="49">
        <v>0</v>
      </c>
      <c r="T456" s="49">
        <f t="shared" si="369"/>
        <v>0.28320000000000001</v>
      </c>
      <c r="U456" s="49">
        <v>0</v>
      </c>
      <c r="V456" s="49">
        <v>0</v>
      </c>
      <c r="W456" s="49">
        <f>283.2/1000</f>
        <v>0.28320000000000001</v>
      </c>
      <c r="X456" s="49">
        <v>0</v>
      </c>
      <c r="Y456" s="49">
        <f t="shared" si="370"/>
        <v>0</v>
      </c>
      <c r="Z456" s="49">
        <v>0</v>
      </c>
      <c r="AA456" s="49">
        <v>0</v>
      </c>
      <c r="AB456" s="49">
        <v>0</v>
      </c>
      <c r="AC456" s="49">
        <v>0</v>
      </c>
      <c r="AD456" s="49">
        <v>0.23599999999999999</v>
      </c>
      <c r="AE456" s="49">
        <f t="shared" si="371"/>
        <v>0.23599999999999999</v>
      </c>
      <c r="AF456" s="49">
        <f t="shared" ref="AF456:AI488" si="378">AK456+AP456+AU456+AZ456</f>
        <v>0</v>
      </c>
      <c r="AG456" s="49">
        <f t="shared" si="378"/>
        <v>0</v>
      </c>
      <c r="AH456" s="49">
        <f t="shared" si="378"/>
        <v>0.23599999999999999</v>
      </c>
      <c r="AI456" s="49">
        <f t="shared" si="378"/>
        <v>0</v>
      </c>
      <c r="AJ456" s="49">
        <f t="shared" si="373"/>
        <v>0</v>
      </c>
      <c r="AK456" s="49">
        <v>0</v>
      </c>
      <c r="AL456" s="49">
        <v>0</v>
      </c>
      <c r="AM456" s="49">
        <v>0</v>
      </c>
      <c r="AN456" s="49">
        <v>0</v>
      </c>
      <c r="AO456" s="49">
        <f t="shared" si="374"/>
        <v>0</v>
      </c>
      <c r="AP456" s="49">
        <v>0</v>
      </c>
      <c r="AQ456" s="49">
        <v>0</v>
      </c>
      <c r="AR456" s="49">
        <v>0</v>
      </c>
      <c r="AS456" s="49">
        <v>0</v>
      </c>
      <c r="AT456" s="49">
        <f t="shared" si="375"/>
        <v>0.23599999999999999</v>
      </c>
      <c r="AU456" s="49">
        <v>0</v>
      </c>
      <c r="AV456" s="49">
        <v>0</v>
      </c>
      <c r="AW456" s="49">
        <v>0.23599999999999999</v>
      </c>
      <c r="AX456" s="49">
        <v>0</v>
      </c>
      <c r="AY456" s="49">
        <f t="shared" si="376"/>
        <v>0</v>
      </c>
      <c r="AZ456" s="49">
        <v>0</v>
      </c>
      <c r="BA456" s="49">
        <v>0</v>
      </c>
      <c r="BB456" s="49">
        <v>0</v>
      </c>
      <c r="BC456" s="49">
        <v>0</v>
      </c>
    </row>
    <row r="457" spans="1:55" ht="31.5" x14ac:dyDescent="0.25">
      <c r="A457" s="46" t="s">
        <v>802</v>
      </c>
      <c r="B457" s="55" t="s">
        <v>867</v>
      </c>
      <c r="C457" s="53" t="s">
        <v>868</v>
      </c>
      <c r="D457" s="49">
        <v>0.17275167785234899</v>
      </c>
      <c r="E457" s="49">
        <f t="shared" si="365"/>
        <v>0.1716</v>
      </c>
      <c r="F457" s="49">
        <f t="shared" si="377"/>
        <v>0</v>
      </c>
      <c r="G457" s="49">
        <f t="shared" si="377"/>
        <v>0</v>
      </c>
      <c r="H457" s="49">
        <f t="shared" si="377"/>
        <v>0.1716</v>
      </c>
      <c r="I457" s="49">
        <f t="shared" si="377"/>
        <v>0</v>
      </c>
      <c r="J457" s="49">
        <f t="shared" si="367"/>
        <v>0</v>
      </c>
      <c r="K457" s="49">
        <v>0</v>
      </c>
      <c r="L457" s="49">
        <v>0</v>
      </c>
      <c r="M457" s="49">
        <v>0</v>
      </c>
      <c r="N457" s="49">
        <v>0</v>
      </c>
      <c r="O457" s="49">
        <f t="shared" si="368"/>
        <v>0</v>
      </c>
      <c r="P457" s="49">
        <v>0</v>
      </c>
      <c r="Q457" s="49">
        <v>0</v>
      </c>
      <c r="R457" s="49">
        <v>0</v>
      </c>
      <c r="S457" s="49">
        <v>0</v>
      </c>
      <c r="T457" s="49">
        <f t="shared" si="369"/>
        <v>0</v>
      </c>
      <c r="U457" s="49">
        <v>0</v>
      </c>
      <c r="V457" s="49">
        <v>0</v>
      </c>
      <c r="W457" s="49">
        <v>0</v>
      </c>
      <c r="X457" s="49">
        <v>0</v>
      </c>
      <c r="Y457" s="49">
        <f t="shared" si="370"/>
        <v>0.1716</v>
      </c>
      <c r="Z457" s="49">
        <v>0</v>
      </c>
      <c r="AA457" s="49">
        <v>0</v>
      </c>
      <c r="AB457" s="49">
        <v>0.1716</v>
      </c>
      <c r="AC457" s="49">
        <v>0</v>
      </c>
      <c r="AD457" s="49">
        <v>0.14395973154362418</v>
      </c>
      <c r="AE457" s="49">
        <f t="shared" si="371"/>
        <v>0.14299999999999999</v>
      </c>
      <c r="AF457" s="49">
        <f t="shared" si="378"/>
        <v>0</v>
      </c>
      <c r="AG457" s="49">
        <f t="shared" si="378"/>
        <v>0</v>
      </c>
      <c r="AH457" s="49">
        <f t="shared" si="378"/>
        <v>0.14299999999999999</v>
      </c>
      <c r="AI457" s="49">
        <f t="shared" si="378"/>
        <v>0</v>
      </c>
      <c r="AJ457" s="49">
        <f t="shared" si="373"/>
        <v>0</v>
      </c>
      <c r="AK457" s="49">
        <v>0</v>
      </c>
      <c r="AL457" s="49">
        <v>0</v>
      </c>
      <c r="AM457" s="49">
        <v>0</v>
      </c>
      <c r="AN457" s="49">
        <v>0</v>
      </c>
      <c r="AO457" s="49">
        <f t="shared" si="374"/>
        <v>0</v>
      </c>
      <c r="AP457" s="49">
        <v>0</v>
      </c>
      <c r="AQ457" s="49">
        <v>0</v>
      </c>
      <c r="AR457" s="49">
        <v>0</v>
      </c>
      <c r="AS457" s="49">
        <v>0</v>
      </c>
      <c r="AT457" s="49">
        <f t="shared" si="375"/>
        <v>0</v>
      </c>
      <c r="AU457" s="49">
        <v>0</v>
      </c>
      <c r="AV457" s="49">
        <v>0</v>
      </c>
      <c r="AW457" s="49">
        <v>0</v>
      </c>
      <c r="AX457" s="49">
        <v>0</v>
      </c>
      <c r="AY457" s="49">
        <f t="shared" si="376"/>
        <v>0.14299999999999999</v>
      </c>
      <c r="AZ457" s="49">
        <v>0</v>
      </c>
      <c r="BA457" s="49">
        <v>0</v>
      </c>
      <c r="BB457" s="49">
        <v>0.14299999999999999</v>
      </c>
      <c r="BC457" s="49">
        <v>0</v>
      </c>
    </row>
    <row r="458" spans="1:55" ht="31.5" x14ac:dyDescent="0.25">
      <c r="A458" s="46" t="s">
        <v>802</v>
      </c>
      <c r="B458" s="55" t="s">
        <v>869</v>
      </c>
      <c r="C458" s="53" t="s">
        <v>870</v>
      </c>
      <c r="D458" s="49" t="s">
        <v>132</v>
      </c>
      <c r="E458" s="49">
        <f t="shared" si="365"/>
        <v>8.5800000000000001E-2</v>
      </c>
      <c r="F458" s="49">
        <f t="shared" si="377"/>
        <v>0</v>
      </c>
      <c r="G458" s="49">
        <f t="shared" si="377"/>
        <v>0</v>
      </c>
      <c r="H458" s="49">
        <f t="shared" si="377"/>
        <v>8.5800000000000001E-2</v>
      </c>
      <c r="I458" s="49">
        <f t="shared" si="377"/>
        <v>0</v>
      </c>
      <c r="J458" s="49">
        <f t="shared" si="367"/>
        <v>0</v>
      </c>
      <c r="K458" s="49">
        <v>0</v>
      </c>
      <c r="L458" s="49">
        <v>0</v>
      </c>
      <c r="M458" s="49">
        <v>0</v>
      </c>
      <c r="N458" s="49">
        <v>0</v>
      </c>
      <c r="O458" s="49">
        <f t="shared" si="368"/>
        <v>0</v>
      </c>
      <c r="P458" s="49">
        <v>0</v>
      </c>
      <c r="Q458" s="49">
        <v>0</v>
      </c>
      <c r="R458" s="49">
        <v>0</v>
      </c>
      <c r="S458" s="49">
        <v>0</v>
      </c>
      <c r="T458" s="49">
        <f t="shared" si="369"/>
        <v>0</v>
      </c>
      <c r="U458" s="49">
        <v>0</v>
      </c>
      <c r="V458" s="49">
        <v>0</v>
      </c>
      <c r="W458" s="49">
        <v>0</v>
      </c>
      <c r="X458" s="49">
        <v>0</v>
      </c>
      <c r="Y458" s="49">
        <f t="shared" si="370"/>
        <v>8.5800000000000001E-2</v>
      </c>
      <c r="Z458" s="49">
        <v>0</v>
      </c>
      <c r="AA458" s="49">
        <v>0</v>
      </c>
      <c r="AB458" s="49">
        <v>8.5800000000000001E-2</v>
      </c>
      <c r="AC458" s="49">
        <v>0</v>
      </c>
      <c r="AD458" s="49" t="s">
        <v>132</v>
      </c>
      <c r="AE458" s="49">
        <f t="shared" si="371"/>
        <v>7.1499999999999994E-2</v>
      </c>
      <c r="AF458" s="49">
        <f t="shared" si="378"/>
        <v>0</v>
      </c>
      <c r="AG458" s="49">
        <f t="shared" si="378"/>
        <v>0</v>
      </c>
      <c r="AH458" s="49">
        <f t="shared" si="378"/>
        <v>7.1499999999999994E-2</v>
      </c>
      <c r="AI458" s="49">
        <f t="shared" si="378"/>
        <v>0</v>
      </c>
      <c r="AJ458" s="49">
        <f t="shared" si="373"/>
        <v>0</v>
      </c>
      <c r="AK458" s="49">
        <v>0</v>
      </c>
      <c r="AL458" s="49">
        <v>0</v>
      </c>
      <c r="AM458" s="49">
        <v>0</v>
      </c>
      <c r="AN458" s="49">
        <v>0</v>
      </c>
      <c r="AO458" s="49">
        <f t="shared" si="374"/>
        <v>0</v>
      </c>
      <c r="AP458" s="49">
        <v>0</v>
      </c>
      <c r="AQ458" s="49">
        <v>0</v>
      </c>
      <c r="AR458" s="49">
        <v>0</v>
      </c>
      <c r="AS458" s="49">
        <v>0</v>
      </c>
      <c r="AT458" s="49">
        <f t="shared" si="375"/>
        <v>7.1499999999999994E-2</v>
      </c>
      <c r="AU458" s="49">
        <v>0</v>
      </c>
      <c r="AV458" s="49">
        <v>0</v>
      </c>
      <c r="AW458" s="49">
        <v>7.1499999999999994E-2</v>
      </c>
      <c r="AX458" s="49">
        <v>0</v>
      </c>
      <c r="AY458" s="49">
        <f t="shared" si="376"/>
        <v>0</v>
      </c>
      <c r="AZ458" s="49">
        <v>0</v>
      </c>
      <c r="BA458" s="49">
        <v>0</v>
      </c>
      <c r="BB458" s="49">
        <v>0</v>
      </c>
      <c r="BC458" s="49">
        <v>0</v>
      </c>
    </row>
    <row r="459" spans="1:55" ht="31.5" x14ac:dyDescent="0.25">
      <c r="A459" s="46" t="s">
        <v>802</v>
      </c>
      <c r="B459" s="55" t="s">
        <v>871</v>
      </c>
      <c r="C459" s="53" t="s">
        <v>872</v>
      </c>
      <c r="D459" s="49">
        <v>0.1716</v>
      </c>
      <c r="E459" s="49">
        <f t="shared" si="365"/>
        <v>0.1716</v>
      </c>
      <c r="F459" s="49">
        <f t="shared" si="377"/>
        <v>0</v>
      </c>
      <c r="G459" s="49">
        <f t="shared" si="377"/>
        <v>0</v>
      </c>
      <c r="H459" s="49">
        <f t="shared" si="377"/>
        <v>0.1716</v>
      </c>
      <c r="I459" s="49">
        <f t="shared" si="377"/>
        <v>0</v>
      </c>
      <c r="J459" s="49">
        <f t="shared" si="367"/>
        <v>0</v>
      </c>
      <c r="K459" s="49">
        <v>0</v>
      </c>
      <c r="L459" s="49">
        <v>0</v>
      </c>
      <c r="M459" s="49">
        <v>0</v>
      </c>
      <c r="N459" s="49">
        <v>0</v>
      </c>
      <c r="O459" s="49">
        <f t="shared" si="368"/>
        <v>0</v>
      </c>
      <c r="P459" s="49">
        <v>0</v>
      </c>
      <c r="Q459" s="49">
        <v>0</v>
      </c>
      <c r="R459" s="49">
        <v>0</v>
      </c>
      <c r="S459" s="49">
        <v>0</v>
      </c>
      <c r="T459" s="49">
        <f t="shared" si="369"/>
        <v>0</v>
      </c>
      <c r="U459" s="49">
        <v>0</v>
      </c>
      <c r="V459" s="49">
        <v>0</v>
      </c>
      <c r="W459" s="49">
        <v>0</v>
      </c>
      <c r="X459" s="49">
        <v>0</v>
      </c>
      <c r="Y459" s="49">
        <f t="shared" si="370"/>
        <v>0.1716</v>
      </c>
      <c r="Z459" s="49">
        <v>0</v>
      </c>
      <c r="AA459" s="49">
        <v>0</v>
      </c>
      <c r="AB459" s="49">
        <v>0.1716</v>
      </c>
      <c r="AC459" s="49">
        <v>0</v>
      </c>
      <c r="AD459" s="49">
        <v>0.14299999999999999</v>
      </c>
      <c r="AE459" s="49">
        <f t="shared" si="371"/>
        <v>0.14299999999999999</v>
      </c>
      <c r="AF459" s="49">
        <f t="shared" si="378"/>
        <v>0</v>
      </c>
      <c r="AG459" s="49">
        <f t="shared" si="378"/>
        <v>0</v>
      </c>
      <c r="AH459" s="49">
        <f t="shared" si="378"/>
        <v>0.14299999999999999</v>
      </c>
      <c r="AI459" s="49">
        <f t="shared" si="378"/>
        <v>0</v>
      </c>
      <c r="AJ459" s="49">
        <f t="shared" si="373"/>
        <v>0</v>
      </c>
      <c r="AK459" s="49">
        <v>0</v>
      </c>
      <c r="AL459" s="49">
        <v>0</v>
      </c>
      <c r="AM459" s="49">
        <v>0</v>
      </c>
      <c r="AN459" s="49">
        <v>0</v>
      </c>
      <c r="AO459" s="49">
        <f t="shared" si="374"/>
        <v>0</v>
      </c>
      <c r="AP459" s="49">
        <v>0</v>
      </c>
      <c r="AQ459" s="49">
        <v>0</v>
      </c>
      <c r="AR459" s="49">
        <v>0</v>
      </c>
      <c r="AS459" s="49">
        <v>0</v>
      </c>
      <c r="AT459" s="49">
        <f t="shared" si="375"/>
        <v>0</v>
      </c>
      <c r="AU459" s="49">
        <v>0</v>
      </c>
      <c r="AV459" s="49">
        <v>0</v>
      </c>
      <c r="AW459" s="49">
        <v>0</v>
      </c>
      <c r="AX459" s="49">
        <v>0</v>
      </c>
      <c r="AY459" s="49">
        <f t="shared" si="376"/>
        <v>0.14299999999999999</v>
      </c>
      <c r="AZ459" s="49">
        <v>0</v>
      </c>
      <c r="BA459" s="49">
        <v>0</v>
      </c>
      <c r="BB459" s="49">
        <v>0.14299999999999999</v>
      </c>
      <c r="BC459" s="49">
        <v>0</v>
      </c>
    </row>
    <row r="460" spans="1:55" ht="31.5" x14ac:dyDescent="0.25">
      <c r="A460" s="46" t="s">
        <v>802</v>
      </c>
      <c r="B460" s="55" t="s">
        <v>873</v>
      </c>
      <c r="C460" s="53" t="s">
        <v>874</v>
      </c>
      <c r="D460" s="49">
        <v>0.1716</v>
      </c>
      <c r="E460" s="49">
        <f t="shared" si="365"/>
        <v>0.1716</v>
      </c>
      <c r="F460" s="49">
        <f t="shared" si="377"/>
        <v>0</v>
      </c>
      <c r="G460" s="49">
        <f t="shared" si="377"/>
        <v>0</v>
      </c>
      <c r="H460" s="49">
        <f t="shared" si="377"/>
        <v>0.1716</v>
      </c>
      <c r="I460" s="49">
        <f t="shared" si="377"/>
        <v>0</v>
      </c>
      <c r="J460" s="49">
        <f t="shared" si="367"/>
        <v>0</v>
      </c>
      <c r="K460" s="49">
        <v>0</v>
      </c>
      <c r="L460" s="49">
        <v>0</v>
      </c>
      <c r="M460" s="49">
        <v>0</v>
      </c>
      <c r="N460" s="49">
        <v>0</v>
      </c>
      <c r="O460" s="49">
        <f t="shared" si="368"/>
        <v>0</v>
      </c>
      <c r="P460" s="49">
        <v>0</v>
      </c>
      <c r="Q460" s="49">
        <v>0</v>
      </c>
      <c r="R460" s="49">
        <v>0</v>
      </c>
      <c r="S460" s="49">
        <v>0</v>
      </c>
      <c r="T460" s="49">
        <f t="shared" si="369"/>
        <v>0</v>
      </c>
      <c r="U460" s="49">
        <v>0</v>
      </c>
      <c r="V460" s="49">
        <v>0</v>
      </c>
      <c r="W460" s="49">
        <v>0</v>
      </c>
      <c r="X460" s="49">
        <v>0</v>
      </c>
      <c r="Y460" s="49">
        <f t="shared" si="370"/>
        <v>0.1716</v>
      </c>
      <c r="Z460" s="49">
        <v>0</v>
      </c>
      <c r="AA460" s="49">
        <v>0</v>
      </c>
      <c r="AB460" s="49">
        <v>0.1716</v>
      </c>
      <c r="AC460" s="49">
        <v>0</v>
      </c>
      <c r="AD460" s="49">
        <v>0.14299999999999999</v>
      </c>
      <c r="AE460" s="49">
        <f t="shared" si="371"/>
        <v>0.14299999999999999</v>
      </c>
      <c r="AF460" s="49">
        <f t="shared" si="378"/>
        <v>0</v>
      </c>
      <c r="AG460" s="49">
        <f t="shared" si="378"/>
        <v>0</v>
      </c>
      <c r="AH460" s="49">
        <f t="shared" si="378"/>
        <v>0.14299999999999999</v>
      </c>
      <c r="AI460" s="49">
        <f t="shared" si="378"/>
        <v>0</v>
      </c>
      <c r="AJ460" s="49">
        <f t="shared" si="373"/>
        <v>0</v>
      </c>
      <c r="AK460" s="49">
        <v>0</v>
      </c>
      <c r="AL460" s="49">
        <v>0</v>
      </c>
      <c r="AM460" s="49">
        <v>0</v>
      </c>
      <c r="AN460" s="49">
        <v>0</v>
      </c>
      <c r="AO460" s="49">
        <f t="shared" si="374"/>
        <v>0</v>
      </c>
      <c r="AP460" s="49">
        <v>0</v>
      </c>
      <c r="AQ460" s="49">
        <v>0</v>
      </c>
      <c r="AR460" s="49">
        <v>0</v>
      </c>
      <c r="AS460" s="49">
        <v>0</v>
      </c>
      <c r="AT460" s="49">
        <f t="shared" si="375"/>
        <v>0</v>
      </c>
      <c r="AU460" s="49">
        <v>0</v>
      </c>
      <c r="AV460" s="49">
        <v>0</v>
      </c>
      <c r="AW460" s="49">
        <v>0</v>
      </c>
      <c r="AX460" s="49">
        <v>0</v>
      </c>
      <c r="AY460" s="49">
        <f t="shared" si="376"/>
        <v>0.14299999999999999</v>
      </c>
      <c r="AZ460" s="49">
        <v>0</v>
      </c>
      <c r="BA460" s="49">
        <v>0</v>
      </c>
      <c r="BB460" s="49">
        <v>0.14299999999999999</v>
      </c>
      <c r="BC460" s="49">
        <v>0</v>
      </c>
    </row>
    <row r="461" spans="1:55" ht="47.25" x14ac:dyDescent="0.25">
      <c r="A461" s="46" t="s">
        <v>802</v>
      </c>
      <c r="B461" s="55" t="s">
        <v>875</v>
      </c>
      <c r="C461" s="53" t="s">
        <v>876</v>
      </c>
      <c r="D461" s="49">
        <v>3.1920000000000002</v>
      </c>
      <c r="E461" s="49">
        <f t="shared" si="365"/>
        <v>3.1920000000000002</v>
      </c>
      <c r="F461" s="49">
        <f t="shared" si="377"/>
        <v>0</v>
      </c>
      <c r="G461" s="49">
        <f t="shared" si="377"/>
        <v>0</v>
      </c>
      <c r="H461" s="49">
        <f t="shared" si="377"/>
        <v>3.1920000000000002</v>
      </c>
      <c r="I461" s="49">
        <f t="shared" si="377"/>
        <v>0</v>
      </c>
      <c r="J461" s="49">
        <f t="shared" si="367"/>
        <v>0</v>
      </c>
      <c r="K461" s="49">
        <v>0</v>
      </c>
      <c r="L461" s="49">
        <v>0</v>
      </c>
      <c r="M461" s="49">
        <v>0</v>
      </c>
      <c r="N461" s="49">
        <v>0</v>
      </c>
      <c r="O461" s="49">
        <f t="shared" si="368"/>
        <v>0</v>
      </c>
      <c r="P461" s="49">
        <v>0</v>
      </c>
      <c r="Q461" s="49">
        <v>0</v>
      </c>
      <c r="R461" s="49">
        <v>0</v>
      </c>
      <c r="S461" s="49">
        <v>0</v>
      </c>
      <c r="T461" s="49">
        <f t="shared" si="369"/>
        <v>0</v>
      </c>
      <c r="U461" s="49">
        <v>0</v>
      </c>
      <c r="V461" s="49">
        <v>0</v>
      </c>
      <c r="W461" s="49">
        <v>0</v>
      </c>
      <c r="X461" s="49">
        <v>0</v>
      </c>
      <c r="Y461" s="49">
        <f t="shared" si="370"/>
        <v>3.1920000000000002</v>
      </c>
      <c r="Z461" s="49">
        <v>0</v>
      </c>
      <c r="AA461" s="49">
        <v>0</v>
      </c>
      <c r="AB461" s="49">
        <v>3.1920000000000002</v>
      </c>
      <c r="AC461" s="49">
        <v>0</v>
      </c>
      <c r="AD461" s="49">
        <v>2.66</v>
      </c>
      <c r="AE461" s="49">
        <f t="shared" si="371"/>
        <v>2.66</v>
      </c>
      <c r="AF461" s="49">
        <f t="shared" si="378"/>
        <v>0</v>
      </c>
      <c r="AG461" s="49">
        <f t="shared" si="378"/>
        <v>0</v>
      </c>
      <c r="AH461" s="49">
        <f t="shared" si="378"/>
        <v>2.66</v>
      </c>
      <c r="AI461" s="49">
        <f t="shared" si="378"/>
        <v>0</v>
      </c>
      <c r="AJ461" s="49">
        <f t="shared" si="373"/>
        <v>0</v>
      </c>
      <c r="AK461" s="49">
        <v>0</v>
      </c>
      <c r="AL461" s="49">
        <v>0</v>
      </c>
      <c r="AM461" s="49">
        <v>0</v>
      </c>
      <c r="AN461" s="49">
        <v>0</v>
      </c>
      <c r="AO461" s="49">
        <f t="shared" si="374"/>
        <v>0</v>
      </c>
      <c r="AP461" s="49">
        <v>0</v>
      </c>
      <c r="AQ461" s="49">
        <v>0</v>
      </c>
      <c r="AR461" s="49">
        <v>0</v>
      </c>
      <c r="AS461" s="49">
        <v>0</v>
      </c>
      <c r="AT461" s="49">
        <f t="shared" si="375"/>
        <v>0</v>
      </c>
      <c r="AU461" s="49">
        <v>0</v>
      </c>
      <c r="AV461" s="49">
        <v>0</v>
      </c>
      <c r="AW461" s="49">
        <v>0</v>
      </c>
      <c r="AX461" s="49">
        <v>0</v>
      </c>
      <c r="AY461" s="49">
        <f t="shared" si="376"/>
        <v>2.66</v>
      </c>
      <c r="AZ461" s="49">
        <v>0</v>
      </c>
      <c r="BA461" s="49">
        <v>0</v>
      </c>
      <c r="BB461" s="49">
        <v>2.66</v>
      </c>
      <c r="BC461" s="49">
        <v>0</v>
      </c>
    </row>
    <row r="462" spans="1:55" ht="31.5" x14ac:dyDescent="0.25">
      <c r="A462" s="46" t="s">
        <v>802</v>
      </c>
      <c r="B462" s="55" t="s">
        <v>877</v>
      </c>
      <c r="C462" s="53" t="s">
        <v>878</v>
      </c>
      <c r="D462" s="49">
        <v>0.16079999999999997</v>
      </c>
      <c r="E462" s="49">
        <f t="shared" si="365"/>
        <v>0.1632432</v>
      </c>
      <c r="F462" s="49">
        <f t="shared" si="377"/>
        <v>0</v>
      </c>
      <c r="G462" s="49">
        <f t="shared" si="377"/>
        <v>0</v>
      </c>
      <c r="H462" s="49">
        <f t="shared" si="377"/>
        <v>0.1632432</v>
      </c>
      <c r="I462" s="49">
        <f t="shared" si="377"/>
        <v>0</v>
      </c>
      <c r="J462" s="49">
        <f t="shared" si="367"/>
        <v>0</v>
      </c>
      <c r="K462" s="49">
        <v>0</v>
      </c>
      <c r="L462" s="49">
        <v>0</v>
      </c>
      <c r="M462" s="49">
        <v>0</v>
      </c>
      <c r="N462" s="49">
        <v>0</v>
      </c>
      <c r="O462" s="49">
        <f t="shared" si="368"/>
        <v>0</v>
      </c>
      <c r="P462" s="49">
        <v>0</v>
      </c>
      <c r="Q462" s="49">
        <v>0</v>
      </c>
      <c r="R462" s="49">
        <v>0</v>
      </c>
      <c r="S462" s="49">
        <v>0</v>
      </c>
      <c r="T462" s="49">
        <f t="shared" si="369"/>
        <v>0</v>
      </c>
      <c r="U462" s="49">
        <v>0</v>
      </c>
      <c r="V462" s="49">
        <v>0</v>
      </c>
      <c r="W462" s="49">
        <v>0</v>
      </c>
      <c r="X462" s="49">
        <v>0</v>
      </c>
      <c r="Y462" s="49">
        <f t="shared" si="370"/>
        <v>0.1632432</v>
      </c>
      <c r="Z462" s="49">
        <v>0</v>
      </c>
      <c r="AA462" s="49">
        <v>0</v>
      </c>
      <c r="AB462" s="49">
        <v>0.1632432</v>
      </c>
      <c r="AC462" s="49">
        <v>0</v>
      </c>
      <c r="AD462" s="49">
        <v>0.13400000000000001</v>
      </c>
      <c r="AE462" s="49">
        <f t="shared" si="371"/>
        <v>0.13603599999999999</v>
      </c>
      <c r="AF462" s="49">
        <f t="shared" si="378"/>
        <v>0</v>
      </c>
      <c r="AG462" s="49">
        <f t="shared" si="378"/>
        <v>0</v>
      </c>
      <c r="AH462" s="49">
        <f t="shared" si="378"/>
        <v>0.13603599999999999</v>
      </c>
      <c r="AI462" s="49">
        <f t="shared" si="378"/>
        <v>0</v>
      </c>
      <c r="AJ462" s="49">
        <f t="shared" si="373"/>
        <v>0</v>
      </c>
      <c r="AK462" s="49">
        <v>0</v>
      </c>
      <c r="AL462" s="49">
        <v>0</v>
      </c>
      <c r="AM462" s="49">
        <v>0</v>
      </c>
      <c r="AN462" s="49">
        <v>0</v>
      </c>
      <c r="AO462" s="49">
        <f t="shared" si="374"/>
        <v>0</v>
      </c>
      <c r="AP462" s="49">
        <v>0</v>
      </c>
      <c r="AQ462" s="49">
        <v>0</v>
      </c>
      <c r="AR462" s="49">
        <v>0</v>
      </c>
      <c r="AS462" s="49">
        <v>0</v>
      </c>
      <c r="AT462" s="49">
        <f t="shared" si="375"/>
        <v>0.13603599999999999</v>
      </c>
      <c r="AU462" s="49">
        <v>0</v>
      </c>
      <c r="AV462" s="49">
        <v>0</v>
      </c>
      <c r="AW462" s="49">
        <v>0.13603599999999999</v>
      </c>
      <c r="AX462" s="49">
        <v>0</v>
      </c>
      <c r="AY462" s="49">
        <f t="shared" si="376"/>
        <v>0</v>
      </c>
      <c r="AZ462" s="49">
        <v>0</v>
      </c>
      <c r="BA462" s="49">
        <v>0</v>
      </c>
      <c r="BB462" s="49">
        <v>0</v>
      </c>
      <c r="BC462" s="49">
        <v>0</v>
      </c>
    </row>
    <row r="463" spans="1:55" ht="31.5" x14ac:dyDescent="0.25">
      <c r="A463" s="46" t="s">
        <v>802</v>
      </c>
      <c r="B463" s="55" t="s">
        <v>879</v>
      </c>
      <c r="C463" s="53" t="s">
        <v>880</v>
      </c>
      <c r="D463" s="49">
        <v>0.13079999999999997</v>
      </c>
      <c r="E463" s="49">
        <f t="shared" si="365"/>
        <v>0.11640164</v>
      </c>
      <c r="F463" s="49">
        <f t="shared" si="377"/>
        <v>0</v>
      </c>
      <c r="G463" s="49">
        <f t="shared" si="377"/>
        <v>0</v>
      </c>
      <c r="H463" s="49">
        <f t="shared" si="377"/>
        <v>0.11640164</v>
      </c>
      <c r="I463" s="49">
        <f t="shared" si="377"/>
        <v>0</v>
      </c>
      <c r="J463" s="49">
        <f t="shared" si="367"/>
        <v>0</v>
      </c>
      <c r="K463" s="49">
        <v>0</v>
      </c>
      <c r="L463" s="49">
        <v>0</v>
      </c>
      <c r="M463" s="49">
        <v>0</v>
      </c>
      <c r="N463" s="49">
        <v>0</v>
      </c>
      <c r="O463" s="49">
        <f t="shared" si="368"/>
        <v>0</v>
      </c>
      <c r="P463" s="49">
        <v>0</v>
      </c>
      <c r="Q463" s="49">
        <v>0</v>
      </c>
      <c r="R463" s="49">
        <v>0</v>
      </c>
      <c r="S463" s="49">
        <v>0</v>
      </c>
      <c r="T463" s="49">
        <f t="shared" si="369"/>
        <v>0.11640164</v>
      </c>
      <c r="U463" s="49">
        <v>0</v>
      </c>
      <c r="V463" s="49">
        <v>0</v>
      </c>
      <c r="W463" s="49">
        <f>116.40164/1000</f>
        <v>0.11640164</v>
      </c>
      <c r="X463" s="49">
        <v>0</v>
      </c>
      <c r="Y463" s="49">
        <f t="shared" si="370"/>
        <v>0</v>
      </c>
      <c r="Z463" s="49">
        <v>0</v>
      </c>
      <c r="AA463" s="49">
        <v>0</v>
      </c>
      <c r="AB463" s="49">
        <v>0</v>
      </c>
      <c r="AC463" s="49">
        <v>0</v>
      </c>
      <c r="AD463" s="49">
        <v>0.109</v>
      </c>
      <c r="AE463" s="49">
        <f t="shared" si="371"/>
        <v>9.700136999999999E-2</v>
      </c>
      <c r="AF463" s="49">
        <f t="shared" si="378"/>
        <v>0</v>
      </c>
      <c r="AG463" s="49">
        <f t="shared" si="378"/>
        <v>0</v>
      </c>
      <c r="AH463" s="49">
        <f t="shared" si="378"/>
        <v>9.700136999999999E-2</v>
      </c>
      <c r="AI463" s="49">
        <f t="shared" si="378"/>
        <v>0</v>
      </c>
      <c r="AJ463" s="49">
        <f t="shared" si="373"/>
        <v>0</v>
      </c>
      <c r="AK463" s="49">
        <v>0</v>
      </c>
      <c r="AL463" s="49">
        <v>0</v>
      </c>
      <c r="AM463" s="49">
        <v>0</v>
      </c>
      <c r="AN463" s="49">
        <v>0</v>
      </c>
      <c r="AO463" s="49">
        <f t="shared" si="374"/>
        <v>0</v>
      </c>
      <c r="AP463" s="49">
        <v>0</v>
      </c>
      <c r="AQ463" s="49">
        <v>0</v>
      </c>
      <c r="AR463" s="49">
        <v>0</v>
      </c>
      <c r="AS463" s="49">
        <v>0</v>
      </c>
      <c r="AT463" s="49">
        <f t="shared" si="375"/>
        <v>9.700136999999999E-2</v>
      </c>
      <c r="AU463" s="49">
        <v>0</v>
      </c>
      <c r="AV463" s="49">
        <v>0</v>
      </c>
      <c r="AW463" s="49">
        <v>9.700136999999999E-2</v>
      </c>
      <c r="AX463" s="49">
        <v>0</v>
      </c>
      <c r="AY463" s="49">
        <f t="shared" si="376"/>
        <v>0</v>
      </c>
      <c r="AZ463" s="49">
        <v>0</v>
      </c>
      <c r="BA463" s="49">
        <v>0</v>
      </c>
      <c r="BB463" s="49">
        <v>0</v>
      </c>
      <c r="BC463" s="49">
        <v>0</v>
      </c>
    </row>
    <row r="464" spans="1:55" ht="31.5" x14ac:dyDescent="0.25">
      <c r="A464" s="46" t="s">
        <v>802</v>
      </c>
      <c r="B464" s="55" t="s">
        <v>881</v>
      </c>
      <c r="C464" s="53" t="s">
        <v>882</v>
      </c>
      <c r="D464" s="49">
        <v>5.7599999999999991E-2</v>
      </c>
      <c r="E464" s="49">
        <f t="shared" si="365"/>
        <v>0</v>
      </c>
      <c r="F464" s="49">
        <f t="shared" si="377"/>
        <v>0</v>
      </c>
      <c r="G464" s="49">
        <f t="shared" si="377"/>
        <v>0</v>
      </c>
      <c r="H464" s="49">
        <f t="shared" si="377"/>
        <v>0</v>
      </c>
      <c r="I464" s="49">
        <f t="shared" si="377"/>
        <v>0</v>
      </c>
      <c r="J464" s="49">
        <f t="shared" si="367"/>
        <v>0</v>
      </c>
      <c r="K464" s="49">
        <v>0</v>
      </c>
      <c r="L464" s="49">
        <v>0</v>
      </c>
      <c r="M464" s="49">
        <v>0</v>
      </c>
      <c r="N464" s="49">
        <v>0</v>
      </c>
      <c r="O464" s="49">
        <f t="shared" si="368"/>
        <v>0</v>
      </c>
      <c r="P464" s="49">
        <v>0</v>
      </c>
      <c r="Q464" s="49">
        <v>0</v>
      </c>
      <c r="R464" s="49">
        <v>0</v>
      </c>
      <c r="S464" s="49">
        <v>0</v>
      </c>
      <c r="T464" s="49">
        <f t="shared" si="369"/>
        <v>0</v>
      </c>
      <c r="U464" s="49">
        <v>0</v>
      </c>
      <c r="V464" s="49">
        <v>0</v>
      </c>
      <c r="W464" s="49">
        <v>0</v>
      </c>
      <c r="X464" s="49">
        <v>0</v>
      </c>
      <c r="Y464" s="49">
        <f t="shared" si="370"/>
        <v>0</v>
      </c>
      <c r="Z464" s="49">
        <v>0</v>
      </c>
      <c r="AA464" s="49">
        <v>0</v>
      </c>
      <c r="AB464" s="49">
        <v>0</v>
      </c>
      <c r="AC464" s="49">
        <v>0</v>
      </c>
      <c r="AD464" s="49">
        <v>4.8000000000000001E-2</v>
      </c>
      <c r="AE464" s="49">
        <f t="shared" si="371"/>
        <v>0</v>
      </c>
      <c r="AF464" s="49">
        <f t="shared" si="378"/>
        <v>0</v>
      </c>
      <c r="AG464" s="49">
        <f t="shared" si="378"/>
        <v>0</v>
      </c>
      <c r="AH464" s="49">
        <f t="shared" si="378"/>
        <v>0</v>
      </c>
      <c r="AI464" s="49">
        <f t="shared" si="378"/>
        <v>0</v>
      </c>
      <c r="AJ464" s="49">
        <f t="shared" si="373"/>
        <v>0</v>
      </c>
      <c r="AK464" s="49">
        <v>0</v>
      </c>
      <c r="AL464" s="49">
        <v>0</v>
      </c>
      <c r="AM464" s="49">
        <v>0</v>
      </c>
      <c r="AN464" s="49">
        <v>0</v>
      </c>
      <c r="AO464" s="49">
        <f t="shared" si="374"/>
        <v>0</v>
      </c>
      <c r="AP464" s="49">
        <v>0</v>
      </c>
      <c r="AQ464" s="49">
        <v>0</v>
      </c>
      <c r="AR464" s="49">
        <v>0</v>
      </c>
      <c r="AS464" s="49">
        <v>0</v>
      </c>
      <c r="AT464" s="49">
        <f t="shared" si="375"/>
        <v>0</v>
      </c>
      <c r="AU464" s="49">
        <v>0</v>
      </c>
      <c r="AV464" s="49">
        <v>0</v>
      </c>
      <c r="AW464" s="49">
        <v>0</v>
      </c>
      <c r="AX464" s="49">
        <v>0</v>
      </c>
      <c r="AY464" s="49">
        <f t="shared" si="376"/>
        <v>0</v>
      </c>
      <c r="AZ464" s="49">
        <v>0</v>
      </c>
      <c r="BA464" s="49">
        <v>0</v>
      </c>
      <c r="BB464" s="49">
        <v>0</v>
      </c>
      <c r="BC464" s="49">
        <v>0</v>
      </c>
    </row>
    <row r="465" spans="1:55" ht="31.5" x14ac:dyDescent="0.25">
      <c r="A465" s="46" t="s">
        <v>802</v>
      </c>
      <c r="B465" s="55" t="s">
        <v>883</v>
      </c>
      <c r="C465" s="53" t="s">
        <v>884</v>
      </c>
      <c r="D465" s="49">
        <v>0.37680000000000002</v>
      </c>
      <c r="E465" s="49">
        <f t="shared" si="365"/>
        <v>0.51695639999999998</v>
      </c>
      <c r="F465" s="49">
        <f t="shared" si="377"/>
        <v>0</v>
      </c>
      <c r="G465" s="49">
        <f t="shared" si="377"/>
        <v>0</v>
      </c>
      <c r="H465" s="49">
        <f t="shared" si="377"/>
        <v>0.51695639999999998</v>
      </c>
      <c r="I465" s="49">
        <f t="shared" si="377"/>
        <v>0</v>
      </c>
      <c r="J465" s="49">
        <f t="shared" si="367"/>
        <v>0</v>
      </c>
      <c r="K465" s="49">
        <v>0</v>
      </c>
      <c r="L465" s="49">
        <v>0</v>
      </c>
      <c r="M465" s="49">
        <v>0</v>
      </c>
      <c r="N465" s="49">
        <v>0</v>
      </c>
      <c r="O465" s="49">
        <f t="shared" si="368"/>
        <v>0</v>
      </c>
      <c r="P465" s="49">
        <v>0</v>
      </c>
      <c r="Q465" s="49">
        <v>0</v>
      </c>
      <c r="R465" s="49">
        <v>0</v>
      </c>
      <c r="S465" s="49">
        <v>0</v>
      </c>
      <c r="T465" s="49">
        <f t="shared" si="369"/>
        <v>0.51695639999999998</v>
      </c>
      <c r="U465" s="49">
        <v>0</v>
      </c>
      <c r="V465" s="49">
        <v>0</v>
      </c>
      <c r="W465" s="49">
        <f>516.9564/1000</f>
        <v>0.51695639999999998</v>
      </c>
      <c r="X465" s="49">
        <v>0</v>
      </c>
      <c r="Y465" s="49">
        <f t="shared" si="370"/>
        <v>0</v>
      </c>
      <c r="Z465" s="49">
        <v>0</v>
      </c>
      <c r="AA465" s="49">
        <v>0</v>
      </c>
      <c r="AB465" s="49">
        <v>0</v>
      </c>
      <c r="AC465" s="49">
        <v>0</v>
      </c>
      <c r="AD465" s="49">
        <v>0.314</v>
      </c>
      <c r="AE465" s="49">
        <f t="shared" si="371"/>
        <v>0.43079700000000004</v>
      </c>
      <c r="AF465" s="49">
        <f t="shared" si="378"/>
        <v>0</v>
      </c>
      <c r="AG465" s="49">
        <f t="shared" si="378"/>
        <v>0</v>
      </c>
      <c r="AH465" s="49">
        <f t="shared" si="378"/>
        <v>0.43079700000000004</v>
      </c>
      <c r="AI465" s="49">
        <f t="shared" si="378"/>
        <v>0</v>
      </c>
      <c r="AJ465" s="49">
        <f t="shared" si="373"/>
        <v>0</v>
      </c>
      <c r="AK465" s="49">
        <v>0</v>
      </c>
      <c r="AL465" s="49">
        <v>0</v>
      </c>
      <c r="AM465" s="49">
        <v>0</v>
      </c>
      <c r="AN465" s="49">
        <v>0</v>
      </c>
      <c r="AO465" s="49">
        <f t="shared" si="374"/>
        <v>0</v>
      </c>
      <c r="AP465" s="49">
        <v>0</v>
      </c>
      <c r="AQ465" s="49">
        <v>0</v>
      </c>
      <c r="AR465" s="49">
        <v>0</v>
      </c>
      <c r="AS465" s="49">
        <v>0</v>
      </c>
      <c r="AT465" s="49">
        <f t="shared" si="375"/>
        <v>0.43079700000000004</v>
      </c>
      <c r="AU465" s="49">
        <v>0</v>
      </c>
      <c r="AV465" s="49">
        <v>0</v>
      </c>
      <c r="AW465" s="49">
        <v>0.43079700000000004</v>
      </c>
      <c r="AX465" s="49">
        <v>0</v>
      </c>
      <c r="AY465" s="49">
        <f t="shared" si="376"/>
        <v>0</v>
      </c>
      <c r="AZ465" s="49">
        <v>0</v>
      </c>
      <c r="BA465" s="49">
        <v>0</v>
      </c>
      <c r="BB465" s="49">
        <v>0</v>
      </c>
      <c r="BC465" s="49">
        <v>0</v>
      </c>
    </row>
    <row r="466" spans="1:55" ht="47.25" x14ac:dyDescent="0.25">
      <c r="A466" s="46" t="s">
        <v>802</v>
      </c>
      <c r="B466" s="55" t="s">
        <v>885</v>
      </c>
      <c r="C466" s="53" t="s">
        <v>886</v>
      </c>
      <c r="D466" s="49">
        <v>0.13319999999999999</v>
      </c>
      <c r="E466" s="49">
        <f t="shared" si="365"/>
        <v>7.71236E-2</v>
      </c>
      <c r="F466" s="49">
        <f t="shared" si="377"/>
        <v>0</v>
      </c>
      <c r="G466" s="49">
        <f t="shared" si="377"/>
        <v>0</v>
      </c>
      <c r="H466" s="49">
        <f t="shared" si="377"/>
        <v>7.71236E-2</v>
      </c>
      <c r="I466" s="49">
        <f t="shared" si="377"/>
        <v>0</v>
      </c>
      <c r="J466" s="49">
        <f t="shared" si="367"/>
        <v>0</v>
      </c>
      <c r="K466" s="49">
        <v>0</v>
      </c>
      <c r="L466" s="49">
        <v>0</v>
      </c>
      <c r="M466" s="49">
        <v>0</v>
      </c>
      <c r="N466" s="49">
        <v>0</v>
      </c>
      <c r="O466" s="49">
        <f t="shared" si="368"/>
        <v>0</v>
      </c>
      <c r="P466" s="49">
        <v>0</v>
      </c>
      <c r="Q466" s="49">
        <v>0</v>
      </c>
      <c r="R466" s="49">
        <v>0</v>
      </c>
      <c r="S466" s="49">
        <v>0</v>
      </c>
      <c r="T466" s="49">
        <f t="shared" si="369"/>
        <v>7.71236E-2</v>
      </c>
      <c r="U466" s="49">
        <v>0</v>
      </c>
      <c r="V466" s="49">
        <v>0</v>
      </c>
      <c r="W466" s="49">
        <f>77.1236/1000</f>
        <v>7.71236E-2</v>
      </c>
      <c r="X466" s="49">
        <v>0</v>
      </c>
      <c r="Y466" s="49">
        <f t="shared" si="370"/>
        <v>0</v>
      </c>
      <c r="Z466" s="49">
        <v>0</v>
      </c>
      <c r="AA466" s="49">
        <v>0</v>
      </c>
      <c r="AB466" s="49">
        <v>0</v>
      </c>
      <c r="AC466" s="49">
        <v>0</v>
      </c>
      <c r="AD466" s="49">
        <v>0.111</v>
      </c>
      <c r="AE466" s="49">
        <f t="shared" si="371"/>
        <v>6.4269670000000001E-2</v>
      </c>
      <c r="AF466" s="49">
        <f t="shared" si="378"/>
        <v>0</v>
      </c>
      <c r="AG466" s="49">
        <f t="shared" si="378"/>
        <v>0</v>
      </c>
      <c r="AH466" s="49">
        <f t="shared" si="378"/>
        <v>6.4269670000000001E-2</v>
      </c>
      <c r="AI466" s="49">
        <f t="shared" si="378"/>
        <v>0</v>
      </c>
      <c r="AJ466" s="49">
        <f t="shared" si="373"/>
        <v>0</v>
      </c>
      <c r="AK466" s="49">
        <v>0</v>
      </c>
      <c r="AL466" s="49">
        <v>0</v>
      </c>
      <c r="AM466" s="49">
        <v>0</v>
      </c>
      <c r="AN466" s="49">
        <v>0</v>
      </c>
      <c r="AO466" s="49">
        <f t="shared" si="374"/>
        <v>0</v>
      </c>
      <c r="AP466" s="49">
        <v>0</v>
      </c>
      <c r="AQ466" s="49">
        <v>0</v>
      </c>
      <c r="AR466" s="49">
        <v>0</v>
      </c>
      <c r="AS466" s="49">
        <v>0</v>
      </c>
      <c r="AT466" s="49">
        <f t="shared" si="375"/>
        <v>6.4269670000000001E-2</v>
      </c>
      <c r="AU466" s="49">
        <v>0</v>
      </c>
      <c r="AV466" s="49">
        <v>0</v>
      </c>
      <c r="AW466" s="49">
        <v>6.4269670000000001E-2</v>
      </c>
      <c r="AX466" s="49">
        <v>0</v>
      </c>
      <c r="AY466" s="49">
        <f t="shared" si="376"/>
        <v>0</v>
      </c>
      <c r="AZ466" s="49">
        <v>0</v>
      </c>
      <c r="BA466" s="49">
        <v>0</v>
      </c>
      <c r="BB466" s="49">
        <v>0</v>
      </c>
      <c r="BC466" s="49">
        <v>0</v>
      </c>
    </row>
    <row r="467" spans="1:55" ht="31.5" x14ac:dyDescent="0.25">
      <c r="A467" s="46" t="s">
        <v>802</v>
      </c>
      <c r="B467" s="55" t="s">
        <v>887</v>
      </c>
      <c r="C467" s="53" t="s">
        <v>888</v>
      </c>
      <c r="D467" s="49">
        <v>6.9599999999999995E-2</v>
      </c>
      <c r="E467" s="49">
        <f t="shared" si="365"/>
        <v>0.10557647000000001</v>
      </c>
      <c r="F467" s="49">
        <f t="shared" si="377"/>
        <v>0</v>
      </c>
      <c r="G467" s="49">
        <f t="shared" si="377"/>
        <v>0</v>
      </c>
      <c r="H467" s="49">
        <f t="shared" si="377"/>
        <v>0.10557647000000001</v>
      </c>
      <c r="I467" s="49">
        <f t="shared" si="377"/>
        <v>0</v>
      </c>
      <c r="J467" s="49">
        <f t="shared" si="367"/>
        <v>0</v>
      </c>
      <c r="K467" s="49">
        <v>0</v>
      </c>
      <c r="L467" s="49">
        <v>0</v>
      </c>
      <c r="M467" s="49">
        <v>0</v>
      </c>
      <c r="N467" s="49">
        <v>0</v>
      </c>
      <c r="O467" s="49">
        <f t="shared" si="368"/>
        <v>0</v>
      </c>
      <c r="P467" s="49">
        <v>0</v>
      </c>
      <c r="Q467" s="49">
        <v>0</v>
      </c>
      <c r="R467" s="49">
        <v>0</v>
      </c>
      <c r="S467" s="49">
        <v>0</v>
      </c>
      <c r="T467" s="49">
        <f t="shared" si="369"/>
        <v>0.10557647000000001</v>
      </c>
      <c r="U467" s="49">
        <v>0</v>
      </c>
      <c r="V467" s="49">
        <v>0</v>
      </c>
      <c r="W467" s="49">
        <f>105.57647/1000</f>
        <v>0.10557647000000001</v>
      </c>
      <c r="X467" s="49">
        <v>0</v>
      </c>
      <c r="Y467" s="49">
        <f t="shared" si="370"/>
        <v>0</v>
      </c>
      <c r="Z467" s="49">
        <v>0</v>
      </c>
      <c r="AA467" s="49">
        <v>0</v>
      </c>
      <c r="AB467" s="49">
        <v>0</v>
      </c>
      <c r="AC467" s="49">
        <v>0</v>
      </c>
      <c r="AD467" s="49">
        <v>5.8000000000000003E-2</v>
      </c>
      <c r="AE467" s="49">
        <f t="shared" si="371"/>
        <v>8.7980390000000006E-2</v>
      </c>
      <c r="AF467" s="49">
        <f t="shared" si="378"/>
        <v>0</v>
      </c>
      <c r="AG467" s="49">
        <f t="shared" si="378"/>
        <v>0</v>
      </c>
      <c r="AH467" s="49">
        <f t="shared" si="378"/>
        <v>8.7980390000000006E-2</v>
      </c>
      <c r="AI467" s="49">
        <f t="shared" si="378"/>
        <v>0</v>
      </c>
      <c r="AJ467" s="49">
        <f t="shared" si="373"/>
        <v>0</v>
      </c>
      <c r="AK467" s="49">
        <v>0</v>
      </c>
      <c r="AL467" s="49">
        <v>0</v>
      </c>
      <c r="AM467" s="49">
        <v>0</v>
      </c>
      <c r="AN467" s="49">
        <v>0</v>
      </c>
      <c r="AO467" s="49">
        <f t="shared" si="374"/>
        <v>0</v>
      </c>
      <c r="AP467" s="49">
        <v>0</v>
      </c>
      <c r="AQ467" s="49">
        <v>0</v>
      </c>
      <c r="AR467" s="49">
        <v>0</v>
      </c>
      <c r="AS467" s="49">
        <v>0</v>
      </c>
      <c r="AT467" s="49">
        <f t="shared" si="375"/>
        <v>8.7980390000000006E-2</v>
      </c>
      <c r="AU467" s="49">
        <v>0</v>
      </c>
      <c r="AV467" s="49">
        <v>0</v>
      </c>
      <c r="AW467" s="49">
        <v>8.7980390000000006E-2</v>
      </c>
      <c r="AX467" s="49">
        <v>0</v>
      </c>
      <c r="AY467" s="49">
        <f t="shared" si="376"/>
        <v>0</v>
      </c>
      <c r="AZ467" s="49">
        <v>0</v>
      </c>
      <c r="BA467" s="49">
        <v>0</v>
      </c>
      <c r="BB467" s="49">
        <v>0</v>
      </c>
      <c r="BC467" s="49">
        <v>0</v>
      </c>
    </row>
    <row r="468" spans="1:55" ht="31.5" x14ac:dyDescent="0.25">
      <c r="A468" s="46" t="s">
        <v>802</v>
      </c>
      <c r="B468" s="55" t="s">
        <v>889</v>
      </c>
      <c r="C468" s="53" t="s">
        <v>890</v>
      </c>
      <c r="D468" s="49">
        <v>0.20519999999999999</v>
      </c>
      <c r="E468" s="49">
        <f t="shared" si="365"/>
        <v>0.18546665999999998</v>
      </c>
      <c r="F468" s="49">
        <f t="shared" si="377"/>
        <v>0</v>
      </c>
      <c r="G468" s="49">
        <f t="shared" si="377"/>
        <v>0</v>
      </c>
      <c r="H468" s="49">
        <f t="shared" si="377"/>
        <v>0.18546665999999998</v>
      </c>
      <c r="I468" s="49">
        <f t="shared" si="377"/>
        <v>0</v>
      </c>
      <c r="J468" s="49">
        <f t="shared" si="367"/>
        <v>0</v>
      </c>
      <c r="K468" s="49">
        <v>0</v>
      </c>
      <c r="L468" s="49">
        <v>0</v>
      </c>
      <c r="M468" s="49">
        <v>0</v>
      </c>
      <c r="N468" s="49">
        <v>0</v>
      </c>
      <c r="O468" s="49">
        <f t="shared" si="368"/>
        <v>0</v>
      </c>
      <c r="P468" s="49">
        <v>0</v>
      </c>
      <c r="Q468" s="49">
        <v>0</v>
      </c>
      <c r="R468" s="49">
        <v>0</v>
      </c>
      <c r="S468" s="49">
        <v>0</v>
      </c>
      <c r="T468" s="49">
        <f t="shared" si="369"/>
        <v>0.18546665999999998</v>
      </c>
      <c r="U468" s="49">
        <v>0</v>
      </c>
      <c r="V468" s="49">
        <v>0</v>
      </c>
      <c r="W468" s="49">
        <f>185.46666/1000</f>
        <v>0.18546665999999998</v>
      </c>
      <c r="X468" s="49">
        <v>0</v>
      </c>
      <c r="Y468" s="49">
        <f t="shared" si="370"/>
        <v>0</v>
      </c>
      <c r="Z468" s="49">
        <v>0</v>
      </c>
      <c r="AA468" s="49">
        <v>0</v>
      </c>
      <c r="AB468" s="49">
        <v>0</v>
      </c>
      <c r="AC468" s="49">
        <v>0</v>
      </c>
      <c r="AD468" s="49">
        <v>0.17100000000000001</v>
      </c>
      <c r="AE468" s="49">
        <f t="shared" si="371"/>
        <v>0.15455554999999999</v>
      </c>
      <c r="AF468" s="49">
        <f t="shared" si="378"/>
        <v>0</v>
      </c>
      <c r="AG468" s="49">
        <f t="shared" si="378"/>
        <v>0</v>
      </c>
      <c r="AH468" s="49">
        <f t="shared" si="378"/>
        <v>0.15455554999999999</v>
      </c>
      <c r="AI468" s="49">
        <f t="shared" si="378"/>
        <v>0</v>
      </c>
      <c r="AJ468" s="49">
        <f t="shared" si="373"/>
        <v>0</v>
      </c>
      <c r="AK468" s="49">
        <v>0</v>
      </c>
      <c r="AL468" s="49">
        <v>0</v>
      </c>
      <c r="AM468" s="49">
        <v>0</v>
      </c>
      <c r="AN468" s="49">
        <v>0</v>
      </c>
      <c r="AO468" s="49">
        <f t="shared" si="374"/>
        <v>0</v>
      </c>
      <c r="AP468" s="49">
        <v>0</v>
      </c>
      <c r="AQ468" s="49">
        <v>0</v>
      </c>
      <c r="AR468" s="49">
        <v>0</v>
      </c>
      <c r="AS468" s="49">
        <v>0</v>
      </c>
      <c r="AT468" s="49">
        <f t="shared" si="375"/>
        <v>0.15455554999999999</v>
      </c>
      <c r="AU468" s="49">
        <v>0</v>
      </c>
      <c r="AV468" s="49">
        <v>0</v>
      </c>
      <c r="AW468" s="49">
        <v>0.15455554999999999</v>
      </c>
      <c r="AX468" s="49">
        <v>0</v>
      </c>
      <c r="AY468" s="49">
        <f t="shared" si="376"/>
        <v>0</v>
      </c>
      <c r="AZ468" s="49">
        <v>0</v>
      </c>
      <c r="BA468" s="49">
        <v>0</v>
      </c>
      <c r="BB468" s="49">
        <v>0</v>
      </c>
      <c r="BC468" s="49">
        <v>0</v>
      </c>
    </row>
    <row r="469" spans="1:55" ht="31.5" x14ac:dyDescent="0.25">
      <c r="A469" s="46" t="s">
        <v>802</v>
      </c>
      <c r="B469" s="55" t="s">
        <v>891</v>
      </c>
      <c r="C469" s="53" t="s">
        <v>892</v>
      </c>
      <c r="D469" s="49">
        <v>8.0399999999999985E-2</v>
      </c>
      <c r="E469" s="49">
        <f t="shared" si="365"/>
        <v>8.0399999999999999E-2</v>
      </c>
      <c r="F469" s="49">
        <f t="shared" si="377"/>
        <v>0</v>
      </c>
      <c r="G469" s="49">
        <f t="shared" si="377"/>
        <v>0</v>
      </c>
      <c r="H469" s="49">
        <f t="shared" si="377"/>
        <v>8.0399999999999999E-2</v>
      </c>
      <c r="I469" s="49">
        <f t="shared" si="377"/>
        <v>0</v>
      </c>
      <c r="J469" s="49">
        <f t="shared" si="367"/>
        <v>0</v>
      </c>
      <c r="K469" s="49">
        <v>0</v>
      </c>
      <c r="L469" s="49">
        <v>0</v>
      </c>
      <c r="M469" s="49">
        <v>0</v>
      </c>
      <c r="N469" s="49">
        <v>0</v>
      </c>
      <c r="O469" s="49">
        <f t="shared" si="368"/>
        <v>0</v>
      </c>
      <c r="P469" s="49">
        <v>0</v>
      </c>
      <c r="Q469" s="49">
        <v>0</v>
      </c>
      <c r="R469" s="49">
        <v>0</v>
      </c>
      <c r="S469" s="49">
        <v>0</v>
      </c>
      <c r="T469" s="49">
        <f t="shared" si="369"/>
        <v>0</v>
      </c>
      <c r="U469" s="49">
        <v>0</v>
      </c>
      <c r="V469" s="49">
        <v>0</v>
      </c>
      <c r="W469" s="49">
        <v>0</v>
      </c>
      <c r="X469" s="49">
        <v>0</v>
      </c>
      <c r="Y469" s="49">
        <f t="shared" si="370"/>
        <v>8.0399999999999999E-2</v>
      </c>
      <c r="Z469" s="49">
        <v>0</v>
      </c>
      <c r="AA469" s="49">
        <v>0</v>
      </c>
      <c r="AB469" s="49">
        <v>8.0399999999999999E-2</v>
      </c>
      <c r="AC469" s="49">
        <v>0</v>
      </c>
      <c r="AD469" s="49">
        <v>6.7000000000000004E-2</v>
      </c>
      <c r="AE469" s="49">
        <f t="shared" si="371"/>
        <v>6.7000000000000004E-2</v>
      </c>
      <c r="AF469" s="49">
        <f t="shared" si="378"/>
        <v>0</v>
      </c>
      <c r="AG469" s="49">
        <f t="shared" si="378"/>
        <v>0</v>
      </c>
      <c r="AH469" s="49">
        <f t="shared" si="378"/>
        <v>6.7000000000000004E-2</v>
      </c>
      <c r="AI469" s="49">
        <f t="shared" si="378"/>
        <v>0</v>
      </c>
      <c r="AJ469" s="49">
        <f t="shared" si="373"/>
        <v>0</v>
      </c>
      <c r="AK469" s="49">
        <v>0</v>
      </c>
      <c r="AL469" s="49">
        <v>0</v>
      </c>
      <c r="AM469" s="49">
        <v>0</v>
      </c>
      <c r="AN469" s="49">
        <v>0</v>
      </c>
      <c r="AO469" s="49">
        <f t="shared" si="374"/>
        <v>0</v>
      </c>
      <c r="AP469" s="49">
        <v>0</v>
      </c>
      <c r="AQ469" s="49">
        <v>0</v>
      </c>
      <c r="AR469" s="49">
        <v>0</v>
      </c>
      <c r="AS469" s="49">
        <v>0</v>
      </c>
      <c r="AT469" s="49">
        <f t="shared" si="375"/>
        <v>0</v>
      </c>
      <c r="AU469" s="49">
        <v>0</v>
      </c>
      <c r="AV469" s="49">
        <v>0</v>
      </c>
      <c r="AW469" s="49">
        <v>0</v>
      </c>
      <c r="AX469" s="49">
        <v>0</v>
      </c>
      <c r="AY469" s="49">
        <f t="shared" si="376"/>
        <v>6.7000000000000004E-2</v>
      </c>
      <c r="AZ469" s="49">
        <v>0</v>
      </c>
      <c r="BA469" s="49">
        <v>0</v>
      </c>
      <c r="BB469" s="49">
        <v>6.7000000000000004E-2</v>
      </c>
      <c r="BC469" s="49">
        <v>0</v>
      </c>
    </row>
    <row r="470" spans="1:55" ht="31.5" x14ac:dyDescent="0.25">
      <c r="A470" s="46" t="s">
        <v>802</v>
      </c>
      <c r="B470" s="55" t="s">
        <v>893</v>
      </c>
      <c r="C470" s="53" t="s">
        <v>894</v>
      </c>
      <c r="D470" s="49">
        <v>0.59160000000000001</v>
      </c>
      <c r="E470" s="49">
        <f t="shared" si="365"/>
        <v>0.37837900000000002</v>
      </c>
      <c r="F470" s="49">
        <f t="shared" si="377"/>
        <v>0</v>
      </c>
      <c r="G470" s="49">
        <f t="shared" si="377"/>
        <v>0</v>
      </c>
      <c r="H470" s="49">
        <f t="shared" si="377"/>
        <v>0.37837900000000002</v>
      </c>
      <c r="I470" s="49">
        <f t="shared" si="377"/>
        <v>0</v>
      </c>
      <c r="J470" s="49">
        <f t="shared" si="367"/>
        <v>0</v>
      </c>
      <c r="K470" s="49">
        <v>0</v>
      </c>
      <c r="L470" s="49">
        <v>0</v>
      </c>
      <c r="M470" s="49">
        <v>0</v>
      </c>
      <c r="N470" s="49">
        <v>0</v>
      </c>
      <c r="O470" s="49">
        <f t="shared" si="368"/>
        <v>0</v>
      </c>
      <c r="P470" s="49">
        <v>0</v>
      </c>
      <c r="Q470" s="49">
        <v>0</v>
      </c>
      <c r="R470" s="49">
        <v>0</v>
      </c>
      <c r="S470" s="49">
        <v>0</v>
      </c>
      <c r="T470" s="49">
        <f t="shared" si="369"/>
        <v>0.37837900000000002</v>
      </c>
      <c r="U470" s="49">
        <v>0</v>
      </c>
      <c r="V470" s="49">
        <v>0</v>
      </c>
      <c r="W470" s="49">
        <f>378.379/1000</f>
        <v>0.37837900000000002</v>
      </c>
      <c r="X470" s="49">
        <v>0</v>
      </c>
      <c r="Y470" s="49">
        <f t="shared" si="370"/>
        <v>0</v>
      </c>
      <c r="Z470" s="49">
        <v>0</v>
      </c>
      <c r="AA470" s="49">
        <v>0</v>
      </c>
      <c r="AB470" s="49">
        <v>0</v>
      </c>
      <c r="AC470" s="49">
        <v>0</v>
      </c>
      <c r="AD470" s="49">
        <v>0.49299999999999999</v>
      </c>
      <c r="AE470" s="49">
        <f t="shared" si="371"/>
        <v>0.31531583000000002</v>
      </c>
      <c r="AF470" s="49">
        <f t="shared" si="378"/>
        <v>0</v>
      </c>
      <c r="AG470" s="49">
        <f t="shared" si="378"/>
        <v>0</v>
      </c>
      <c r="AH470" s="49">
        <f t="shared" si="378"/>
        <v>0.31531583000000002</v>
      </c>
      <c r="AI470" s="49">
        <f t="shared" si="378"/>
        <v>0</v>
      </c>
      <c r="AJ470" s="49">
        <f t="shared" si="373"/>
        <v>0</v>
      </c>
      <c r="AK470" s="49">
        <v>0</v>
      </c>
      <c r="AL470" s="49">
        <v>0</v>
      </c>
      <c r="AM470" s="49">
        <v>0</v>
      </c>
      <c r="AN470" s="49">
        <v>0</v>
      </c>
      <c r="AO470" s="49">
        <f t="shared" si="374"/>
        <v>0</v>
      </c>
      <c r="AP470" s="49">
        <v>0</v>
      </c>
      <c r="AQ470" s="49">
        <v>0</v>
      </c>
      <c r="AR470" s="49">
        <v>0</v>
      </c>
      <c r="AS470" s="49">
        <v>0</v>
      </c>
      <c r="AT470" s="49">
        <f t="shared" si="375"/>
        <v>0.31531583000000002</v>
      </c>
      <c r="AU470" s="49">
        <v>0</v>
      </c>
      <c r="AV470" s="49">
        <v>0</v>
      </c>
      <c r="AW470" s="49">
        <v>0.31531583000000002</v>
      </c>
      <c r="AX470" s="49">
        <v>0</v>
      </c>
      <c r="AY470" s="49">
        <f t="shared" si="376"/>
        <v>0</v>
      </c>
      <c r="AZ470" s="49">
        <v>0</v>
      </c>
      <c r="BA470" s="49">
        <v>0</v>
      </c>
      <c r="BB470" s="49">
        <v>0</v>
      </c>
      <c r="BC470" s="49">
        <v>0</v>
      </c>
    </row>
    <row r="471" spans="1:55" ht="47.25" x14ac:dyDescent="0.25">
      <c r="A471" s="46" t="s">
        <v>802</v>
      </c>
      <c r="B471" s="55" t="s">
        <v>895</v>
      </c>
      <c r="C471" s="53" t="s">
        <v>896</v>
      </c>
      <c r="D471" s="49">
        <v>1.0427999999999999</v>
      </c>
      <c r="E471" s="49">
        <f t="shared" si="365"/>
        <v>1.0403712000000001</v>
      </c>
      <c r="F471" s="49">
        <f t="shared" si="377"/>
        <v>0</v>
      </c>
      <c r="G471" s="49">
        <f t="shared" si="377"/>
        <v>0</v>
      </c>
      <c r="H471" s="49">
        <f t="shared" si="377"/>
        <v>1.0403712000000001</v>
      </c>
      <c r="I471" s="49">
        <f t="shared" si="377"/>
        <v>0</v>
      </c>
      <c r="J471" s="49">
        <f t="shared" si="367"/>
        <v>0</v>
      </c>
      <c r="K471" s="49">
        <v>0</v>
      </c>
      <c r="L471" s="49">
        <v>0</v>
      </c>
      <c r="M471" s="49">
        <v>0</v>
      </c>
      <c r="N471" s="49">
        <v>0</v>
      </c>
      <c r="O471" s="49">
        <f t="shared" si="368"/>
        <v>1.0403712000000001</v>
      </c>
      <c r="P471" s="49">
        <v>0</v>
      </c>
      <c r="Q471" s="49">
        <v>0</v>
      </c>
      <c r="R471" s="49">
        <v>1.0403712000000001</v>
      </c>
      <c r="S471" s="49">
        <v>0</v>
      </c>
      <c r="T471" s="49">
        <f t="shared" si="369"/>
        <v>0</v>
      </c>
      <c r="U471" s="49">
        <v>0</v>
      </c>
      <c r="V471" s="49">
        <v>0</v>
      </c>
      <c r="W471" s="49">
        <v>0</v>
      </c>
      <c r="X471" s="49">
        <v>0</v>
      </c>
      <c r="Y471" s="49">
        <f t="shared" si="370"/>
        <v>0</v>
      </c>
      <c r="Z471" s="49">
        <v>0</v>
      </c>
      <c r="AA471" s="49">
        <v>0</v>
      </c>
      <c r="AB471" s="49">
        <v>0</v>
      </c>
      <c r="AC471" s="49">
        <v>0</v>
      </c>
      <c r="AD471" s="49">
        <v>0.86899999999999999</v>
      </c>
      <c r="AE471" s="49">
        <f t="shared" si="371"/>
        <v>0.86697599999999997</v>
      </c>
      <c r="AF471" s="49">
        <f t="shared" si="378"/>
        <v>0</v>
      </c>
      <c r="AG471" s="49">
        <f t="shared" si="378"/>
        <v>0</v>
      </c>
      <c r="AH471" s="49">
        <f t="shared" si="378"/>
        <v>0.86697599999999997</v>
      </c>
      <c r="AI471" s="49">
        <f t="shared" si="378"/>
        <v>0</v>
      </c>
      <c r="AJ471" s="49">
        <f t="shared" si="373"/>
        <v>0</v>
      </c>
      <c r="AK471" s="49">
        <v>0</v>
      </c>
      <c r="AL471" s="49">
        <v>0</v>
      </c>
      <c r="AM471" s="49">
        <v>0</v>
      </c>
      <c r="AN471" s="49">
        <v>0</v>
      </c>
      <c r="AO471" s="49">
        <f t="shared" si="374"/>
        <v>0.86697599999999997</v>
      </c>
      <c r="AP471" s="49">
        <v>0</v>
      </c>
      <c r="AQ471" s="49">
        <v>0</v>
      </c>
      <c r="AR471" s="49">
        <v>0.86697599999999997</v>
      </c>
      <c r="AS471" s="49">
        <v>0</v>
      </c>
      <c r="AT471" s="49">
        <f t="shared" si="375"/>
        <v>0</v>
      </c>
      <c r="AU471" s="49">
        <v>0</v>
      </c>
      <c r="AV471" s="49">
        <v>0</v>
      </c>
      <c r="AW471" s="49">
        <v>0</v>
      </c>
      <c r="AX471" s="49">
        <v>0</v>
      </c>
      <c r="AY471" s="49">
        <f t="shared" si="376"/>
        <v>0</v>
      </c>
      <c r="AZ471" s="49">
        <v>0</v>
      </c>
      <c r="BA471" s="49">
        <v>0</v>
      </c>
      <c r="BB471" s="49">
        <v>0</v>
      </c>
      <c r="BC471" s="49">
        <v>0</v>
      </c>
    </row>
    <row r="472" spans="1:55" ht="31.5" x14ac:dyDescent="0.25">
      <c r="A472" s="46" t="s">
        <v>802</v>
      </c>
      <c r="B472" s="55" t="s">
        <v>897</v>
      </c>
      <c r="C472" s="53" t="s">
        <v>898</v>
      </c>
      <c r="D472" s="49">
        <v>0.16440000000000002</v>
      </c>
      <c r="E472" s="49">
        <f t="shared" si="365"/>
        <v>0.154422</v>
      </c>
      <c r="F472" s="49">
        <f t="shared" si="377"/>
        <v>0</v>
      </c>
      <c r="G472" s="49">
        <f t="shared" si="377"/>
        <v>0</v>
      </c>
      <c r="H472" s="49">
        <f t="shared" si="377"/>
        <v>0.154422</v>
      </c>
      <c r="I472" s="49">
        <f t="shared" si="377"/>
        <v>0</v>
      </c>
      <c r="J472" s="49">
        <f t="shared" si="367"/>
        <v>0</v>
      </c>
      <c r="K472" s="49">
        <v>0</v>
      </c>
      <c r="L472" s="49">
        <v>0</v>
      </c>
      <c r="M472" s="49">
        <v>0</v>
      </c>
      <c r="N472" s="49">
        <v>0</v>
      </c>
      <c r="O472" s="49">
        <f t="shared" si="368"/>
        <v>0.154422</v>
      </c>
      <c r="P472" s="49">
        <v>0</v>
      </c>
      <c r="Q472" s="49">
        <v>0</v>
      </c>
      <c r="R472" s="49">
        <v>0.154422</v>
      </c>
      <c r="S472" s="49">
        <v>0</v>
      </c>
      <c r="T472" s="49">
        <f t="shared" si="369"/>
        <v>0</v>
      </c>
      <c r="U472" s="49">
        <v>0</v>
      </c>
      <c r="V472" s="49">
        <v>0</v>
      </c>
      <c r="W472" s="49">
        <v>0</v>
      </c>
      <c r="X472" s="49">
        <v>0</v>
      </c>
      <c r="Y472" s="49">
        <f t="shared" si="370"/>
        <v>0</v>
      </c>
      <c r="Z472" s="49">
        <v>0</v>
      </c>
      <c r="AA472" s="49">
        <v>0</v>
      </c>
      <c r="AB472" s="49">
        <v>0</v>
      </c>
      <c r="AC472" s="49">
        <v>0</v>
      </c>
      <c r="AD472" s="49">
        <v>0.13700000000000001</v>
      </c>
      <c r="AE472" s="49">
        <f t="shared" si="371"/>
        <v>0.12868499999999999</v>
      </c>
      <c r="AF472" s="49">
        <f t="shared" si="378"/>
        <v>0</v>
      </c>
      <c r="AG472" s="49">
        <f t="shared" si="378"/>
        <v>0</v>
      </c>
      <c r="AH472" s="49">
        <f t="shared" si="378"/>
        <v>0.12868499999999999</v>
      </c>
      <c r="AI472" s="49">
        <f t="shared" si="378"/>
        <v>0</v>
      </c>
      <c r="AJ472" s="49">
        <f t="shared" si="373"/>
        <v>0</v>
      </c>
      <c r="AK472" s="49">
        <v>0</v>
      </c>
      <c r="AL472" s="49">
        <v>0</v>
      </c>
      <c r="AM472" s="49">
        <v>0</v>
      </c>
      <c r="AN472" s="49">
        <v>0</v>
      </c>
      <c r="AO472" s="49">
        <f t="shared" si="374"/>
        <v>0.12868499999999999</v>
      </c>
      <c r="AP472" s="49">
        <v>0</v>
      </c>
      <c r="AQ472" s="49">
        <v>0</v>
      </c>
      <c r="AR472" s="49">
        <v>0.12868499999999999</v>
      </c>
      <c r="AS472" s="49">
        <v>0</v>
      </c>
      <c r="AT472" s="49">
        <f t="shared" si="375"/>
        <v>0</v>
      </c>
      <c r="AU472" s="49">
        <v>0</v>
      </c>
      <c r="AV472" s="49">
        <v>0</v>
      </c>
      <c r="AW472" s="49">
        <v>0</v>
      </c>
      <c r="AX472" s="49">
        <v>0</v>
      </c>
      <c r="AY472" s="49">
        <f t="shared" si="376"/>
        <v>0</v>
      </c>
      <c r="AZ472" s="49">
        <v>0</v>
      </c>
      <c r="BA472" s="49">
        <v>0</v>
      </c>
      <c r="BB472" s="49">
        <v>0</v>
      </c>
      <c r="BC472" s="49">
        <v>0</v>
      </c>
    </row>
    <row r="473" spans="1:55" ht="31.5" x14ac:dyDescent="0.25">
      <c r="A473" s="46" t="s">
        <v>802</v>
      </c>
      <c r="B473" s="55" t="s">
        <v>899</v>
      </c>
      <c r="C473" s="53" t="s">
        <v>900</v>
      </c>
      <c r="D473" s="49">
        <v>0.20519999999999999</v>
      </c>
      <c r="E473" s="49">
        <f t="shared" si="365"/>
        <v>0.17846400000000001</v>
      </c>
      <c r="F473" s="49">
        <f t="shared" si="377"/>
        <v>0</v>
      </c>
      <c r="G473" s="49">
        <f t="shared" si="377"/>
        <v>0</v>
      </c>
      <c r="H473" s="49">
        <f t="shared" si="377"/>
        <v>0.17846400000000001</v>
      </c>
      <c r="I473" s="49">
        <f t="shared" si="377"/>
        <v>0</v>
      </c>
      <c r="J473" s="49">
        <f t="shared" si="367"/>
        <v>0</v>
      </c>
      <c r="K473" s="49">
        <v>0</v>
      </c>
      <c r="L473" s="49">
        <v>0</v>
      </c>
      <c r="M473" s="49">
        <v>0</v>
      </c>
      <c r="N473" s="49">
        <v>0</v>
      </c>
      <c r="O473" s="49">
        <f t="shared" si="368"/>
        <v>0</v>
      </c>
      <c r="P473" s="49">
        <v>0</v>
      </c>
      <c r="Q473" s="49">
        <v>0</v>
      </c>
      <c r="R473" s="49">
        <v>0</v>
      </c>
      <c r="S473" s="49">
        <v>0</v>
      </c>
      <c r="T473" s="49">
        <f t="shared" si="369"/>
        <v>0</v>
      </c>
      <c r="U473" s="49">
        <v>0</v>
      </c>
      <c r="V473" s="49">
        <v>0</v>
      </c>
      <c r="W473" s="49">
        <v>0</v>
      </c>
      <c r="X473" s="49">
        <v>0</v>
      </c>
      <c r="Y473" s="49">
        <f t="shared" si="370"/>
        <v>0.17846400000000001</v>
      </c>
      <c r="Z473" s="49">
        <v>0</v>
      </c>
      <c r="AA473" s="49">
        <v>0</v>
      </c>
      <c r="AB473" s="49">
        <v>0.17846400000000001</v>
      </c>
      <c r="AC473" s="49">
        <v>0</v>
      </c>
      <c r="AD473" s="49">
        <v>0.17100000000000001</v>
      </c>
      <c r="AE473" s="49">
        <f t="shared" si="371"/>
        <v>0.14871999999999999</v>
      </c>
      <c r="AF473" s="49">
        <f t="shared" si="378"/>
        <v>0</v>
      </c>
      <c r="AG473" s="49">
        <f t="shared" si="378"/>
        <v>0</v>
      </c>
      <c r="AH473" s="49">
        <f t="shared" si="378"/>
        <v>0.14871999999999999</v>
      </c>
      <c r="AI473" s="49">
        <f t="shared" si="378"/>
        <v>0</v>
      </c>
      <c r="AJ473" s="49">
        <f t="shared" si="373"/>
        <v>0</v>
      </c>
      <c r="AK473" s="49">
        <v>0</v>
      </c>
      <c r="AL473" s="49">
        <v>0</v>
      </c>
      <c r="AM473" s="49">
        <v>0</v>
      </c>
      <c r="AN473" s="49">
        <v>0</v>
      </c>
      <c r="AO473" s="49">
        <f t="shared" si="374"/>
        <v>0</v>
      </c>
      <c r="AP473" s="49">
        <v>0</v>
      </c>
      <c r="AQ473" s="49">
        <v>0</v>
      </c>
      <c r="AR473" s="49">
        <v>0</v>
      </c>
      <c r="AS473" s="49">
        <v>0</v>
      </c>
      <c r="AT473" s="49">
        <f t="shared" si="375"/>
        <v>0</v>
      </c>
      <c r="AU473" s="49">
        <v>0</v>
      </c>
      <c r="AV473" s="49">
        <v>0</v>
      </c>
      <c r="AW473" s="49">
        <v>0</v>
      </c>
      <c r="AX473" s="49">
        <v>0</v>
      </c>
      <c r="AY473" s="49">
        <f t="shared" si="376"/>
        <v>0.14871999999999999</v>
      </c>
      <c r="AZ473" s="49">
        <v>0</v>
      </c>
      <c r="BA473" s="49">
        <v>0</v>
      </c>
      <c r="BB473" s="49">
        <v>0.14871999999999999</v>
      </c>
      <c r="BC473" s="49">
        <v>0</v>
      </c>
    </row>
    <row r="474" spans="1:55" ht="31.5" x14ac:dyDescent="0.25">
      <c r="A474" s="46" t="s">
        <v>802</v>
      </c>
      <c r="B474" s="55" t="s">
        <v>901</v>
      </c>
      <c r="C474" s="53" t="s">
        <v>902</v>
      </c>
      <c r="D474" s="49">
        <v>7.92</v>
      </c>
      <c r="E474" s="49">
        <f t="shared" si="365"/>
        <v>6.5469999999999997</v>
      </c>
      <c r="F474" s="49">
        <f t="shared" si="377"/>
        <v>0</v>
      </c>
      <c r="G474" s="49">
        <f t="shared" si="377"/>
        <v>0</v>
      </c>
      <c r="H474" s="49">
        <f t="shared" si="377"/>
        <v>6.5469999999999997</v>
      </c>
      <c r="I474" s="49">
        <f t="shared" si="377"/>
        <v>0</v>
      </c>
      <c r="J474" s="49">
        <f t="shared" si="367"/>
        <v>0</v>
      </c>
      <c r="K474" s="49">
        <v>0</v>
      </c>
      <c r="L474" s="49">
        <v>0</v>
      </c>
      <c r="M474" s="49">
        <v>0</v>
      </c>
      <c r="N474" s="49">
        <v>0</v>
      </c>
      <c r="O474" s="49">
        <f t="shared" si="368"/>
        <v>0</v>
      </c>
      <c r="P474" s="49">
        <v>0</v>
      </c>
      <c r="Q474" s="49">
        <v>0</v>
      </c>
      <c r="R474" s="49">
        <v>0</v>
      </c>
      <c r="S474" s="49">
        <v>0</v>
      </c>
      <c r="T474" s="49">
        <f t="shared" si="369"/>
        <v>0</v>
      </c>
      <c r="U474" s="49">
        <v>0</v>
      </c>
      <c r="V474" s="49">
        <v>0</v>
      </c>
      <c r="W474" s="49">
        <v>0</v>
      </c>
      <c r="X474" s="49">
        <v>0</v>
      </c>
      <c r="Y474" s="49">
        <f t="shared" si="370"/>
        <v>6.5469999999999997</v>
      </c>
      <c r="Z474" s="49">
        <v>0</v>
      </c>
      <c r="AA474" s="49">
        <v>0</v>
      </c>
      <c r="AB474" s="49">
        <v>6.5469999999999997</v>
      </c>
      <c r="AC474" s="49">
        <v>0</v>
      </c>
      <c r="AD474" s="49">
        <v>6.6</v>
      </c>
      <c r="AE474" s="49">
        <f t="shared" si="371"/>
        <v>6.5469999999999997</v>
      </c>
      <c r="AF474" s="49">
        <f t="shared" si="378"/>
        <v>0</v>
      </c>
      <c r="AG474" s="49">
        <f t="shared" si="378"/>
        <v>0</v>
      </c>
      <c r="AH474" s="49">
        <f t="shared" si="378"/>
        <v>6.5469999999999997</v>
      </c>
      <c r="AI474" s="49">
        <f t="shared" si="378"/>
        <v>0</v>
      </c>
      <c r="AJ474" s="49">
        <f t="shared" si="373"/>
        <v>0</v>
      </c>
      <c r="AK474" s="49">
        <v>0</v>
      </c>
      <c r="AL474" s="49">
        <v>0</v>
      </c>
      <c r="AM474" s="49">
        <v>0</v>
      </c>
      <c r="AN474" s="49">
        <v>0</v>
      </c>
      <c r="AO474" s="49">
        <f t="shared" si="374"/>
        <v>0</v>
      </c>
      <c r="AP474" s="49">
        <v>0</v>
      </c>
      <c r="AQ474" s="49">
        <v>0</v>
      </c>
      <c r="AR474" s="49">
        <v>0</v>
      </c>
      <c r="AS474" s="49">
        <v>0</v>
      </c>
      <c r="AT474" s="49">
        <f t="shared" si="375"/>
        <v>0</v>
      </c>
      <c r="AU474" s="49">
        <v>0</v>
      </c>
      <c r="AV474" s="49">
        <v>0</v>
      </c>
      <c r="AW474" s="49">
        <v>0</v>
      </c>
      <c r="AX474" s="49">
        <v>0</v>
      </c>
      <c r="AY474" s="49">
        <f t="shared" si="376"/>
        <v>6.5469999999999997</v>
      </c>
      <c r="AZ474" s="49">
        <v>0</v>
      </c>
      <c r="BA474" s="49">
        <v>0</v>
      </c>
      <c r="BB474" s="49">
        <v>6.5469999999999997</v>
      </c>
      <c r="BC474" s="49">
        <v>0</v>
      </c>
    </row>
    <row r="475" spans="1:55" ht="31.5" x14ac:dyDescent="0.25">
      <c r="A475" s="46" t="s">
        <v>802</v>
      </c>
      <c r="B475" s="55" t="s">
        <v>903</v>
      </c>
      <c r="C475" s="53" t="s">
        <v>904</v>
      </c>
      <c r="D475" s="49">
        <v>1.8480000000000001</v>
      </c>
      <c r="E475" s="49">
        <f t="shared" si="365"/>
        <v>1.8480000000000001</v>
      </c>
      <c r="F475" s="49">
        <f t="shared" si="377"/>
        <v>0</v>
      </c>
      <c r="G475" s="49">
        <f t="shared" si="377"/>
        <v>0</v>
      </c>
      <c r="H475" s="49">
        <f t="shared" si="377"/>
        <v>1.8480000000000001</v>
      </c>
      <c r="I475" s="49">
        <f t="shared" si="377"/>
        <v>0</v>
      </c>
      <c r="J475" s="49">
        <f t="shared" si="367"/>
        <v>0</v>
      </c>
      <c r="K475" s="49">
        <v>0</v>
      </c>
      <c r="L475" s="49">
        <v>0</v>
      </c>
      <c r="M475" s="49">
        <v>0</v>
      </c>
      <c r="N475" s="49">
        <v>0</v>
      </c>
      <c r="O475" s="49">
        <f t="shared" si="368"/>
        <v>0</v>
      </c>
      <c r="P475" s="49">
        <v>0</v>
      </c>
      <c r="Q475" s="49">
        <v>0</v>
      </c>
      <c r="R475" s="49">
        <v>0</v>
      </c>
      <c r="S475" s="49">
        <v>0</v>
      </c>
      <c r="T475" s="49">
        <f t="shared" si="369"/>
        <v>0</v>
      </c>
      <c r="U475" s="49">
        <v>0</v>
      </c>
      <c r="V475" s="49">
        <v>0</v>
      </c>
      <c r="W475" s="49">
        <v>0</v>
      </c>
      <c r="X475" s="49">
        <v>0</v>
      </c>
      <c r="Y475" s="49">
        <f t="shared" si="370"/>
        <v>1.8480000000000001</v>
      </c>
      <c r="Z475" s="49">
        <v>0</v>
      </c>
      <c r="AA475" s="49">
        <v>0</v>
      </c>
      <c r="AB475" s="49">
        <v>1.8480000000000001</v>
      </c>
      <c r="AC475" s="49">
        <v>0</v>
      </c>
      <c r="AD475" s="49">
        <v>1.54</v>
      </c>
      <c r="AE475" s="49">
        <f t="shared" si="371"/>
        <v>1.54</v>
      </c>
      <c r="AF475" s="49">
        <f t="shared" si="378"/>
        <v>0</v>
      </c>
      <c r="AG475" s="49">
        <f t="shared" si="378"/>
        <v>0</v>
      </c>
      <c r="AH475" s="49">
        <f t="shared" si="378"/>
        <v>1.54</v>
      </c>
      <c r="AI475" s="49">
        <f t="shared" si="378"/>
        <v>0</v>
      </c>
      <c r="AJ475" s="49">
        <f t="shared" si="373"/>
        <v>0</v>
      </c>
      <c r="AK475" s="49">
        <v>0</v>
      </c>
      <c r="AL475" s="49">
        <v>0</v>
      </c>
      <c r="AM475" s="49">
        <v>0</v>
      </c>
      <c r="AN475" s="49">
        <v>0</v>
      </c>
      <c r="AO475" s="49">
        <f t="shared" si="374"/>
        <v>0</v>
      </c>
      <c r="AP475" s="49">
        <v>0</v>
      </c>
      <c r="AQ475" s="49">
        <v>0</v>
      </c>
      <c r="AR475" s="49">
        <v>0</v>
      </c>
      <c r="AS475" s="49">
        <v>0</v>
      </c>
      <c r="AT475" s="49">
        <f t="shared" si="375"/>
        <v>1.54</v>
      </c>
      <c r="AU475" s="49">
        <v>0</v>
      </c>
      <c r="AV475" s="49">
        <v>0</v>
      </c>
      <c r="AW475" s="49">
        <v>1.54</v>
      </c>
      <c r="AX475" s="49">
        <v>0</v>
      </c>
      <c r="AY475" s="49">
        <f t="shared" si="376"/>
        <v>0</v>
      </c>
      <c r="AZ475" s="49">
        <v>0</v>
      </c>
      <c r="BA475" s="49">
        <v>0</v>
      </c>
      <c r="BB475" s="49">
        <v>0</v>
      </c>
      <c r="BC475" s="49">
        <v>0</v>
      </c>
    </row>
    <row r="476" spans="1:55" ht="47.25" x14ac:dyDescent="0.25">
      <c r="A476" s="46" t="s">
        <v>802</v>
      </c>
      <c r="B476" s="55" t="s">
        <v>905</v>
      </c>
      <c r="C476" s="53" t="s">
        <v>906</v>
      </c>
      <c r="D476" s="49">
        <v>1.26</v>
      </c>
      <c r="E476" s="49">
        <f t="shared" si="365"/>
        <v>1.26</v>
      </c>
      <c r="F476" s="49">
        <f t="shared" si="377"/>
        <v>0</v>
      </c>
      <c r="G476" s="49">
        <f t="shared" si="377"/>
        <v>0</v>
      </c>
      <c r="H476" s="49">
        <f t="shared" si="377"/>
        <v>1.26</v>
      </c>
      <c r="I476" s="49">
        <f t="shared" si="377"/>
        <v>0</v>
      </c>
      <c r="J476" s="49">
        <f t="shared" si="367"/>
        <v>0</v>
      </c>
      <c r="K476" s="49">
        <v>0</v>
      </c>
      <c r="L476" s="49">
        <v>0</v>
      </c>
      <c r="M476" s="49">
        <v>0</v>
      </c>
      <c r="N476" s="49">
        <v>0</v>
      </c>
      <c r="O476" s="49">
        <f t="shared" si="368"/>
        <v>0</v>
      </c>
      <c r="P476" s="49">
        <v>0</v>
      </c>
      <c r="Q476" s="49">
        <v>0</v>
      </c>
      <c r="R476" s="49">
        <v>0</v>
      </c>
      <c r="S476" s="49">
        <v>0</v>
      </c>
      <c r="T476" s="49">
        <f t="shared" si="369"/>
        <v>1.26</v>
      </c>
      <c r="U476" s="49">
        <v>0</v>
      </c>
      <c r="V476" s="49">
        <v>0</v>
      </c>
      <c r="W476" s="49">
        <v>1.26</v>
      </c>
      <c r="X476" s="49">
        <v>0</v>
      </c>
      <c r="Y476" s="49">
        <f t="shared" si="370"/>
        <v>0</v>
      </c>
      <c r="Z476" s="49">
        <v>0</v>
      </c>
      <c r="AA476" s="49">
        <v>0</v>
      </c>
      <c r="AB476" s="49">
        <v>0</v>
      </c>
      <c r="AC476" s="49">
        <v>0</v>
      </c>
      <c r="AD476" s="49">
        <v>1.05</v>
      </c>
      <c r="AE476" s="49">
        <f t="shared" si="371"/>
        <v>1.05</v>
      </c>
      <c r="AF476" s="49">
        <f t="shared" si="378"/>
        <v>0</v>
      </c>
      <c r="AG476" s="49">
        <f t="shared" si="378"/>
        <v>0</v>
      </c>
      <c r="AH476" s="49">
        <f t="shared" si="378"/>
        <v>1.05</v>
      </c>
      <c r="AI476" s="49">
        <f t="shared" si="378"/>
        <v>0</v>
      </c>
      <c r="AJ476" s="49">
        <f t="shared" si="373"/>
        <v>0</v>
      </c>
      <c r="AK476" s="49">
        <v>0</v>
      </c>
      <c r="AL476" s="49">
        <v>0</v>
      </c>
      <c r="AM476" s="49">
        <v>0</v>
      </c>
      <c r="AN476" s="49">
        <v>0</v>
      </c>
      <c r="AO476" s="49">
        <f t="shared" si="374"/>
        <v>0</v>
      </c>
      <c r="AP476" s="49">
        <v>0</v>
      </c>
      <c r="AQ476" s="49">
        <v>0</v>
      </c>
      <c r="AR476" s="49">
        <v>0</v>
      </c>
      <c r="AS476" s="49">
        <v>0</v>
      </c>
      <c r="AT476" s="49">
        <f t="shared" si="375"/>
        <v>1.05</v>
      </c>
      <c r="AU476" s="49">
        <v>0</v>
      </c>
      <c r="AV476" s="49">
        <v>0</v>
      </c>
      <c r="AW476" s="49">
        <v>1.05</v>
      </c>
      <c r="AX476" s="49">
        <v>0</v>
      </c>
      <c r="AY476" s="49">
        <f t="shared" si="376"/>
        <v>0</v>
      </c>
      <c r="AZ476" s="49">
        <v>0</v>
      </c>
      <c r="BA476" s="49">
        <v>0</v>
      </c>
      <c r="BB476" s="49">
        <v>0</v>
      </c>
      <c r="BC476" s="49">
        <v>0</v>
      </c>
    </row>
    <row r="477" spans="1:55" ht="31.5" x14ac:dyDescent="0.25">
      <c r="A477" s="46" t="s">
        <v>802</v>
      </c>
      <c r="B477" s="55" t="s">
        <v>907</v>
      </c>
      <c r="C477" s="53" t="s">
        <v>908</v>
      </c>
      <c r="D477" s="49">
        <v>11.76</v>
      </c>
      <c r="E477" s="49">
        <f t="shared" si="365"/>
        <v>11.713271550000002</v>
      </c>
      <c r="F477" s="49">
        <f t="shared" si="377"/>
        <v>0</v>
      </c>
      <c r="G477" s="49">
        <f t="shared" si="377"/>
        <v>0</v>
      </c>
      <c r="H477" s="49">
        <f t="shared" si="377"/>
        <v>11.713271550000002</v>
      </c>
      <c r="I477" s="49">
        <f t="shared" si="377"/>
        <v>0</v>
      </c>
      <c r="J477" s="49">
        <f t="shared" si="367"/>
        <v>0</v>
      </c>
      <c r="K477" s="49">
        <v>0</v>
      </c>
      <c r="L477" s="49">
        <v>0</v>
      </c>
      <c r="M477" s="49">
        <v>0</v>
      </c>
      <c r="N477" s="49">
        <v>0</v>
      </c>
      <c r="O477" s="49">
        <f t="shared" si="368"/>
        <v>0</v>
      </c>
      <c r="P477" s="49">
        <v>0</v>
      </c>
      <c r="Q477" s="49">
        <v>0</v>
      </c>
      <c r="R477" s="49">
        <v>0</v>
      </c>
      <c r="S477" s="49">
        <v>0</v>
      </c>
      <c r="T477" s="49">
        <f t="shared" si="369"/>
        <v>0</v>
      </c>
      <c r="U477" s="49">
        <v>0</v>
      </c>
      <c r="V477" s="49">
        <v>0</v>
      </c>
      <c r="W477" s="49">
        <v>0</v>
      </c>
      <c r="X477" s="49">
        <v>0</v>
      </c>
      <c r="Y477" s="49">
        <f t="shared" si="370"/>
        <v>11.713271550000002</v>
      </c>
      <c r="Z477" s="49">
        <v>0</v>
      </c>
      <c r="AA477" s="49">
        <v>0</v>
      </c>
      <c r="AB477" s="49">
        <v>11.713271550000002</v>
      </c>
      <c r="AC477" s="49">
        <v>0</v>
      </c>
      <c r="AD477" s="49">
        <v>9.8000000000000007</v>
      </c>
      <c r="AE477" s="49">
        <f t="shared" si="371"/>
        <v>9.7610596300000001</v>
      </c>
      <c r="AF477" s="49">
        <f t="shared" si="378"/>
        <v>0</v>
      </c>
      <c r="AG477" s="49">
        <f t="shared" si="378"/>
        <v>0</v>
      </c>
      <c r="AH477" s="49">
        <f t="shared" si="378"/>
        <v>9.7610596300000001</v>
      </c>
      <c r="AI477" s="49">
        <f t="shared" si="378"/>
        <v>0</v>
      </c>
      <c r="AJ477" s="49">
        <f t="shared" si="373"/>
        <v>0</v>
      </c>
      <c r="AK477" s="49">
        <v>0</v>
      </c>
      <c r="AL477" s="49">
        <v>0</v>
      </c>
      <c r="AM477" s="49">
        <v>0</v>
      </c>
      <c r="AN477" s="49">
        <v>0</v>
      </c>
      <c r="AO477" s="49">
        <f t="shared" si="374"/>
        <v>0</v>
      </c>
      <c r="AP477" s="49">
        <v>0</v>
      </c>
      <c r="AQ477" s="49">
        <v>0</v>
      </c>
      <c r="AR477" s="49">
        <v>0</v>
      </c>
      <c r="AS477" s="49">
        <v>0</v>
      </c>
      <c r="AT477" s="49">
        <f t="shared" si="375"/>
        <v>0</v>
      </c>
      <c r="AU477" s="49">
        <v>0</v>
      </c>
      <c r="AV477" s="49">
        <v>0</v>
      </c>
      <c r="AW477" s="49">
        <v>0</v>
      </c>
      <c r="AX477" s="49">
        <v>0</v>
      </c>
      <c r="AY477" s="49">
        <f t="shared" si="376"/>
        <v>9.7610596300000001</v>
      </c>
      <c r="AZ477" s="49">
        <v>0</v>
      </c>
      <c r="BA477" s="49">
        <v>0</v>
      </c>
      <c r="BB477" s="49">
        <v>9.7610596300000001</v>
      </c>
      <c r="BC477" s="49">
        <v>0</v>
      </c>
    </row>
    <row r="478" spans="1:55" ht="31.5" x14ac:dyDescent="0.25">
      <c r="A478" s="46" t="s">
        <v>802</v>
      </c>
      <c r="B478" s="55" t="s">
        <v>909</v>
      </c>
      <c r="C478" s="53" t="s">
        <v>910</v>
      </c>
      <c r="D478" s="49">
        <v>2.4</v>
      </c>
      <c r="E478" s="49">
        <f t="shared" si="365"/>
        <v>0</v>
      </c>
      <c r="F478" s="49">
        <f t="shared" si="377"/>
        <v>0</v>
      </c>
      <c r="G478" s="49">
        <f t="shared" si="377"/>
        <v>0</v>
      </c>
      <c r="H478" s="49">
        <f t="shared" si="377"/>
        <v>0</v>
      </c>
      <c r="I478" s="49">
        <f t="shared" si="377"/>
        <v>0</v>
      </c>
      <c r="J478" s="49">
        <f t="shared" si="367"/>
        <v>0</v>
      </c>
      <c r="K478" s="49">
        <v>0</v>
      </c>
      <c r="L478" s="49">
        <v>0</v>
      </c>
      <c r="M478" s="49">
        <v>0</v>
      </c>
      <c r="N478" s="49">
        <v>0</v>
      </c>
      <c r="O478" s="49">
        <f t="shared" si="368"/>
        <v>0</v>
      </c>
      <c r="P478" s="49">
        <v>0</v>
      </c>
      <c r="Q478" s="49">
        <v>0</v>
      </c>
      <c r="R478" s="49">
        <v>0</v>
      </c>
      <c r="S478" s="49">
        <v>0</v>
      </c>
      <c r="T478" s="49">
        <f t="shared" si="369"/>
        <v>0</v>
      </c>
      <c r="U478" s="49">
        <v>0</v>
      </c>
      <c r="V478" s="49">
        <v>0</v>
      </c>
      <c r="W478" s="49">
        <v>0</v>
      </c>
      <c r="X478" s="49">
        <v>0</v>
      </c>
      <c r="Y478" s="49">
        <f t="shared" si="370"/>
        <v>0</v>
      </c>
      <c r="Z478" s="49">
        <v>0</v>
      </c>
      <c r="AA478" s="49">
        <v>0</v>
      </c>
      <c r="AB478" s="49">
        <v>0</v>
      </c>
      <c r="AC478" s="49">
        <v>0</v>
      </c>
      <c r="AD478" s="49">
        <v>2</v>
      </c>
      <c r="AE478" s="49">
        <f t="shared" si="371"/>
        <v>0</v>
      </c>
      <c r="AF478" s="49">
        <f t="shared" si="378"/>
        <v>0</v>
      </c>
      <c r="AG478" s="49">
        <f t="shared" si="378"/>
        <v>0</v>
      </c>
      <c r="AH478" s="49">
        <f t="shared" si="378"/>
        <v>0</v>
      </c>
      <c r="AI478" s="49">
        <f t="shared" si="378"/>
        <v>0</v>
      </c>
      <c r="AJ478" s="49">
        <f t="shared" si="373"/>
        <v>0</v>
      </c>
      <c r="AK478" s="49">
        <v>0</v>
      </c>
      <c r="AL478" s="49">
        <v>0</v>
      </c>
      <c r="AM478" s="49">
        <v>0</v>
      </c>
      <c r="AN478" s="49">
        <v>0</v>
      </c>
      <c r="AO478" s="49">
        <f t="shared" si="374"/>
        <v>0</v>
      </c>
      <c r="AP478" s="49">
        <v>0</v>
      </c>
      <c r="AQ478" s="49">
        <v>0</v>
      </c>
      <c r="AR478" s="49">
        <v>0</v>
      </c>
      <c r="AS478" s="49">
        <v>0</v>
      </c>
      <c r="AT478" s="49">
        <f t="shared" si="375"/>
        <v>0</v>
      </c>
      <c r="AU478" s="49">
        <v>0</v>
      </c>
      <c r="AV478" s="49">
        <v>0</v>
      </c>
      <c r="AW478" s="49">
        <v>0</v>
      </c>
      <c r="AX478" s="49">
        <v>0</v>
      </c>
      <c r="AY478" s="49">
        <f t="shared" si="376"/>
        <v>0</v>
      </c>
      <c r="AZ478" s="49">
        <v>0</v>
      </c>
      <c r="BA478" s="49">
        <v>0</v>
      </c>
      <c r="BB478" s="49">
        <v>0</v>
      </c>
      <c r="BC478" s="49">
        <v>0</v>
      </c>
    </row>
    <row r="479" spans="1:55" ht="31.5" x14ac:dyDescent="0.25">
      <c r="A479" s="46" t="s">
        <v>802</v>
      </c>
      <c r="B479" s="55" t="s">
        <v>911</v>
      </c>
      <c r="C479" s="53" t="s">
        <v>912</v>
      </c>
      <c r="D479" s="49">
        <v>5.4960000000000004</v>
      </c>
      <c r="E479" s="49">
        <f t="shared" si="365"/>
        <v>5.73</v>
      </c>
      <c r="F479" s="49">
        <f t="shared" si="377"/>
        <v>0</v>
      </c>
      <c r="G479" s="49">
        <f t="shared" si="377"/>
        <v>0</v>
      </c>
      <c r="H479" s="49">
        <f t="shared" si="377"/>
        <v>5.73</v>
      </c>
      <c r="I479" s="49">
        <f t="shared" si="377"/>
        <v>0</v>
      </c>
      <c r="J479" s="49">
        <f t="shared" si="367"/>
        <v>0</v>
      </c>
      <c r="K479" s="49">
        <v>0</v>
      </c>
      <c r="L479" s="49">
        <v>0</v>
      </c>
      <c r="M479" s="49">
        <v>0</v>
      </c>
      <c r="N479" s="49">
        <v>0</v>
      </c>
      <c r="O479" s="49">
        <f t="shared" si="368"/>
        <v>0</v>
      </c>
      <c r="P479" s="49">
        <v>0</v>
      </c>
      <c r="Q479" s="49">
        <v>0</v>
      </c>
      <c r="R479" s="49">
        <v>0</v>
      </c>
      <c r="S479" s="49">
        <v>0</v>
      </c>
      <c r="T479" s="49">
        <f t="shared" si="369"/>
        <v>5.73</v>
      </c>
      <c r="U479" s="49">
        <v>0</v>
      </c>
      <c r="V479" s="49">
        <v>0</v>
      </c>
      <c r="W479" s="49">
        <v>5.73</v>
      </c>
      <c r="X479" s="49">
        <v>0</v>
      </c>
      <c r="Y479" s="49">
        <f t="shared" si="370"/>
        <v>0</v>
      </c>
      <c r="Z479" s="49">
        <v>0</v>
      </c>
      <c r="AA479" s="49">
        <v>0</v>
      </c>
      <c r="AB479" s="49">
        <v>0</v>
      </c>
      <c r="AC479" s="49">
        <v>0</v>
      </c>
      <c r="AD479" s="49">
        <v>4.58</v>
      </c>
      <c r="AE479" s="49">
        <f t="shared" si="371"/>
        <v>4.7750000000000004</v>
      </c>
      <c r="AF479" s="49">
        <f t="shared" si="378"/>
        <v>0</v>
      </c>
      <c r="AG479" s="49">
        <f t="shared" si="378"/>
        <v>0</v>
      </c>
      <c r="AH479" s="49">
        <f t="shared" si="378"/>
        <v>4.7750000000000004</v>
      </c>
      <c r="AI479" s="49">
        <f t="shared" si="378"/>
        <v>0</v>
      </c>
      <c r="AJ479" s="49">
        <f t="shared" si="373"/>
        <v>0</v>
      </c>
      <c r="AK479" s="49">
        <v>0</v>
      </c>
      <c r="AL479" s="49">
        <v>0</v>
      </c>
      <c r="AM479" s="49">
        <v>0</v>
      </c>
      <c r="AN479" s="49">
        <v>0</v>
      </c>
      <c r="AO479" s="49">
        <f t="shared" si="374"/>
        <v>0</v>
      </c>
      <c r="AP479" s="49">
        <v>0</v>
      </c>
      <c r="AQ479" s="49">
        <v>0</v>
      </c>
      <c r="AR479" s="49">
        <v>0</v>
      </c>
      <c r="AS479" s="49">
        <v>0</v>
      </c>
      <c r="AT479" s="49">
        <f t="shared" si="375"/>
        <v>4.7750000000000004</v>
      </c>
      <c r="AU479" s="49">
        <v>0</v>
      </c>
      <c r="AV479" s="49">
        <v>0</v>
      </c>
      <c r="AW479" s="49">
        <v>4.7750000000000004</v>
      </c>
      <c r="AX479" s="49">
        <v>0</v>
      </c>
      <c r="AY479" s="49">
        <f t="shared" si="376"/>
        <v>0</v>
      </c>
      <c r="AZ479" s="49">
        <v>0</v>
      </c>
      <c r="BA479" s="49">
        <v>0</v>
      </c>
      <c r="BB479" s="49">
        <v>0</v>
      </c>
      <c r="BC479" s="49">
        <v>0</v>
      </c>
    </row>
    <row r="480" spans="1:55" ht="31.5" x14ac:dyDescent="0.25">
      <c r="A480" s="46" t="s">
        <v>802</v>
      </c>
      <c r="B480" s="55" t="s">
        <v>913</v>
      </c>
      <c r="C480" s="53" t="s">
        <v>914</v>
      </c>
      <c r="D480" s="49">
        <v>6.5759999999999996</v>
      </c>
      <c r="E480" s="49">
        <f t="shared" si="365"/>
        <v>6.516</v>
      </c>
      <c r="F480" s="49">
        <f t="shared" si="377"/>
        <v>0</v>
      </c>
      <c r="G480" s="49">
        <f t="shared" si="377"/>
        <v>0</v>
      </c>
      <c r="H480" s="49">
        <f t="shared" si="377"/>
        <v>6.516</v>
      </c>
      <c r="I480" s="49">
        <f t="shared" si="377"/>
        <v>0</v>
      </c>
      <c r="J480" s="49">
        <f t="shared" si="367"/>
        <v>0</v>
      </c>
      <c r="K480" s="49">
        <v>0</v>
      </c>
      <c r="L480" s="49">
        <v>0</v>
      </c>
      <c r="M480" s="49">
        <v>0</v>
      </c>
      <c r="N480" s="49">
        <v>0</v>
      </c>
      <c r="O480" s="49">
        <f t="shared" si="368"/>
        <v>0</v>
      </c>
      <c r="P480" s="49">
        <v>0</v>
      </c>
      <c r="Q480" s="49">
        <v>0</v>
      </c>
      <c r="R480" s="49">
        <v>0</v>
      </c>
      <c r="S480" s="49">
        <v>0</v>
      </c>
      <c r="T480" s="49">
        <f t="shared" si="369"/>
        <v>6.516</v>
      </c>
      <c r="U480" s="49">
        <v>0</v>
      </c>
      <c r="V480" s="49">
        <v>0</v>
      </c>
      <c r="W480" s="49">
        <v>6.516</v>
      </c>
      <c r="X480" s="49">
        <v>0</v>
      </c>
      <c r="Y480" s="49">
        <f t="shared" si="370"/>
        <v>0</v>
      </c>
      <c r="Z480" s="49">
        <v>0</v>
      </c>
      <c r="AA480" s="49">
        <v>0</v>
      </c>
      <c r="AB480" s="49">
        <v>0</v>
      </c>
      <c r="AC480" s="49">
        <v>0</v>
      </c>
      <c r="AD480" s="49">
        <v>5.48</v>
      </c>
      <c r="AE480" s="49">
        <f t="shared" si="371"/>
        <v>5.43</v>
      </c>
      <c r="AF480" s="49">
        <f t="shared" si="378"/>
        <v>0</v>
      </c>
      <c r="AG480" s="49">
        <f t="shared" si="378"/>
        <v>0</v>
      </c>
      <c r="AH480" s="49">
        <f t="shared" si="378"/>
        <v>5.43</v>
      </c>
      <c r="AI480" s="49">
        <f t="shared" si="378"/>
        <v>0</v>
      </c>
      <c r="AJ480" s="49">
        <f t="shared" si="373"/>
        <v>0</v>
      </c>
      <c r="AK480" s="49">
        <v>0</v>
      </c>
      <c r="AL480" s="49">
        <v>0</v>
      </c>
      <c r="AM480" s="49">
        <v>0</v>
      </c>
      <c r="AN480" s="49">
        <v>0</v>
      </c>
      <c r="AO480" s="49">
        <f t="shared" si="374"/>
        <v>0</v>
      </c>
      <c r="AP480" s="49">
        <v>0</v>
      </c>
      <c r="AQ480" s="49">
        <v>0</v>
      </c>
      <c r="AR480" s="49">
        <v>0</v>
      </c>
      <c r="AS480" s="49">
        <v>0</v>
      </c>
      <c r="AT480" s="49">
        <f t="shared" si="375"/>
        <v>5.43</v>
      </c>
      <c r="AU480" s="49">
        <v>0</v>
      </c>
      <c r="AV480" s="49">
        <v>0</v>
      </c>
      <c r="AW480" s="49">
        <v>5.43</v>
      </c>
      <c r="AX480" s="49">
        <v>0</v>
      </c>
      <c r="AY480" s="49">
        <f t="shared" si="376"/>
        <v>0</v>
      </c>
      <c r="AZ480" s="49">
        <v>0</v>
      </c>
      <c r="BA480" s="49">
        <v>0</v>
      </c>
      <c r="BB480" s="49">
        <v>0</v>
      </c>
      <c r="BC480" s="49">
        <v>0</v>
      </c>
    </row>
    <row r="481" spans="1:55" ht="31.5" x14ac:dyDescent="0.25">
      <c r="A481" s="46" t="s">
        <v>802</v>
      </c>
      <c r="B481" s="55" t="s">
        <v>915</v>
      </c>
      <c r="C481" s="53" t="s">
        <v>916</v>
      </c>
      <c r="D481" s="49">
        <v>0.14399999999999999</v>
      </c>
      <c r="E481" s="49">
        <f t="shared" si="365"/>
        <v>0.14399999999999999</v>
      </c>
      <c r="F481" s="49">
        <f t="shared" si="377"/>
        <v>0</v>
      </c>
      <c r="G481" s="49">
        <f t="shared" si="377"/>
        <v>0</v>
      </c>
      <c r="H481" s="49">
        <f t="shared" si="377"/>
        <v>0.14399999999999999</v>
      </c>
      <c r="I481" s="49">
        <f t="shared" si="377"/>
        <v>0</v>
      </c>
      <c r="J481" s="49">
        <f t="shared" si="367"/>
        <v>0</v>
      </c>
      <c r="K481" s="49">
        <v>0</v>
      </c>
      <c r="L481" s="49">
        <v>0</v>
      </c>
      <c r="M481" s="49">
        <v>0</v>
      </c>
      <c r="N481" s="49">
        <v>0</v>
      </c>
      <c r="O481" s="49">
        <f t="shared" si="368"/>
        <v>0.14399999999999999</v>
      </c>
      <c r="P481" s="49">
        <v>0</v>
      </c>
      <c r="Q481" s="49">
        <v>0</v>
      </c>
      <c r="R481" s="49">
        <v>0.14399999999999999</v>
      </c>
      <c r="S481" s="49">
        <v>0</v>
      </c>
      <c r="T481" s="49">
        <f t="shared" si="369"/>
        <v>0</v>
      </c>
      <c r="U481" s="49">
        <v>0</v>
      </c>
      <c r="V481" s="49">
        <v>0</v>
      </c>
      <c r="W481" s="49">
        <v>0</v>
      </c>
      <c r="X481" s="49">
        <v>0</v>
      </c>
      <c r="Y481" s="49">
        <f t="shared" si="370"/>
        <v>0</v>
      </c>
      <c r="Z481" s="49">
        <v>0</v>
      </c>
      <c r="AA481" s="49">
        <v>0</v>
      </c>
      <c r="AB481" s="49">
        <v>0</v>
      </c>
      <c r="AC481" s="49">
        <v>0</v>
      </c>
      <c r="AD481" s="49">
        <v>0.12</v>
      </c>
      <c r="AE481" s="49">
        <f t="shared" si="371"/>
        <v>0.12</v>
      </c>
      <c r="AF481" s="49">
        <f t="shared" si="378"/>
        <v>0</v>
      </c>
      <c r="AG481" s="49">
        <f t="shared" si="378"/>
        <v>0</v>
      </c>
      <c r="AH481" s="49">
        <f t="shared" si="378"/>
        <v>0.12</v>
      </c>
      <c r="AI481" s="49">
        <f t="shared" si="378"/>
        <v>0</v>
      </c>
      <c r="AJ481" s="49">
        <f t="shared" si="373"/>
        <v>0.12</v>
      </c>
      <c r="AK481" s="49">
        <v>0</v>
      </c>
      <c r="AL481" s="49">
        <v>0</v>
      </c>
      <c r="AM481" s="49">
        <v>0.12</v>
      </c>
      <c r="AN481" s="49">
        <v>0</v>
      </c>
      <c r="AO481" s="49">
        <f t="shared" si="374"/>
        <v>0</v>
      </c>
      <c r="AP481" s="49">
        <v>0</v>
      </c>
      <c r="AQ481" s="49">
        <v>0</v>
      </c>
      <c r="AR481" s="49">
        <v>0</v>
      </c>
      <c r="AS481" s="49">
        <v>0</v>
      </c>
      <c r="AT481" s="49">
        <f t="shared" si="375"/>
        <v>0</v>
      </c>
      <c r="AU481" s="49">
        <v>0</v>
      </c>
      <c r="AV481" s="49">
        <v>0</v>
      </c>
      <c r="AW481" s="49">
        <v>0</v>
      </c>
      <c r="AX481" s="49">
        <v>0</v>
      </c>
      <c r="AY481" s="49">
        <f t="shared" si="376"/>
        <v>0</v>
      </c>
      <c r="AZ481" s="49">
        <v>0</v>
      </c>
      <c r="BA481" s="49">
        <v>0</v>
      </c>
      <c r="BB481" s="49">
        <v>0</v>
      </c>
      <c r="BC481" s="49">
        <v>0</v>
      </c>
    </row>
    <row r="482" spans="1:55" ht="31.5" x14ac:dyDescent="0.25">
      <c r="A482" s="46" t="s">
        <v>802</v>
      </c>
      <c r="B482" s="55" t="s">
        <v>917</v>
      </c>
      <c r="C482" s="53" t="s">
        <v>918</v>
      </c>
      <c r="D482" s="49">
        <v>0.18786000000000003</v>
      </c>
      <c r="E482" s="49">
        <f t="shared" si="365"/>
        <v>0.18786</v>
      </c>
      <c r="F482" s="49">
        <f t="shared" si="377"/>
        <v>0</v>
      </c>
      <c r="G482" s="49">
        <f t="shared" si="377"/>
        <v>0</v>
      </c>
      <c r="H482" s="49">
        <f t="shared" si="377"/>
        <v>0.18786</v>
      </c>
      <c r="I482" s="49">
        <f t="shared" si="377"/>
        <v>0</v>
      </c>
      <c r="J482" s="49">
        <f t="shared" si="367"/>
        <v>0</v>
      </c>
      <c r="K482" s="49">
        <v>0</v>
      </c>
      <c r="L482" s="49">
        <v>0</v>
      </c>
      <c r="M482" s="49">
        <v>0</v>
      </c>
      <c r="N482" s="49">
        <v>0</v>
      </c>
      <c r="O482" s="49">
        <f t="shared" si="368"/>
        <v>0.18786</v>
      </c>
      <c r="P482" s="49">
        <v>0</v>
      </c>
      <c r="Q482" s="49">
        <v>0</v>
      </c>
      <c r="R482" s="49">
        <v>0.18786</v>
      </c>
      <c r="S482" s="49">
        <v>0</v>
      </c>
      <c r="T482" s="49">
        <f t="shared" si="369"/>
        <v>0</v>
      </c>
      <c r="U482" s="49">
        <v>0</v>
      </c>
      <c r="V482" s="49">
        <v>0</v>
      </c>
      <c r="W482" s="49">
        <v>0</v>
      </c>
      <c r="X482" s="49">
        <v>0</v>
      </c>
      <c r="Y482" s="49">
        <f t="shared" si="370"/>
        <v>0</v>
      </c>
      <c r="Z482" s="49">
        <v>0</v>
      </c>
      <c r="AA482" s="49">
        <v>0</v>
      </c>
      <c r="AB482" s="49">
        <v>0</v>
      </c>
      <c r="AC482" s="49">
        <v>0</v>
      </c>
      <c r="AD482" s="49">
        <v>0.15655000000000002</v>
      </c>
      <c r="AE482" s="49">
        <f t="shared" si="371"/>
        <v>0.15655000000000002</v>
      </c>
      <c r="AF482" s="49">
        <f t="shared" si="378"/>
        <v>0</v>
      </c>
      <c r="AG482" s="49">
        <f t="shared" si="378"/>
        <v>0</v>
      </c>
      <c r="AH482" s="49">
        <f t="shared" si="378"/>
        <v>0.15655000000000002</v>
      </c>
      <c r="AI482" s="49">
        <f t="shared" si="378"/>
        <v>0</v>
      </c>
      <c r="AJ482" s="49">
        <f t="shared" si="373"/>
        <v>0.15655000000000002</v>
      </c>
      <c r="AK482" s="49">
        <v>0</v>
      </c>
      <c r="AL482" s="49">
        <v>0</v>
      </c>
      <c r="AM482" s="49">
        <v>0.15655000000000002</v>
      </c>
      <c r="AN482" s="49">
        <v>0</v>
      </c>
      <c r="AO482" s="49">
        <f t="shared" si="374"/>
        <v>0</v>
      </c>
      <c r="AP482" s="49">
        <v>0</v>
      </c>
      <c r="AQ482" s="49">
        <v>0</v>
      </c>
      <c r="AR482" s="49">
        <v>0</v>
      </c>
      <c r="AS482" s="49">
        <v>0</v>
      </c>
      <c r="AT482" s="49">
        <f t="shared" si="375"/>
        <v>0</v>
      </c>
      <c r="AU482" s="49">
        <v>0</v>
      </c>
      <c r="AV482" s="49">
        <v>0</v>
      </c>
      <c r="AW482" s="49">
        <v>0</v>
      </c>
      <c r="AX482" s="49">
        <v>0</v>
      </c>
      <c r="AY482" s="49">
        <f t="shared" si="376"/>
        <v>0</v>
      </c>
      <c r="AZ482" s="49">
        <v>0</v>
      </c>
      <c r="BA482" s="49">
        <v>0</v>
      </c>
      <c r="BB482" s="49">
        <v>0</v>
      </c>
      <c r="BC482" s="49">
        <v>0</v>
      </c>
    </row>
    <row r="483" spans="1:55" ht="31.5" x14ac:dyDescent="0.25">
      <c r="A483" s="46" t="s">
        <v>802</v>
      </c>
      <c r="B483" s="55" t="s">
        <v>919</v>
      </c>
      <c r="C483" s="53" t="s">
        <v>920</v>
      </c>
      <c r="D483" s="49">
        <v>0.14399999999999999</v>
      </c>
      <c r="E483" s="49">
        <f t="shared" si="365"/>
        <v>0.14399999999999999</v>
      </c>
      <c r="F483" s="49">
        <f t="shared" si="377"/>
        <v>0</v>
      </c>
      <c r="G483" s="49">
        <f t="shared" si="377"/>
        <v>0</v>
      </c>
      <c r="H483" s="49">
        <f t="shared" si="377"/>
        <v>0.14399999999999999</v>
      </c>
      <c r="I483" s="49">
        <f t="shared" si="377"/>
        <v>0</v>
      </c>
      <c r="J483" s="49">
        <f t="shared" si="367"/>
        <v>0</v>
      </c>
      <c r="K483" s="49">
        <v>0</v>
      </c>
      <c r="L483" s="49">
        <v>0</v>
      </c>
      <c r="M483" s="49">
        <v>0</v>
      </c>
      <c r="N483" s="49">
        <v>0</v>
      </c>
      <c r="O483" s="49">
        <f t="shared" si="368"/>
        <v>0.14399999999999999</v>
      </c>
      <c r="P483" s="49">
        <v>0</v>
      </c>
      <c r="Q483" s="49">
        <v>0</v>
      </c>
      <c r="R483" s="49">
        <v>0.14399999999999999</v>
      </c>
      <c r="S483" s="49">
        <v>0</v>
      </c>
      <c r="T483" s="49">
        <f t="shared" si="369"/>
        <v>0</v>
      </c>
      <c r="U483" s="49">
        <v>0</v>
      </c>
      <c r="V483" s="49">
        <v>0</v>
      </c>
      <c r="W483" s="49">
        <v>0</v>
      </c>
      <c r="X483" s="49">
        <v>0</v>
      </c>
      <c r="Y483" s="49">
        <f t="shared" si="370"/>
        <v>0</v>
      </c>
      <c r="Z483" s="49">
        <v>0</v>
      </c>
      <c r="AA483" s="49">
        <v>0</v>
      </c>
      <c r="AB483" s="49">
        <v>0</v>
      </c>
      <c r="AC483" s="49">
        <v>0</v>
      </c>
      <c r="AD483" s="49">
        <v>0.12</v>
      </c>
      <c r="AE483" s="49">
        <f t="shared" si="371"/>
        <v>0.12</v>
      </c>
      <c r="AF483" s="49">
        <f t="shared" si="378"/>
        <v>0</v>
      </c>
      <c r="AG483" s="49">
        <f t="shared" si="378"/>
        <v>0</v>
      </c>
      <c r="AH483" s="49">
        <f t="shared" si="378"/>
        <v>0.12</v>
      </c>
      <c r="AI483" s="49">
        <f t="shared" si="378"/>
        <v>0</v>
      </c>
      <c r="AJ483" s="49">
        <f t="shared" si="373"/>
        <v>0.12</v>
      </c>
      <c r="AK483" s="49">
        <v>0</v>
      </c>
      <c r="AL483" s="49">
        <v>0</v>
      </c>
      <c r="AM483" s="49">
        <v>0.12</v>
      </c>
      <c r="AN483" s="49">
        <v>0</v>
      </c>
      <c r="AO483" s="49">
        <f t="shared" si="374"/>
        <v>0</v>
      </c>
      <c r="AP483" s="49">
        <v>0</v>
      </c>
      <c r="AQ483" s="49">
        <v>0</v>
      </c>
      <c r="AR483" s="49">
        <v>0</v>
      </c>
      <c r="AS483" s="49">
        <v>0</v>
      </c>
      <c r="AT483" s="49">
        <f t="shared" si="375"/>
        <v>0</v>
      </c>
      <c r="AU483" s="49">
        <v>0</v>
      </c>
      <c r="AV483" s="49">
        <v>0</v>
      </c>
      <c r="AW483" s="49">
        <v>0</v>
      </c>
      <c r="AX483" s="49">
        <v>0</v>
      </c>
      <c r="AY483" s="49">
        <f t="shared" si="376"/>
        <v>0</v>
      </c>
      <c r="AZ483" s="49">
        <v>0</v>
      </c>
      <c r="BA483" s="49">
        <v>0</v>
      </c>
      <c r="BB483" s="49">
        <v>0</v>
      </c>
      <c r="BC483" s="49">
        <v>0</v>
      </c>
    </row>
    <row r="484" spans="1:55" ht="31.5" x14ac:dyDescent="0.25">
      <c r="A484" s="46" t="s">
        <v>802</v>
      </c>
      <c r="B484" s="55" t="s">
        <v>921</v>
      </c>
      <c r="C484" s="53" t="s">
        <v>922</v>
      </c>
      <c r="D484" s="49">
        <v>0.34799999999999998</v>
      </c>
      <c r="E484" s="49">
        <f t="shared" si="365"/>
        <v>0.29677999999999999</v>
      </c>
      <c r="F484" s="49">
        <f t="shared" si="377"/>
        <v>0</v>
      </c>
      <c r="G484" s="49">
        <f t="shared" si="377"/>
        <v>0</v>
      </c>
      <c r="H484" s="49">
        <f t="shared" si="377"/>
        <v>0.29677999999999999</v>
      </c>
      <c r="I484" s="49">
        <f t="shared" si="377"/>
        <v>0</v>
      </c>
      <c r="J484" s="49">
        <f t="shared" si="367"/>
        <v>0</v>
      </c>
      <c r="K484" s="49">
        <v>0</v>
      </c>
      <c r="L484" s="49">
        <v>0</v>
      </c>
      <c r="M484" s="49">
        <v>0</v>
      </c>
      <c r="N484" s="49">
        <v>0</v>
      </c>
      <c r="O484" s="49">
        <f t="shared" si="368"/>
        <v>0</v>
      </c>
      <c r="P484" s="49">
        <v>0</v>
      </c>
      <c r="Q484" s="49">
        <v>0</v>
      </c>
      <c r="R484" s="49">
        <v>0</v>
      </c>
      <c r="S484" s="49">
        <v>0</v>
      </c>
      <c r="T484" s="49">
        <f t="shared" si="369"/>
        <v>0</v>
      </c>
      <c r="U484" s="49">
        <v>0</v>
      </c>
      <c r="V484" s="49">
        <v>0</v>
      </c>
      <c r="W484" s="49">
        <v>0</v>
      </c>
      <c r="X484" s="49">
        <v>0</v>
      </c>
      <c r="Y484" s="49">
        <f t="shared" si="370"/>
        <v>0.29677999999999999</v>
      </c>
      <c r="Z484" s="49">
        <v>0</v>
      </c>
      <c r="AA484" s="49">
        <v>0</v>
      </c>
      <c r="AB484" s="49">
        <v>0.29677999999999999</v>
      </c>
      <c r="AC484" s="49">
        <v>0</v>
      </c>
      <c r="AD484" s="49">
        <v>0.28999999999999998</v>
      </c>
      <c r="AE484" s="49">
        <f t="shared" si="371"/>
        <v>0.24731666999999999</v>
      </c>
      <c r="AF484" s="49">
        <f t="shared" si="378"/>
        <v>0</v>
      </c>
      <c r="AG484" s="49">
        <f t="shared" si="378"/>
        <v>0</v>
      </c>
      <c r="AH484" s="49">
        <f t="shared" si="378"/>
        <v>0.24731666999999999</v>
      </c>
      <c r="AI484" s="49">
        <f t="shared" si="378"/>
        <v>0</v>
      </c>
      <c r="AJ484" s="49">
        <f t="shared" si="373"/>
        <v>0</v>
      </c>
      <c r="AK484" s="49">
        <v>0</v>
      </c>
      <c r="AL484" s="49">
        <v>0</v>
      </c>
      <c r="AM484" s="49">
        <v>0</v>
      </c>
      <c r="AN484" s="49">
        <v>0</v>
      </c>
      <c r="AO484" s="49">
        <f t="shared" si="374"/>
        <v>0</v>
      </c>
      <c r="AP484" s="49">
        <v>0</v>
      </c>
      <c r="AQ484" s="49">
        <v>0</v>
      </c>
      <c r="AR484" s="49">
        <v>0</v>
      </c>
      <c r="AS484" s="49">
        <v>0</v>
      </c>
      <c r="AT484" s="49">
        <f t="shared" si="375"/>
        <v>0</v>
      </c>
      <c r="AU484" s="49">
        <v>0</v>
      </c>
      <c r="AV484" s="49">
        <v>0</v>
      </c>
      <c r="AW484" s="49">
        <v>0</v>
      </c>
      <c r="AX484" s="49">
        <v>0</v>
      </c>
      <c r="AY484" s="49">
        <f t="shared" si="376"/>
        <v>0.24731666999999999</v>
      </c>
      <c r="AZ484" s="49">
        <v>0</v>
      </c>
      <c r="BA484" s="49">
        <v>0</v>
      </c>
      <c r="BB484" s="49">
        <v>0.24731666999999999</v>
      </c>
      <c r="BC484" s="49">
        <v>0</v>
      </c>
    </row>
    <row r="485" spans="1:55" ht="31.5" x14ac:dyDescent="0.25">
      <c r="A485" s="46" t="s">
        <v>802</v>
      </c>
      <c r="B485" s="55" t="s">
        <v>923</v>
      </c>
      <c r="C485" s="53" t="s">
        <v>924</v>
      </c>
      <c r="D485" s="49">
        <v>0.108</v>
      </c>
      <c r="E485" s="49">
        <f t="shared" si="365"/>
        <v>0.108</v>
      </c>
      <c r="F485" s="49">
        <f t="shared" si="377"/>
        <v>0</v>
      </c>
      <c r="G485" s="49">
        <f t="shared" si="377"/>
        <v>0</v>
      </c>
      <c r="H485" s="49">
        <f t="shared" si="377"/>
        <v>0.108</v>
      </c>
      <c r="I485" s="49">
        <f t="shared" si="377"/>
        <v>0</v>
      </c>
      <c r="J485" s="49">
        <f t="shared" si="367"/>
        <v>0</v>
      </c>
      <c r="K485" s="49">
        <v>0</v>
      </c>
      <c r="L485" s="49">
        <v>0</v>
      </c>
      <c r="M485" s="49">
        <v>0</v>
      </c>
      <c r="N485" s="49">
        <v>0</v>
      </c>
      <c r="O485" s="49">
        <f t="shared" si="368"/>
        <v>0.108</v>
      </c>
      <c r="P485" s="49">
        <v>0</v>
      </c>
      <c r="Q485" s="49">
        <v>0</v>
      </c>
      <c r="R485" s="49">
        <v>0.108</v>
      </c>
      <c r="S485" s="49">
        <v>0</v>
      </c>
      <c r="T485" s="49">
        <f t="shared" si="369"/>
        <v>0</v>
      </c>
      <c r="U485" s="49">
        <v>0</v>
      </c>
      <c r="V485" s="49">
        <v>0</v>
      </c>
      <c r="W485" s="49">
        <v>0</v>
      </c>
      <c r="X485" s="49">
        <v>0</v>
      </c>
      <c r="Y485" s="49">
        <f t="shared" si="370"/>
        <v>0</v>
      </c>
      <c r="Z485" s="49">
        <v>0</v>
      </c>
      <c r="AA485" s="49">
        <v>0</v>
      </c>
      <c r="AB485" s="49">
        <v>0</v>
      </c>
      <c r="AC485" s="49">
        <v>0</v>
      </c>
      <c r="AD485" s="49">
        <v>0.09</v>
      </c>
      <c r="AE485" s="49">
        <f t="shared" si="371"/>
        <v>0.09</v>
      </c>
      <c r="AF485" s="49">
        <f t="shared" si="378"/>
        <v>0</v>
      </c>
      <c r="AG485" s="49">
        <f t="shared" si="378"/>
        <v>0</v>
      </c>
      <c r="AH485" s="49">
        <f t="shared" si="378"/>
        <v>0.09</v>
      </c>
      <c r="AI485" s="49">
        <f t="shared" si="378"/>
        <v>0</v>
      </c>
      <c r="AJ485" s="49">
        <f t="shared" si="373"/>
        <v>0.09</v>
      </c>
      <c r="AK485" s="49">
        <v>0</v>
      </c>
      <c r="AL485" s="49">
        <v>0</v>
      </c>
      <c r="AM485" s="49">
        <v>0.09</v>
      </c>
      <c r="AN485" s="49">
        <v>0</v>
      </c>
      <c r="AO485" s="49">
        <f t="shared" si="374"/>
        <v>0</v>
      </c>
      <c r="AP485" s="49">
        <v>0</v>
      </c>
      <c r="AQ485" s="49">
        <v>0</v>
      </c>
      <c r="AR485" s="49">
        <v>0</v>
      </c>
      <c r="AS485" s="49">
        <v>0</v>
      </c>
      <c r="AT485" s="49">
        <f t="shared" si="375"/>
        <v>0</v>
      </c>
      <c r="AU485" s="49">
        <v>0</v>
      </c>
      <c r="AV485" s="49">
        <v>0</v>
      </c>
      <c r="AW485" s="49">
        <v>0</v>
      </c>
      <c r="AX485" s="49">
        <v>0</v>
      </c>
      <c r="AY485" s="49">
        <f t="shared" si="376"/>
        <v>0</v>
      </c>
      <c r="AZ485" s="49">
        <v>0</v>
      </c>
      <c r="BA485" s="49">
        <v>0</v>
      </c>
      <c r="BB485" s="49">
        <v>0</v>
      </c>
      <c r="BC485" s="49">
        <v>0</v>
      </c>
    </row>
    <row r="486" spans="1:55" ht="31.5" x14ac:dyDescent="0.25">
      <c r="A486" s="46" t="s">
        <v>802</v>
      </c>
      <c r="B486" s="55" t="s">
        <v>925</v>
      </c>
      <c r="C486" s="53" t="s">
        <v>926</v>
      </c>
      <c r="D486" s="49">
        <v>5.2953E-2</v>
      </c>
      <c r="E486" s="49">
        <f t="shared" si="365"/>
        <v>5.2953E-2</v>
      </c>
      <c r="F486" s="49">
        <f t="shared" si="377"/>
        <v>0</v>
      </c>
      <c r="G486" s="49">
        <f t="shared" si="377"/>
        <v>0</v>
      </c>
      <c r="H486" s="49">
        <f t="shared" si="377"/>
        <v>5.2953E-2</v>
      </c>
      <c r="I486" s="49">
        <f t="shared" si="377"/>
        <v>0</v>
      </c>
      <c r="J486" s="49">
        <f t="shared" si="367"/>
        <v>5.2953E-2</v>
      </c>
      <c r="K486" s="49">
        <v>0</v>
      </c>
      <c r="L486" s="49">
        <v>0</v>
      </c>
      <c r="M486" s="49">
        <v>5.2953E-2</v>
      </c>
      <c r="N486" s="49">
        <v>0</v>
      </c>
      <c r="O486" s="49">
        <f t="shared" si="368"/>
        <v>0</v>
      </c>
      <c r="P486" s="49">
        <v>0</v>
      </c>
      <c r="Q486" s="49">
        <v>0</v>
      </c>
      <c r="R486" s="49">
        <v>0</v>
      </c>
      <c r="S486" s="49">
        <v>0</v>
      </c>
      <c r="T486" s="49">
        <f t="shared" si="369"/>
        <v>0</v>
      </c>
      <c r="U486" s="49">
        <v>0</v>
      </c>
      <c r="V486" s="49">
        <v>0</v>
      </c>
      <c r="W486" s="49">
        <v>0</v>
      </c>
      <c r="X486" s="49">
        <v>0</v>
      </c>
      <c r="Y486" s="49">
        <f t="shared" si="370"/>
        <v>0</v>
      </c>
      <c r="Z486" s="49">
        <v>0</v>
      </c>
      <c r="AA486" s="49">
        <v>0</v>
      </c>
      <c r="AB486" s="49">
        <v>0</v>
      </c>
      <c r="AC486" s="49">
        <v>0</v>
      </c>
      <c r="AD486" s="49">
        <v>4.41275E-2</v>
      </c>
      <c r="AE486" s="49">
        <f t="shared" si="371"/>
        <v>4.41275E-2</v>
      </c>
      <c r="AF486" s="49">
        <f t="shared" si="378"/>
        <v>0</v>
      </c>
      <c r="AG486" s="49">
        <f t="shared" si="378"/>
        <v>0</v>
      </c>
      <c r="AH486" s="49">
        <f t="shared" si="378"/>
        <v>4.41275E-2</v>
      </c>
      <c r="AI486" s="49">
        <f t="shared" si="378"/>
        <v>0</v>
      </c>
      <c r="AJ486" s="49">
        <f t="shared" si="373"/>
        <v>4.41275E-2</v>
      </c>
      <c r="AK486" s="49">
        <v>0</v>
      </c>
      <c r="AL486" s="49">
        <v>0</v>
      </c>
      <c r="AM486" s="49">
        <v>4.41275E-2</v>
      </c>
      <c r="AN486" s="49">
        <v>0</v>
      </c>
      <c r="AO486" s="49">
        <f t="shared" si="374"/>
        <v>0</v>
      </c>
      <c r="AP486" s="49">
        <v>0</v>
      </c>
      <c r="AQ486" s="49">
        <v>0</v>
      </c>
      <c r="AR486" s="49">
        <v>0</v>
      </c>
      <c r="AS486" s="49">
        <v>0</v>
      </c>
      <c r="AT486" s="49">
        <f t="shared" si="375"/>
        <v>0</v>
      </c>
      <c r="AU486" s="49">
        <v>0</v>
      </c>
      <c r="AV486" s="49">
        <v>0</v>
      </c>
      <c r="AW486" s="49">
        <v>0</v>
      </c>
      <c r="AX486" s="49">
        <v>0</v>
      </c>
      <c r="AY486" s="49">
        <f t="shared" si="376"/>
        <v>0</v>
      </c>
      <c r="AZ486" s="49">
        <v>0</v>
      </c>
      <c r="BA486" s="49">
        <v>0</v>
      </c>
      <c r="BB486" s="49">
        <v>0</v>
      </c>
      <c r="BC486" s="49">
        <v>0</v>
      </c>
    </row>
    <row r="487" spans="1:55" ht="31.5" x14ac:dyDescent="0.25">
      <c r="A487" s="46" t="s">
        <v>802</v>
      </c>
      <c r="B487" s="55" t="s">
        <v>927</v>
      </c>
      <c r="C487" s="53" t="s">
        <v>928</v>
      </c>
      <c r="D487" s="49">
        <v>0.15719999999999998</v>
      </c>
      <c r="E487" s="49">
        <f t="shared" si="365"/>
        <v>0</v>
      </c>
      <c r="F487" s="49">
        <f t="shared" si="377"/>
        <v>0</v>
      </c>
      <c r="G487" s="49">
        <f t="shared" si="377"/>
        <v>0</v>
      </c>
      <c r="H487" s="49">
        <f t="shared" si="377"/>
        <v>0</v>
      </c>
      <c r="I487" s="49">
        <f t="shared" si="377"/>
        <v>0</v>
      </c>
      <c r="J487" s="49">
        <f t="shared" si="367"/>
        <v>0</v>
      </c>
      <c r="K487" s="49">
        <v>0</v>
      </c>
      <c r="L487" s="49">
        <v>0</v>
      </c>
      <c r="M487" s="49">
        <v>0</v>
      </c>
      <c r="N487" s="49">
        <v>0</v>
      </c>
      <c r="O487" s="49">
        <f t="shared" si="368"/>
        <v>0</v>
      </c>
      <c r="P487" s="49">
        <v>0</v>
      </c>
      <c r="Q487" s="49">
        <v>0</v>
      </c>
      <c r="R487" s="49">
        <v>0</v>
      </c>
      <c r="S487" s="49">
        <v>0</v>
      </c>
      <c r="T487" s="49">
        <f t="shared" si="369"/>
        <v>0</v>
      </c>
      <c r="U487" s="49">
        <v>0</v>
      </c>
      <c r="V487" s="49">
        <v>0</v>
      </c>
      <c r="W487" s="49">
        <v>0</v>
      </c>
      <c r="X487" s="49">
        <v>0</v>
      </c>
      <c r="Y487" s="49">
        <f t="shared" si="370"/>
        <v>0</v>
      </c>
      <c r="Z487" s="49">
        <v>0</v>
      </c>
      <c r="AA487" s="49">
        <v>0</v>
      </c>
      <c r="AB487" s="49">
        <v>0</v>
      </c>
      <c r="AC487" s="49">
        <v>0</v>
      </c>
      <c r="AD487" s="49">
        <v>0.13100000000000001</v>
      </c>
      <c r="AE487" s="49">
        <f t="shared" si="371"/>
        <v>0</v>
      </c>
      <c r="AF487" s="49">
        <f t="shared" si="378"/>
        <v>0</v>
      </c>
      <c r="AG487" s="49">
        <f t="shared" si="378"/>
        <v>0</v>
      </c>
      <c r="AH487" s="49">
        <f t="shared" si="378"/>
        <v>0</v>
      </c>
      <c r="AI487" s="49">
        <f t="shared" si="378"/>
        <v>0</v>
      </c>
      <c r="AJ487" s="49">
        <f t="shared" si="373"/>
        <v>0</v>
      </c>
      <c r="AK487" s="49">
        <v>0</v>
      </c>
      <c r="AL487" s="49">
        <v>0</v>
      </c>
      <c r="AM487" s="49">
        <v>0</v>
      </c>
      <c r="AN487" s="49">
        <v>0</v>
      </c>
      <c r="AO487" s="49">
        <f t="shared" si="374"/>
        <v>0</v>
      </c>
      <c r="AP487" s="49">
        <v>0</v>
      </c>
      <c r="AQ487" s="49">
        <v>0</v>
      </c>
      <c r="AR487" s="49">
        <v>0</v>
      </c>
      <c r="AS487" s="49">
        <v>0</v>
      </c>
      <c r="AT487" s="49">
        <f t="shared" si="375"/>
        <v>0</v>
      </c>
      <c r="AU487" s="49">
        <v>0</v>
      </c>
      <c r="AV487" s="49">
        <v>0</v>
      </c>
      <c r="AW487" s="49">
        <v>0</v>
      </c>
      <c r="AX487" s="49">
        <v>0</v>
      </c>
      <c r="AY487" s="49">
        <f t="shared" si="376"/>
        <v>0</v>
      </c>
      <c r="AZ487" s="49">
        <v>0</v>
      </c>
      <c r="BA487" s="49">
        <v>0</v>
      </c>
      <c r="BB487" s="49">
        <v>0</v>
      </c>
      <c r="BC487" s="49">
        <v>0</v>
      </c>
    </row>
    <row r="488" spans="1:55" ht="31.5" x14ac:dyDescent="0.25">
      <c r="A488" s="46" t="s">
        <v>802</v>
      </c>
      <c r="B488" s="55" t="s">
        <v>929</v>
      </c>
      <c r="C488" s="53" t="s">
        <v>930</v>
      </c>
      <c r="D488" s="49">
        <v>0.38400000000000001</v>
      </c>
      <c r="E488" s="49">
        <f t="shared" si="365"/>
        <v>0.34367999999999999</v>
      </c>
      <c r="F488" s="49">
        <f t="shared" si="377"/>
        <v>0</v>
      </c>
      <c r="G488" s="49">
        <f t="shared" si="377"/>
        <v>0</v>
      </c>
      <c r="H488" s="49">
        <f t="shared" si="377"/>
        <v>0.34367999999999999</v>
      </c>
      <c r="I488" s="49">
        <f t="shared" si="377"/>
        <v>0</v>
      </c>
      <c r="J488" s="49">
        <f t="shared" si="367"/>
        <v>0</v>
      </c>
      <c r="K488" s="49">
        <v>0</v>
      </c>
      <c r="L488" s="49">
        <v>0</v>
      </c>
      <c r="M488" s="49">
        <v>0</v>
      </c>
      <c r="N488" s="49">
        <v>0</v>
      </c>
      <c r="O488" s="49">
        <f t="shared" si="368"/>
        <v>0.34367999999999999</v>
      </c>
      <c r="P488" s="49">
        <v>0</v>
      </c>
      <c r="Q488" s="49">
        <v>0</v>
      </c>
      <c r="R488" s="49">
        <v>0.34367999999999999</v>
      </c>
      <c r="S488" s="49">
        <v>0</v>
      </c>
      <c r="T488" s="49">
        <f t="shared" si="369"/>
        <v>0</v>
      </c>
      <c r="U488" s="49">
        <v>0</v>
      </c>
      <c r="V488" s="49">
        <v>0</v>
      </c>
      <c r="W488" s="49">
        <v>0</v>
      </c>
      <c r="X488" s="49">
        <v>0</v>
      </c>
      <c r="Y488" s="49">
        <f t="shared" si="370"/>
        <v>0</v>
      </c>
      <c r="Z488" s="49">
        <v>0</v>
      </c>
      <c r="AA488" s="49">
        <v>0</v>
      </c>
      <c r="AB488" s="49">
        <v>0</v>
      </c>
      <c r="AC488" s="49">
        <v>0</v>
      </c>
      <c r="AD488" s="49">
        <v>0.32</v>
      </c>
      <c r="AE488" s="49">
        <f t="shared" si="371"/>
        <v>0.28639999999999999</v>
      </c>
      <c r="AF488" s="49">
        <f t="shared" si="378"/>
        <v>0</v>
      </c>
      <c r="AG488" s="49">
        <f t="shared" si="378"/>
        <v>0</v>
      </c>
      <c r="AH488" s="49">
        <f t="shared" si="378"/>
        <v>0.28639999999999999</v>
      </c>
      <c r="AI488" s="49">
        <f t="shared" si="378"/>
        <v>0</v>
      </c>
      <c r="AJ488" s="49">
        <f t="shared" si="373"/>
        <v>0</v>
      </c>
      <c r="AK488" s="49">
        <v>0</v>
      </c>
      <c r="AL488" s="49">
        <v>0</v>
      </c>
      <c r="AM488" s="49">
        <v>0</v>
      </c>
      <c r="AN488" s="49">
        <v>0</v>
      </c>
      <c r="AO488" s="49">
        <f t="shared" si="374"/>
        <v>0.28639999999999999</v>
      </c>
      <c r="AP488" s="49">
        <v>0</v>
      </c>
      <c r="AQ488" s="49">
        <v>0</v>
      </c>
      <c r="AR488" s="49">
        <v>0.28639999999999999</v>
      </c>
      <c r="AS488" s="49">
        <v>0</v>
      </c>
      <c r="AT488" s="49">
        <f t="shared" si="375"/>
        <v>0</v>
      </c>
      <c r="AU488" s="49">
        <v>0</v>
      </c>
      <c r="AV488" s="49">
        <v>0</v>
      </c>
      <c r="AW488" s="49">
        <v>0</v>
      </c>
      <c r="AX488" s="49">
        <v>0</v>
      </c>
      <c r="AY488" s="49">
        <f t="shared" si="376"/>
        <v>0</v>
      </c>
      <c r="AZ488" s="49">
        <v>0</v>
      </c>
      <c r="BA488" s="49">
        <v>0</v>
      </c>
      <c r="BB488" s="49">
        <v>0</v>
      </c>
      <c r="BC488" s="49">
        <v>0</v>
      </c>
    </row>
    <row r="489" spans="1:55" ht="31.5" x14ac:dyDescent="0.25">
      <c r="A489" s="46" t="s">
        <v>802</v>
      </c>
      <c r="B489" s="55" t="s">
        <v>931</v>
      </c>
      <c r="C489" s="53" t="s">
        <v>932</v>
      </c>
      <c r="D489" s="49">
        <v>1.08</v>
      </c>
      <c r="E489" s="49">
        <f t="shared" ref="E489:E494" si="379">SUBTOTAL(9,F489:I489)</f>
        <v>0.64200000000000002</v>
      </c>
      <c r="F489" s="49">
        <f t="shared" ref="F489:I494" si="380">K489+P489+U489+Z489</f>
        <v>0</v>
      </c>
      <c r="G489" s="49">
        <f t="shared" si="380"/>
        <v>0</v>
      </c>
      <c r="H489" s="49">
        <f t="shared" si="380"/>
        <v>0.64200000000000002</v>
      </c>
      <c r="I489" s="49">
        <f t="shared" si="380"/>
        <v>0</v>
      </c>
      <c r="J489" s="49">
        <f t="shared" ref="J489:J494" si="381">SUBTOTAL(9,K489:N489)</f>
        <v>0</v>
      </c>
      <c r="K489" s="49">
        <v>0</v>
      </c>
      <c r="L489" s="49">
        <v>0</v>
      </c>
      <c r="M489" s="49">
        <v>0</v>
      </c>
      <c r="N489" s="49">
        <v>0</v>
      </c>
      <c r="O489" s="49">
        <f t="shared" ref="O489:O494" si="382">SUBTOTAL(9,P489:S489)</f>
        <v>0</v>
      </c>
      <c r="P489" s="49">
        <v>0</v>
      </c>
      <c r="Q489" s="49">
        <v>0</v>
      </c>
      <c r="R489" s="49">
        <v>0</v>
      </c>
      <c r="S489" s="49">
        <v>0</v>
      </c>
      <c r="T489" s="49">
        <f t="shared" ref="T489:T494" si="383">SUBTOTAL(9,U489:X489)</f>
        <v>0.64200000000000002</v>
      </c>
      <c r="U489" s="49">
        <v>0</v>
      </c>
      <c r="V489" s="49">
        <v>0</v>
      </c>
      <c r="W489" s="49">
        <v>0.64200000000000002</v>
      </c>
      <c r="X489" s="49">
        <v>0</v>
      </c>
      <c r="Y489" s="49">
        <f t="shared" ref="Y489:Y494" si="384">SUBTOTAL(9,Z489:AC489)</f>
        <v>0</v>
      </c>
      <c r="Z489" s="49">
        <v>0</v>
      </c>
      <c r="AA489" s="49">
        <v>0</v>
      </c>
      <c r="AB489" s="49">
        <v>0</v>
      </c>
      <c r="AC489" s="49">
        <v>0</v>
      </c>
      <c r="AD489" s="49">
        <v>0.9</v>
      </c>
      <c r="AE489" s="49">
        <f t="shared" ref="AE489:AE494" si="385">SUBTOTAL(9,AF489:AI489)</f>
        <v>0.53500000000000003</v>
      </c>
      <c r="AF489" s="49">
        <f t="shared" ref="AF489:AI494" si="386">AK489+AP489+AU489+AZ489</f>
        <v>0</v>
      </c>
      <c r="AG489" s="49">
        <f t="shared" si="386"/>
        <v>0</v>
      </c>
      <c r="AH489" s="49">
        <f t="shared" si="386"/>
        <v>0.53500000000000003</v>
      </c>
      <c r="AI489" s="49">
        <f t="shared" si="386"/>
        <v>0</v>
      </c>
      <c r="AJ489" s="49">
        <f t="shared" ref="AJ489:AJ494" si="387">SUBTOTAL(9,AK489:AN489)</f>
        <v>0</v>
      </c>
      <c r="AK489" s="49">
        <v>0</v>
      </c>
      <c r="AL489" s="49">
        <v>0</v>
      </c>
      <c r="AM489" s="49">
        <v>0</v>
      </c>
      <c r="AN489" s="49">
        <v>0</v>
      </c>
      <c r="AO489" s="49">
        <f t="shared" ref="AO489:AO494" si="388">SUBTOTAL(9,AP489:AS489)</f>
        <v>0</v>
      </c>
      <c r="AP489" s="49">
        <v>0</v>
      </c>
      <c r="AQ489" s="49">
        <v>0</v>
      </c>
      <c r="AR489" s="49">
        <v>0</v>
      </c>
      <c r="AS489" s="49">
        <v>0</v>
      </c>
      <c r="AT489" s="49">
        <f t="shared" ref="AT489:AT494" si="389">SUBTOTAL(9,AU489:AX489)</f>
        <v>0.53500000000000003</v>
      </c>
      <c r="AU489" s="49">
        <v>0</v>
      </c>
      <c r="AV489" s="49">
        <v>0</v>
      </c>
      <c r="AW489" s="49">
        <v>0.53500000000000003</v>
      </c>
      <c r="AX489" s="49">
        <v>0</v>
      </c>
      <c r="AY489" s="49">
        <f t="shared" ref="AY489:AY494" si="390">SUBTOTAL(9,AZ489:BC489)</f>
        <v>0</v>
      </c>
      <c r="AZ489" s="49">
        <v>0</v>
      </c>
      <c r="BA489" s="49">
        <v>0</v>
      </c>
      <c r="BB489" s="49">
        <v>0</v>
      </c>
      <c r="BC489" s="49">
        <v>0</v>
      </c>
    </row>
    <row r="490" spans="1:55" ht="31.5" x14ac:dyDescent="0.25">
      <c r="A490" s="46" t="s">
        <v>802</v>
      </c>
      <c r="B490" s="55" t="s">
        <v>933</v>
      </c>
      <c r="C490" s="53" t="s">
        <v>934</v>
      </c>
      <c r="D490" s="49">
        <v>0.26400000000000001</v>
      </c>
      <c r="E490" s="49">
        <f t="shared" si="379"/>
        <v>0.22883702</v>
      </c>
      <c r="F490" s="49">
        <f t="shared" si="380"/>
        <v>0</v>
      </c>
      <c r="G490" s="49">
        <f t="shared" si="380"/>
        <v>0</v>
      </c>
      <c r="H490" s="49">
        <f t="shared" si="380"/>
        <v>0.22883702</v>
      </c>
      <c r="I490" s="49">
        <f t="shared" si="380"/>
        <v>0</v>
      </c>
      <c r="J490" s="49">
        <f t="shared" si="381"/>
        <v>0</v>
      </c>
      <c r="K490" s="49">
        <v>0</v>
      </c>
      <c r="L490" s="49">
        <v>0</v>
      </c>
      <c r="M490" s="49">
        <v>0</v>
      </c>
      <c r="N490" s="49">
        <v>0</v>
      </c>
      <c r="O490" s="49">
        <f t="shared" si="382"/>
        <v>0</v>
      </c>
      <c r="P490" s="49">
        <v>0</v>
      </c>
      <c r="Q490" s="49">
        <v>0</v>
      </c>
      <c r="R490" s="49">
        <v>0</v>
      </c>
      <c r="S490" s="49">
        <v>0</v>
      </c>
      <c r="T490" s="49">
        <f t="shared" si="383"/>
        <v>0.22883702</v>
      </c>
      <c r="U490" s="49">
        <v>0</v>
      </c>
      <c r="V490" s="49">
        <v>0</v>
      </c>
      <c r="W490" s="49">
        <v>0.22883702</v>
      </c>
      <c r="X490" s="49">
        <v>0</v>
      </c>
      <c r="Y490" s="49">
        <f t="shared" si="384"/>
        <v>0</v>
      </c>
      <c r="Z490" s="49">
        <v>0</v>
      </c>
      <c r="AA490" s="49">
        <v>0</v>
      </c>
      <c r="AB490" s="49">
        <v>0</v>
      </c>
      <c r="AC490" s="49">
        <v>0</v>
      </c>
      <c r="AD490" s="49">
        <v>0.22</v>
      </c>
      <c r="AE490" s="49">
        <f t="shared" si="385"/>
        <v>0.19069752000000001</v>
      </c>
      <c r="AF490" s="49">
        <f t="shared" si="386"/>
        <v>0</v>
      </c>
      <c r="AG490" s="49">
        <f t="shared" si="386"/>
        <v>0</v>
      </c>
      <c r="AH490" s="49">
        <f t="shared" si="386"/>
        <v>0.19069752000000001</v>
      </c>
      <c r="AI490" s="49">
        <f t="shared" si="386"/>
        <v>0</v>
      </c>
      <c r="AJ490" s="49">
        <f t="shared" si="387"/>
        <v>0</v>
      </c>
      <c r="AK490" s="49">
        <v>0</v>
      </c>
      <c r="AL490" s="49">
        <v>0</v>
      </c>
      <c r="AM490" s="49">
        <v>0</v>
      </c>
      <c r="AN490" s="49">
        <v>0</v>
      </c>
      <c r="AO490" s="49">
        <f t="shared" si="388"/>
        <v>0</v>
      </c>
      <c r="AP490" s="49">
        <v>0</v>
      </c>
      <c r="AQ490" s="49">
        <v>0</v>
      </c>
      <c r="AR490" s="49">
        <v>0</v>
      </c>
      <c r="AS490" s="49">
        <v>0</v>
      </c>
      <c r="AT490" s="49">
        <f t="shared" si="389"/>
        <v>0.19069752000000001</v>
      </c>
      <c r="AU490" s="49">
        <v>0</v>
      </c>
      <c r="AV490" s="49">
        <v>0</v>
      </c>
      <c r="AW490" s="49">
        <v>0.19069752000000001</v>
      </c>
      <c r="AX490" s="49">
        <v>0</v>
      </c>
      <c r="AY490" s="49">
        <f t="shared" si="390"/>
        <v>0</v>
      </c>
      <c r="AZ490" s="49">
        <v>0</v>
      </c>
      <c r="BA490" s="49">
        <v>0</v>
      </c>
      <c r="BB490" s="49">
        <v>0</v>
      </c>
      <c r="BC490" s="49">
        <v>0</v>
      </c>
    </row>
    <row r="491" spans="1:55" ht="31.5" x14ac:dyDescent="0.25">
      <c r="A491" s="46" t="s">
        <v>802</v>
      </c>
      <c r="B491" s="55" t="s">
        <v>935</v>
      </c>
      <c r="C491" s="53" t="s">
        <v>936</v>
      </c>
      <c r="D491" s="49">
        <v>0.192</v>
      </c>
      <c r="E491" s="49">
        <f t="shared" si="379"/>
        <v>0.12720766</v>
      </c>
      <c r="F491" s="49">
        <f t="shared" si="380"/>
        <v>0</v>
      </c>
      <c r="G491" s="49">
        <f t="shared" si="380"/>
        <v>0</v>
      </c>
      <c r="H491" s="49">
        <f t="shared" si="380"/>
        <v>0.12720766</v>
      </c>
      <c r="I491" s="49">
        <f t="shared" si="380"/>
        <v>0</v>
      </c>
      <c r="J491" s="49">
        <f t="shared" si="381"/>
        <v>0</v>
      </c>
      <c r="K491" s="49">
        <v>0</v>
      </c>
      <c r="L491" s="49">
        <v>0</v>
      </c>
      <c r="M491" s="49">
        <v>0</v>
      </c>
      <c r="N491" s="49">
        <v>0</v>
      </c>
      <c r="O491" s="49">
        <f t="shared" si="382"/>
        <v>0</v>
      </c>
      <c r="P491" s="49">
        <v>0</v>
      </c>
      <c r="Q491" s="49">
        <v>0</v>
      </c>
      <c r="R491" s="49">
        <v>0</v>
      </c>
      <c r="S491" s="49">
        <v>0</v>
      </c>
      <c r="T491" s="49">
        <f t="shared" si="383"/>
        <v>0.12720766</v>
      </c>
      <c r="U491" s="49">
        <v>0</v>
      </c>
      <c r="V491" s="49">
        <v>0</v>
      </c>
      <c r="W491" s="49">
        <v>0.12720766</v>
      </c>
      <c r="X491" s="49">
        <v>0</v>
      </c>
      <c r="Y491" s="49">
        <f t="shared" si="384"/>
        <v>0</v>
      </c>
      <c r="Z491" s="49">
        <v>0</v>
      </c>
      <c r="AA491" s="49">
        <v>0</v>
      </c>
      <c r="AB491" s="49">
        <v>0</v>
      </c>
      <c r="AC491" s="49">
        <v>0</v>
      </c>
      <c r="AD491" s="49">
        <v>0.16</v>
      </c>
      <c r="AE491" s="49">
        <f t="shared" si="385"/>
        <v>0.10600638000000001</v>
      </c>
      <c r="AF491" s="49">
        <f t="shared" si="386"/>
        <v>0</v>
      </c>
      <c r="AG491" s="49">
        <f t="shared" si="386"/>
        <v>0</v>
      </c>
      <c r="AH491" s="49">
        <f t="shared" si="386"/>
        <v>0.10600638000000001</v>
      </c>
      <c r="AI491" s="49">
        <f t="shared" si="386"/>
        <v>0</v>
      </c>
      <c r="AJ491" s="49">
        <f t="shared" si="387"/>
        <v>0</v>
      </c>
      <c r="AK491" s="49">
        <v>0</v>
      </c>
      <c r="AL491" s="49">
        <v>0</v>
      </c>
      <c r="AM491" s="49">
        <v>0</v>
      </c>
      <c r="AN491" s="49">
        <v>0</v>
      </c>
      <c r="AO491" s="49">
        <f t="shared" si="388"/>
        <v>0</v>
      </c>
      <c r="AP491" s="49">
        <v>0</v>
      </c>
      <c r="AQ491" s="49">
        <v>0</v>
      </c>
      <c r="AR491" s="49">
        <v>0</v>
      </c>
      <c r="AS491" s="49">
        <v>0</v>
      </c>
      <c r="AT491" s="49">
        <f t="shared" si="389"/>
        <v>0.10600638000000001</v>
      </c>
      <c r="AU491" s="49">
        <v>0</v>
      </c>
      <c r="AV491" s="49">
        <v>0</v>
      </c>
      <c r="AW491" s="49">
        <v>0.10600638000000001</v>
      </c>
      <c r="AX491" s="49">
        <v>0</v>
      </c>
      <c r="AY491" s="49">
        <f t="shared" si="390"/>
        <v>0</v>
      </c>
      <c r="AZ491" s="49">
        <v>0</v>
      </c>
      <c r="BA491" s="49">
        <v>0</v>
      </c>
      <c r="BB491" s="49">
        <v>0</v>
      </c>
      <c r="BC491" s="49">
        <v>0</v>
      </c>
    </row>
    <row r="492" spans="1:55" ht="31.5" x14ac:dyDescent="0.25">
      <c r="A492" s="46" t="s">
        <v>802</v>
      </c>
      <c r="B492" s="55" t="s">
        <v>937</v>
      </c>
      <c r="C492" s="53" t="s">
        <v>938</v>
      </c>
      <c r="D492" s="49">
        <v>8.4000000000000005E-2</v>
      </c>
      <c r="E492" s="49">
        <f t="shared" si="379"/>
        <v>0</v>
      </c>
      <c r="F492" s="49">
        <f t="shared" si="380"/>
        <v>0</v>
      </c>
      <c r="G492" s="49">
        <f t="shared" si="380"/>
        <v>0</v>
      </c>
      <c r="H492" s="49">
        <f t="shared" si="380"/>
        <v>0</v>
      </c>
      <c r="I492" s="49">
        <f t="shared" si="380"/>
        <v>0</v>
      </c>
      <c r="J492" s="49">
        <f t="shared" si="381"/>
        <v>0</v>
      </c>
      <c r="K492" s="49">
        <v>0</v>
      </c>
      <c r="L492" s="49">
        <v>0</v>
      </c>
      <c r="M492" s="49">
        <v>0</v>
      </c>
      <c r="N492" s="49">
        <v>0</v>
      </c>
      <c r="O492" s="49">
        <f t="shared" si="382"/>
        <v>0</v>
      </c>
      <c r="P492" s="49">
        <v>0</v>
      </c>
      <c r="Q492" s="49">
        <v>0</v>
      </c>
      <c r="R492" s="49">
        <v>0</v>
      </c>
      <c r="S492" s="49">
        <v>0</v>
      </c>
      <c r="T492" s="49">
        <f t="shared" si="383"/>
        <v>0</v>
      </c>
      <c r="U492" s="49">
        <v>0</v>
      </c>
      <c r="V492" s="49">
        <v>0</v>
      </c>
      <c r="W492" s="49">
        <v>0</v>
      </c>
      <c r="X492" s="49">
        <v>0</v>
      </c>
      <c r="Y492" s="49">
        <f t="shared" si="384"/>
        <v>0</v>
      </c>
      <c r="Z492" s="49">
        <v>0</v>
      </c>
      <c r="AA492" s="49">
        <v>0</v>
      </c>
      <c r="AB492" s="49">
        <v>0</v>
      </c>
      <c r="AC492" s="49">
        <v>0</v>
      </c>
      <c r="AD492" s="49">
        <v>7.0000000000000007E-2</v>
      </c>
      <c r="AE492" s="49">
        <f t="shared" si="385"/>
        <v>0</v>
      </c>
      <c r="AF492" s="49">
        <f t="shared" si="386"/>
        <v>0</v>
      </c>
      <c r="AG492" s="49">
        <f t="shared" si="386"/>
        <v>0</v>
      </c>
      <c r="AH492" s="49">
        <f t="shared" si="386"/>
        <v>0</v>
      </c>
      <c r="AI492" s="49">
        <f t="shared" si="386"/>
        <v>0</v>
      </c>
      <c r="AJ492" s="49">
        <f t="shared" si="387"/>
        <v>0</v>
      </c>
      <c r="AK492" s="49">
        <v>0</v>
      </c>
      <c r="AL492" s="49">
        <v>0</v>
      </c>
      <c r="AM492" s="49">
        <v>0</v>
      </c>
      <c r="AN492" s="49">
        <v>0</v>
      </c>
      <c r="AO492" s="49">
        <f t="shared" si="388"/>
        <v>0</v>
      </c>
      <c r="AP492" s="49">
        <v>0</v>
      </c>
      <c r="AQ492" s="49">
        <v>0</v>
      </c>
      <c r="AR492" s="49">
        <v>0</v>
      </c>
      <c r="AS492" s="49">
        <v>0</v>
      </c>
      <c r="AT492" s="49">
        <f t="shared" si="389"/>
        <v>0</v>
      </c>
      <c r="AU492" s="49">
        <v>0</v>
      </c>
      <c r="AV492" s="49">
        <v>0</v>
      </c>
      <c r="AW492" s="49">
        <v>0</v>
      </c>
      <c r="AX492" s="49">
        <v>0</v>
      </c>
      <c r="AY492" s="49">
        <f t="shared" si="390"/>
        <v>0</v>
      </c>
      <c r="AZ492" s="49">
        <v>0</v>
      </c>
      <c r="BA492" s="49">
        <v>0</v>
      </c>
      <c r="BB492" s="49">
        <v>0</v>
      </c>
      <c r="BC492" s="49">
        <v>0</v>
      </c>
    </row>
    <row r="493" spans="1:55" ht="31.5" x14ac:dyDescent="0.25">
      <c r="A493" s="46" t="s">
        <v>802</v>
      </c>
      <c r="B493" s="55" t="s">
        <v>939</v>
      </c>
      <c r="C493" s="53" t="s">
        <v>940</v>
      </c>
      <c r="D493" s="49">
        <v>6.6000000000000003E-2</v>
      </c>
      <c r="E493" s="49">
        <f t="shared" si="379"/>
        <v>6.5985290000000002E-2</v>
      </c>
      <c r="F493" s="49">
        <f t="shared" si="380"/>
        <v>0</v>
      </c>
      <c r="G493" s="49">
        <f t="shared" si="380"/>
        <v>0</v>
      </c>
      <c r="H493" s="49">
        <f t="shared" si="380"/>
        <v>6.5985290000000002E-2</v>
      </c>
      <c r="I493" s="49">
        <f t="shared" si="380"/>
        <v>0</v>
      </c>
      <c r="J493" s="49">
        <f t="shared" si="381"/>
        <v>0</v>
      </c>
      <c r="K493" s="49">
        <v>0</v>
      </c>
      <c r="L493" s="49">
        <v>0</v>
      </c>
      <c r="M493" s="49">
        <v>0</v>
      </c>
      <c r="N493" s="49">
        <v>0</v>
      </c>
      <c r="O493" s="49">
        <f t="shared" si="382"/>
        <v>0</v>
      </c>
      <c r="P493" s="49">
        <v>0</v>
      </c>
      <c r="Q493" s="49">
        <v>0</v>
      </c>
      <c r="R493" s="49">
        <v>0</v>
      </c>
      <c r="S493" s="49">
        <v>0</v>
      </c>
      <c r="T493" s="49">
        <f t="shared" si="383"/>
        <v>6.5985290000000002E-2</v>
      </c>
      <c r="U493" s="49">
        <v>0</v>
      </c>
      <c r="V493" s="49">
        <v>0</v>
      </c>
      <c r="W493" s="49">
        <v>6.5985290000000002E-2</v>
      </c>
      <c r="X493" s="49">
        <v>0</v>
      </c>
      <c r="Y493" s="49">
        <f t="shared" si="384"/>
        <v>0</v>
      </c>
      <c r="Z493" s="49">
        <v>0</v>
      </c>
      <c r="AA493" s="49">
        <v>0</v>
      </c>
      <c r="AB493" s="49">
        <v>0</v>
      </c>
      <c r="AC493" s="49">
        <v>0</v>
      </c>
      <c r="AD493" s="49">
        <v>5.5E-2</v>
      </c>
      <c r="AE493" s="49">
        <f t="shared" si="385"/>
        <v>5.4987739999999993E-2</v>
      </c>
      <c r="AF493" s="49">
        <f t="shared" si="386"/>
        <v>0</v>
      </c>
      <c r="AG493" s="49">
        <f t="shared" si="386"/>
        <v>0</v>
      </c>
      <c r="AH493" s="49">
        <f t="shared" si="386"/>
        <v>5.4987739999999993E-2</v>
      </c>
      <c r="AI493" s="49">
        <f t="shared" si="386"/>
        <v>0</v>
      </c>
      <c r="AJ493" s="49">
        <f t="shared" si="387"/>
        <v>0</v>
      </c>
      <c r="AK493" s="49">
        <v>0</v>
      </c>
      <c r="AL493" s="49">
        <v>0</v>
      </c>
      <c r="AM493" s="49">
        <v>0</v>
      </c>
      <c r="AN493" s="49">
        <v>0</v>
      </c>
      <c r="AO493" s="49">
        <f t="shared" si="388"/>
        <v>0</v>
      </c>
      <c r="AP493" s="49">
        <v>0</v>
      </c>
      <c r="AQ493" s="49">
        <v>0</v>
      </c>
      <c r="AR493" s="49">
        <v>0</v>
      </c>
      <c r="AS493" s="49">
        <v>0</v>
      </c>
      <c r="AT493" s="49">
        <f t="shared" si="389"/>
        <v>5.4987739999999993E-2</v>
      </c>
      <c r="AU493" s="49">
        <v>0</v>
      </c>
      <c r="AV493" s="49">
        <v>0</v>
      </c>
      <c r="AW493" s="49">
        <v>5.4987739999999993E-2</v>
      </c>
      <c r="AX493" s="49">
        <v>0</v>
      </c>
      <c r="AY493" s="49">
        <f t="shared" si="390"/>
        <v>0</v>
      </c>
      <c r="AZ493" s="49">
        <v>0</v>
      </c>
      <c r="BA493" s="49">
        <v>0</v>
      </c>
      <c r="BB493" s="49">
        <v>0</v>
      </c>
      <c r="BC493" s="49">
        <v>0</v>
      </c>
    </row>
    <row r="494" spans="1:55" ht="78.75" x14ac:dyDescent="0.25">
      <c r="A494" s="46" t="s">
        <v>802</v>
      </c>
      <c r="B494" s="55" t="s">
        <v>941</v>
      </c>
      <c r="C494" s="53" t="s">
        <v>942</v>
      </c>
      <c r="D494" s="49">
        <v>84</v>
      </c>
      <c r="E494" s="49">
        <f t="shared" si="379"/>
        <v>84.449999999999989</v>
      </c>
      <c r="F494" s="49">
        <f t="shared" si="380"/>
        <v>0</v>
      </c>
      <c r="G494" s="49">
        <f t="shared" si="380"/>
        <v>0</v>
      </c>
      <c r="H494" s="49">
        <f t="shared" si="380"/>
        <v>0</v>
      </c>
      <c r="I494" s="49">
        <f t="shared" si="380"/>
        <v>84.449999999999989</v>
      </c>
      <c r="J494" s="49">
        <f t="shared" si="381"/>
        <v>0</v>
      </c>
      <c r="K494" s="49">
        <v>0</v>
      </c>
      <c r="L494" s="49">
        <v>0</v>
      </c>
      <c r="M494" s="49">
        <v>0</v>
      </c>
      <c r="N494" s="49">
        <v>0</v>
      </c>
      <c r="O494" s="49">
        <f t="shared" si="382"/>
        <v>0.45</v>
      </c>
      <c r="P494" s="49">
        <v>0</v>
      </c>
      <c r="Q494" s="49">
        <v>0</v>
      </c>
      <c r="R494" s="49">
        <v>0</v>
      </c>
      <c r="S494" s="49">
        <v>0.45</v>
      </c>
      <c r="T494" s="49">
        <f t="shared" si="383"/>
        <v>3.54</v>
      </c>
      <c r="U494" s="49">
        <v>0</v>
      </c>
      <c r="V494" s="49">
        <v>0</v>
      </c>
      <c r="W494" s="49">
        <v>0</v>
      </c>
      <c r="X494" s="49">
        <v>3.54</v>
      </c>
      <c r="Y494" s="49">
        <f t="shared" si="384"/>
        <v>80.459999999999994</v>
      </c>
      <c r="Z494" s="49">
        <v>0</v>
      </c>
      <c r="AA494" s="49">
        <v>0</v>
      </c>
      <c r="AB494" s="49">
        <v>0</v>
      </c>
      <c r="AC494" s="49">
        <v>80.459999999999994</v>
      </c>
      <c r="AD494" s="49">
        <v>70</v>
      </c>
      <c r="AE494" s="49">
        <f t="shared" si="385"/>
        <v>70.375</v>
      </c>
      <c r="AF494" s="49">
        <f t="shared" si="386"/>
        <v>0</v>
      </c>
      <c r="AG494" s="49">
        <f t="shared" si="386"/>
        <v>0</v>
      </c>
      <c r="AH494" s="49">
        <f t="shared" si="386"/>
        <v>0</v>
      </c>
      <c r="AI494" s="49">
        <f t="shared" si="386"/>
        <v>70.375</v>
      </c>
      <c r="AJ494" s="49">
        <f t="shared" si="387"/>
        <v>0</v>
      </c>
      <c r="AK494" s="49">
        <v>0</v>
      </c>
      <c r="AL494" s="49">
        <v>0</v>
      </c>
      <c r="AM494" s="49">
        <v>0</v>
      </c>
      <c r="AN494" s="49">
        <v>0</v>
      </c>
      <c r="AO494" s="49">
        <f t="shared" si="388"/>
        <v>0.375</v>
      </c>
      <c r="AP494" s="49">
        <v>0</v>
      </c>
      <c r="AQ494" s="49">
        <v>0</v>
      </c>
      <c r="AR494" s="49">
        <v>0</v>
      </c>
      <c r="AS494" s="49">
        <v>0.375</v>
      </c>
      <c r="AT494" s="49">
        <f t="shared" si="389"/>
        <v>24.95</v>
      </c>
      <c r="AU494" s="49">
        <v>0</v>
      </c>
      <c r="AV494" s="49">
        <v>0</v>
      </c>
      <c r="AW494" s="49">
        <v>0</v>
      </c>
      <c r="AX494" s="49">
        <v>24.95</v>
      </c>
      <c r="AY494" s="49">
        <f t="shared" si="390"/>
        <v>45.05</v>
      </c>
      <c r="AZ494" s="49">
        <v>0</v>
      </c>
      <c r="BA494" s="49">
        <v>0</v>
      </c>
      <c r="BB494" s="49">
        <v>0</v>
      </c>
      <c r="BC494" s="49">
        <v>45.05</v>
      </c>
    </row>
    <row r="495" spans="1:55" s="16" customFormat="1" x14ac:dyDescent="0.25">
      <c r="A495" s="38" t="s">
        <v>943</v>
      </c>
      <c r="B495" s="43" t="s">
        <v>944</v>
      </c>
      <c r="C495" s="40" t="s">
        <v>75</v>
      </c>
      <c r="D495" s="42">
        <f t="shared" ref="D495:BC495" si="391">SUM(D496,D513,D530,D551,D558,D564,D565)</f>
        <v>653.36211745200001</v>
      </c>
      <c r="E495" s="42">
        <f t="shared" si="391"/>
        <v>470.73754678</v>
      </c>
      <c r="F495" s="42">
        <f t="shared" si="391"/>
        <v>29.437032039999998</v>
      </c>
      <c r="G495" s="42">
        <f t="shared" si="391"/>
        <v>327.66711369000001</v>
      </c>
      <c r="H495" s="42">
        <f t="shared" si="391"/>
        <v>103.77208727000001</v>
      </c>
      <c r="I495" s="42">
        <f t="shared" si="391"/>
        <v>9.8613137799999997</v>
      </c>
      <c r="J495" s="42">
        <f t="shared" si="391"/>
        <v>72.768211170000015</v>
      </c>
      <c r="K495" s="42">
        <f t="shared" si="391"/>
        <v>2.8823106100000002</v>
      </c>
      <c r="L495" s="42">
        <f t="shared" si="391"/>
        <v>65.087842559999999</v>
      </c>
      <c r="M495" s="42">
        <f t="shared" si="391"/>
        <v>2.4933463599999999</v>
      </c>
      <c r="N495" s="42">
        <f t="shared" si="391"/>
        <v>2.3047116400000003</v>
      </c>
      <c r="O495" s="42">
        <f t="shared" si="391"/>
        <v>139.71977024</v>
      </c>
      <c r="P495" s="42">
        <f t="shared" si="391"/>
        <v>2.2953260000000002</v>
      </c>
      <c r="Q495" s="42">
        <f t="shared" si="391"/>
        <v>64.080403290000007</v>
      </c>
      <c r="R495" s="42">
        <f t="shared" si="391"/>
        <v>70.874301889999998</v>
      </c>
      <c r="S495" s="42">
        <f t="shared" si="391"/>
        <v>2.4697390600000002</v>
      </c>
      <c r="T495" s="42">
        <f t="shared" si="391"/>
        <v>126.81349704000002</v>
      </c>
      <c r="U495" s="42">
        <f t="shared" si="391"/>
        <v>3.3115362700000004</v>
      </c>
      <c r="V495" s="42">
        <f t="shared" si="391"/>
        <v>105.97417614</v>
      </c>
      <c r="W495" s="42">
        <f t="shared" si="391"/>
        <v>15.0685856</v>
      </c>
      <c r="X495" s="42">
        <f t="shared" si="391"/>
        <v>2.4591990300000002</v>
      </c>
      <c r="Y495" s="42">
        <f t="shared" si="391"/>
        <v>131.43606833000001</v>
      </c>
      <c r="Z495" s="42">
        <f t="shared" si="391"/>
        <v>20.94785916</v>
      </c>
      <c r="AA495" s="42">
        <f t="shared" si="391"/>
        <v>92.524691699999991</v>
      </c>
      <c r="AB495" s="42">
        <f t="shared" si="391"/>
        <v>15.335853419999998</v>
      </c>
      <c r="AC495" s="42">
        <f t="shared" si="391"/>
        <v>2.6276640500000008</v>
      </c>
      <c r="AD495" s="42">
        <f t="shared" si="391"/>
        <v>714.76816967499997</v>
      </c>
      <c r="AE495" s="42">
        <f t="shared" si="391"/>
        <v>543.56348575000004</v>
      </c>
      <c r="AF495" s="42">
        <f t="shared" si="391"/>
        <v>24.72305948</v>
      </c>
      <c r="AG495" s="42">
        <f t="shared" si="391"/>
        <v>425.91313750000006</v>
      </c>
      <c r="AH495" s="42">
        <f t="shared" si="391"/>
        <v>81.345825710000014</v>
      </c>
      <c r="AI495" s="42">
        <f t="shared" si="391"/>
        <v>11.581463059999999</v>
      </c>
      <c r="AJ495" s="42">
        <f t="shared" si="391"/>
        <v>7.25618155</v>
      </c>
      <c r="AK495" s="42">
        <f t="shared" si="391"/>
        <v>1.6025</v>
      </c>
      <c r="AL495" s="42">
        <f t="shared" si="391"/>
        <v>0</v>
      </c>
      <c r="AM495" s="42">
        <f t="shared" si="391"/>
        <v>3.7944634000000002</v>
      </c>
      <c r="AN495" s="42">
        <f t="shared" si="391"/>
        <v>1.8592181499999998</v>
      </c>
      <c r="AO495" s="42">
        <f t="shared" si="391"/>
        <v>46.901885149999998</v>
      </c>
      <c r="AP495" s="42">
        <f t="shared" si="391"/>
        <v>0.62543000000000004</v>
      </c>
      <c r="AQ495" s="42">
        <f t="shared" si="391"/>
        <v>0</v>
      </c>
      <c r="AR495" s="42">
        <f t="shared" si="391"/>
        <v>43.730152459999999</v>
      </c>
      <c r="AS495" s="42">
        <f t="shared" si="391"/>
        <v>2.5463026900000001</v>
      </c>
      <c r="AT495" s="42">
        <f t="shared" si="391"/>
        <v>101.6176802</v>
      </c>
      <c r="AU495" s="42">
        <f t="shared" si="391"/>
        <v>8.6476462699999992</v>
      </c>
      <c r="AV495" s="42">
        <f t="shared" si="391"/>
        <v>70.545305999999997</v>
      </c>
      <c r="AW495" s="42">
        <f t="shared" si="391"/>
        <v>20.175285909999999</v>
      </c>
      <c r="AX495" s="42">
        <f t="shared" si="391"/>
        <v>2.24944202</v>
      </c>
      <c r="AY495" s="42">
        <f t="shared" si="391"/>
        <v>387.78773884999998</v>
      </c>
      <c r="AZ495" s="42">
        <f t="shared" si="391"/>
        <v>13.84748321</v>
      </c>
      <c r="BA495" s="42">
        <f t="shared" si="391"/>
        <v>355.36783150000002</v>
      </c>
      <c r="BB495" s="42">
        <f t="shared" si="391"/>
        <v>13.645923939999999</v>
      </c>
      <c r="BC495" s="42">
        <f t="shared" si="391"/>
        <v>4.9265002000000004</v>
      </c>
    </row>
    <row r="496" spans="1:55" s="16" customFormat="1" ht="31.5" x14ac:dyDescent="0.25">
      <c r="A496" s="38" t="s">
        <v>945</v>
      </c>
      <c r="B496" s="43" t="s">
        <v>93</v>
      </c>
      <c r="C496" s="40" t="s">
        <v>75</v>
      </c>
      <c r="D496" s="42">
        <f t="shared" ref="D496:BC496" si="392">D497+D500+D503+D512</f>
        <v>117.21493361</v>
      </c>
      <c r="E496" s="42">
        <f t="shared" si="392"/>
        <v>100.58080859</v>
      </c>
      <c r="F496" s="42">
        <f t="shared" si="392"/>
        <v>1.54481</v>
      </c>
      <c r="G496" s="42">
        <f t="shared" si="392"/>
        <v>98.427044539999997</v>
      </c>
      <c r="H496" s="42">
        <f t="shared" si="392"/>
        <v>0</v>
      </c>
      <c r="I496" s="42">
        <f t="shared" si="392"/>
        <v>0.60895405000000014</v>
      </c>
      <c r="J496" s="42">
        <f t="shared" si="392"/>
        <v>21.870735530000001</v>
      </c>
      <c r="K496" s="42">
        <f t="shared" si="392"/>
        <v>0</v>
      </c>
      <c r="L496" s="42">
        <f t="shared" si="392"/>
        <v>21.778296650000001</v>
      </c>
      <c r="M496" s="42">
        <f t="shared" si="392"/>
        <v>0</v>
      </c>
      <c r="N496" s="42">
        <f t="shared" si="392"/>
        <v>9.2438880000000001E-2</v>
      </c>
      <c r="O496" s="42">
        <f t="shared" si="392"/>
        <v>48.950124539999997</v>
      </c>
      <c r="P496" s="42">
        <f t="shared" si="392"/>
        <v>1.54481</v>
      </c>
      <c r="Q496" s="42">
        <f t="shared" si="392"/>
        <v>46.943568089999999</v>
      </c>
      <c r="R496" s="42">
        <f t="shared" si="392"/>
        <v>0</v>
      </c>
      <c r="S496" s="42">
        <f t="shared" si="392"/>
        <v>0.46174645000000003</v>
      </c>
      <c r="T496" s="42">
        <f t="shared" si="392"/>
        <v>19.505612679999999</v>
      </c>
      <c r="U496" s="42">
        <f t="shared" si="392"/>
        <v>0</v>
      </c>
      <c r="V496" s="42">
        <f t="shared" si="392"/>
        <v>19.50560896</v>
      </c>
      <c r="W496" s="42">
        <f t="shared" si="392"/>
        <v>0</v>
      </c>
      <c r="X496" s="42">
        <f t="shared" si="392"/>
        <v>3.72E-6</v>
      </c>
      <c r="Y496" s="42">
        <f t="shared" si="392"/>
        <v>10.254335840000001</v>
      </c>
      <c r="Z496" s="42">
        <f t="shared" si="392"/>
        <v>0</v>
      </c>
      <c r="AA496" s="42">
        <f t="shared" si="392"/>
        <v>10.19957084</v>
      </c>
      <c r="AB496" s="42">
        <f t="shared" si="392"/>
        <v>0</v>
      </c>
      <c r="AC496" s="42">
        <f t="shared" si="392"/>
        <v>5.4765000000000189E-2</v>
      </c>
      <c r="AD496" s="42">
        <f t="shared" si="392"/>
        <v>260.2706187</v>
      </c>
      <c r="AE496" s="42">
        <f t="shared" si="392"/>
        <v>261.71848083999998</v>
      </c>
      <c r="AF496" s="42">
        <f t="shared" si="392"/>
        <v>1.6025</v>
      </c>
      <c r="AG496" s="42">
        <f t="shared" si="392"/>
        <v>257.21907078000004</v>
      </c>
      <c r="AH496" s="42">
        <f t="shared" si="392"/>
        <v>0</v>
      </c>
      <c r="AI496" s="42">
        <f t="shared" si="392"/>
        <v>2.8969100599999997</v>
      </c>
      <c r="AJ496" s="42">
        <f t="shared" si="392"/>
        <v>1.6025</v>
      </c>
      <c r="AK496" s="42">
        <f t="shared" si="392"/>
        <v>1.6025</v>
      </c>
      <c r="AL496" s="42">
        <f t="shared" si="392"/>
        <v>0</v>
      </c>
      <c r="AM496" s="42">
        <f t="shared" si="392"/>
        <v>0</v>
      </c>
      <c r="AN496" s="42">
        <f t="shared" si="392"/>
        <v>0</v>
      </c>
      <c r="AO496" s="42">
        <f t="shared" si="392"/>
        <v>0.38479180999999996</v>
      </c>
      <c r="AP496" s="42">
        <f t="shared" si="392"/>
        <v>0</v>
      </c>
      <c r="AQ496" s="42">
        <f t="shared" si="392"/>
        <v>0</v>
      </c>
      <c r="AR496" s="42">
        <f t="shared" si="392"/>
        <v>0</v>
      </c>
      <c r="AS496" s="42">
        <f t="shared" si="392"/>
        <v>0.38479180999999996</v>
      </c>
      <c r="AT496" s="42">
        <f t="shared" si="392"/>
        <v>0</v>
      </c>
      <c r="AU496" s="42">
        <f t="shared" si="392"/>
        <v>0</v>
      </c>
      <c r="AV496" s="42">
        <f t="shared" si="392"/>
        <v>0</v>
      </c>
      <c r="AW496" s="42">
        <f t="shared" si="392"/>
        <v>0</v>
      </c>
      <c r="AX496" s="42">
        <f t="shared" si="392"/>
        <v>0</v>
      </c>
      <c r="AY496" s="42">
        <f t="shared" si="392"/>
        <v>259.73118903</v>
      </c>
      <c r="AZ496" s="42">
        <f t="shared" si="392"/>
        <v>0</v>
      </c>
      <c r="BA496" s="42">
        <f t="shared" si="392"/>
        <v>257.21907078000004</v>
      </c>
      <c r="BB496" s="42">
        <f t="shared" si="392"/>
        <v>0</v>
      </c>
      <c r="BC496" s="42">
        <f t="shared" si="392"/>
        <v>2.5121182500000003</v>
      </c>
    </row>
    <row r="497" spans="1:55" s="16" customFormat="1" ht="78.75" x14ac:dyDescent="0.25">
      <c r="A497" s="38" t="s">
        <v>946</v>
      </c>
      <c r="B497" s="39" t="s">
        <v>95</v>
      </c>
      <c r="C497" s="65" t="s">
        <v>75</v>
      </c>
      <c r="D497" s="42">
        <f t="shared" ref="D497:BC497" si="393">D498+D499</f>
        <v>0</v>
      </c>
      <c r="E497" s="42">
        <f t="shared" si="393"/>
        <v>0</v>
      </c>
      <c r="F497" s="42">
        <f t="shared" si="393"/>
        <v>0</v>
      </c>
      <c r="G497" s="42">
        <f t="shared" si="393"/>
        <v>0</v>
      </c>
      <c r="H497" s="42">
        <f t="shared" si="393"/>
        <v>0</v>
      </c>
      <c r="I497" s="42">
        <f t="shared" si="393"/>
        <v>0</v>
      </c>
      <c r="J497" s="42">
        <f t="shared" si="393"/>
        <v>0</v>
      </c>
      <c r="K497" s="42">
        <f t="shared" si="393"/>
        <v>0</v>
      </c>
      <c r="L497" s="42">
        <f t="shared" si="393"/>
        <v>0</v>
      </c>
      <c r="M497" s="42">
        <f t="shared" si="393"/>
        <v>0</v>
      </c>
      <c r="N497" s="42">
        <f t="shared" si="393"/>
        <v>0</v>
      </c>
      <c r="O497" s="42">
        <f t="shared" si="393"/>
        <v>0</v>
      </c>
      <c r="P497" s="42">
        <f t="shared" si="393"/>
        <v>0</v>
      </c>
      <c r="Q497" s="42">
        <f t="shared" si="393"/>
        <v>0</v>
      </c>
      <c r="R497" s="42">
        <f t="shared" si="393"/>
        <v>0</v>
      </c>
      <c r="S497" s="42">
        <f t="shared" si="393"/>
        <v>0</v>
      </c>
      <c r="T497" s="42">
        <f t="shared" si="393"/>
        <v>0</v>
      </c>
      <c r="U497" s="42">
        <f t="shared" si="393"/>
        <v>0</v>
      </c>
      <c r="V497" s="42">
        <f t="shared" si="393"/>
        <v>0</v>
      </c>
      <c r="W497" s="42">
        <f t="shared" si="393"/>
        <v>0</v>
      </c>
      <c r="X497" s="42">
        <f t="shared" si="393"/>
        <v>0</v>
      </c>
      <c r="Y497" s="42">
        <f t="shared" si="393"/>
        <v>0</v>
      </c>
      <c r="Z497" s="42">
        <f t="shared" si="393"/>
        <v>0</v>
      </c>
      <c r="AA497" s="42">
        <f t="shared" si="393"/>
        <v>0</v>
      </c>
      <c r="AB497" s="42">
        <f t="shared" si="393"/>
        <v>0</v>
      </c>
      <c r="AC497" s="42">
        <f t="shared" si="393"/>
        <v>0</v>
      </c>
      <c r="AD497" s="42">
        <f t="shared" si="393"/>
        <v>0</v>
      </c>
      <c r="AE497" s="42">
        <f t="shared" si="393"/>
        <v>0</v>
      </c>
      <c r="AF497" s="42">
        <f t="shared" si="393"/>
        <v>0</v>
      </c>
      <c r="AG497" s="42">
        <f t="shared" si="393"/>
        <v>0</v>
      </c>
      <c r="AH497" s="42">
        <f t="shared" si="393"/>
        <v>0</v>
      </c>
      <c r="AI497" s="42">
        <f t="shared" si="393"/>
        <v>0</v>
      </c>
      <c r="AJ497" s="42">
        <f t="shared" si="393"/>
        <v>0</v>
      </c>
      <c r="AK497" s="42">
        <f t="shared" si="393"/>
        <v>0</v>
      </c>
      <c r="AL497" s="42">
        <f t="shared" si="393"/>
        <v>0</v>
      </c>
      <c r="AM497" s="42">
        <f t="shared" si="393"/>
        <v>0</v>
      </c>
      <c r="AN497" s="42">
        <f t="shared" si="393"/>
        <v>0</v>
      </c>
      <c r="AO497" s="42">
        <f t="shared" si="393"/>
        <v>0</v>
      </c>
      <c r="AP497" s="42">
        <f t="shared" si="393"/>
        <v>0</v>
      </c>
      <c r="AQ497" s="42">
        <f t="shared" si="393"/>
        <v>0</v>
      </c>
      <c r="AR497" s="42">
        <f t="shared" si="393"/>
        <v>0</v>
      </c>
      <c r="AS497" s="42">
        <f t="shared" si="393"/>
        <v>0</v>
      </c>
      <c r="AT497" s="42">
        <f t="shared" si="393"/>
        <v>0</v>
      </c>
      <c r="AU497" s="42">
        <f t="shared" si="393"/>
        <v>0</v>
      </c>
      <c r="AV497" s="42">
        <f t="shared" si="393"/>
        <v>0</v>
      </c>
      <c r="AW497" s="42">
        <f t="shared" si="393"/>
        <v>0</v>
      </c>
      <c r="AX497" s="42">
        <f t="shared" si="393"/>
        <v>0</v>
      </c>
      <c r="AY497" s="42">
        <f t="shared" si="393"/>
        <v>0</v>
      </c>
      <c r="AZ497" s="42">
        <f t="shared" si="393"/>
        <v>0</v>
      </c>
      <c r="BA497" s="42">
        <f t="shared" si="393"/>
        <v>0</v>
      </c>
      <c r="BB497" s="42">
        <f t="shared" si="393"/>
        <v>0</v>
      </c>
      <c r="BC497" s="42">
        <f t="shared" si="393"/>
        <v>0</v>
      </c>
    </row>
    <row r="498" spans="1:55" s="16" customFormat="1" x14ac:dyDescent="0.25">
      <c r="A498" s="43" t="s">
        <v>947</v>
      </c>
      <c r="B498" s="43" t="s">
        <v>948</v>
      </c>
      <c r="C498" s="65" t="s">
        <v>75</v>
      </c>
      <c r="D498" s="42">
        <v>0</v>
      </c>
      <c r="E498" s="42">
        <v>0</v>
      </c>
      <c r="F498" s="42">
        <v>0</v>
      </c>
      <c r="G498" s="42">
        <v>0</v>
      </c>
      <c r="H498" s="42">
        <v>0</v>
      </c>
      <c r="I498" s="42">
        <v>0</v>
      </c>
      <c r="J498" s="42">
        <v>0</v>
      </c>
      <c r="K498" s="42">
        <v>0</v>
      </c>
      <c r="L498" s="42">
        <v>0</v>
      </c>
      <c r="M498" s="42">
        <v>0</v>
      </c>
      <c r="N498" s="42">
        <v>0</v>
      </c>
      <c r="O498" s="42">
        <v>0</v>
      </c>
      <c r="P498" s="42">
        <v>0</v>
      </c>
      <c r="Q498" s="42">
        <v>0</v>
      </c>
      <c r="R498" s="42">
        <v>0</v>
      </c>
      <c r="S498" s="42">
        <v>0</v>
      </c>
      <c r="T498" s="42">
        <v>0</v>
      </c>
      <c r="U498" s="42">
        <v>0</v>
      </c>
      <c r="V498" s="42">
        <v>0</v>
      </c>
      <c r="W498" s="42">
        <v>0</v>
      </c>
      <c r="X498" s="42">
        <v>0</v>
      </c>
      <c r="Y498" s="42">
        <v>0</v>
      </c>
      <c r="Z498" s="42">
        <v>0</v>
      </c>
      <c r="AA498" s="42">
        <v>0</v>
      </c>
      <c r="AB498" s="42">
        <v>0</v>
      </c>
      <c r="AC498" s="42">
        <v>0</v>
      </c>
      <c r="AD498" s="42">
        <v>0</v>
      </c>
      <c r="AE498" s="42">
        <v>0</v>
      </c>
      <c r="AF498" s="42">
        <v>0</v>
      </c>
      <c r="AG498" s="42">
        <v>0</v>
      </c>
      <c r="AH498" s="42">
        <v>0</v>
      </c>
      <c r="AI498" s="42">
        <v>0</v>
      </c>
      <c r="AJ498" s="42">
        <v>0</v>
      </c>
      <c r="AK498" s="42">
        <v>0</v>
      </c>
      <c r="AL498" s="42">
        <v>0</v>
      </c>
      <c r="AM498" s="42">
        <v>0</v>
      </c>
      <c r="AN498" s="42">
        <v>0</v>
      </c>
      <c r="AO498" s="42">
        <v>0</v>
      </c>
      <c r="AP498" s="42">
        <v>0</v>
      </c>
      <c r="AQ498" s="42">
        <v>0</v>
      </c>
      <c r="AR498" s="42">
        <v>0</v>
      </c>
      <c r="AS498" s="42">
        <v>0</v>
      </c>
      <c r="AT498" s="42">
        <v>0</v>
      </c>
      <c r="AU498" s="42">
        <v>0</v>
      </c>
      <c r="AV498" s="42">
        <v>0</v>
      </c>
      <c r="AW498" s="42">
        <v>0</v>
      </c>
      <c r="AX498" s="42">
        <v>0</v>
      </c>
      <c r="AY498" s="42">
        <v>0</v>
      </c>
      <c r="AZ498" s="42">
        <v>0</v>
      </c>
      <c r="BA498" s="42">
        <v>0</v>
      </c>
      <c r="BB498" s="42">
        <v>0</v>
      </c>
      <c r="BC498" s="42">
        <v>0</v>
      </c>
    </row>
    <row r="499" spans="1:55" s="16" customFormat="1" x14ac:dyDescent="0.25">
      <c r="A499" s="40" t="s">
        <v>949</v>
      </c>
      <c r="B499" s="43" t="s">
        <v>950</v>
      </c>
      <c r="C499" s="65" t="s">
        <v>75</v>
      </c>
      <c r="D499" s="42">
        <v>0</v>
      </c>
      <c r="E499" s="42">
        <v>0</v>
      </c>
      <c r="F499" s="42">
        <v>0</v>
      </c>
      <c r="G499" s="42">
        <v>0</v>
      </c>
      <c r="H499" s="42">
        <v>0</v>
      </c>
      <c r="I499" s="42">
        <v>0</v>
      </c>
      <c r="J499" s="42">
        <v>0</v>
      </c>
      <c r="K499" s="42">
        <v>0</v>
      </c>
      <c r="L499" s="42">
        <v>0</v>
      </c>
      <c r="M499" s="42">
        <v>0</v>
      </c>
      <c r="N499" s="42">
        <v>0</v>
      </c>
      <c r="O499" s="42">
        <v>0</v>
      </c>
      <c r="P499" s="42">
        <v>0</v>
      </c>
      <c r="Q499" s="42">
        <v>0</v>
      </c>
      <c r="R499" s="42">
        <v>0</v>
      </c>
      <c r="S499" s="42">
        <v>0</v>
      </c>
      <c r="T499" s="42">
        <v>0</v>
      </c>
      <c r="U499" s="42">
        <v>0</v>
      </c>
      <c r="V499" s="42">
        <v>0</v>
      </c>
      <c r="W499" s="42">
        <v>0</v>
      </c>
      <c r="X499" s="42">
        <v>0</v>
      </c>
      <c r="Y499" s="42">
        <v>0</v>
      </c>
      <c r="Z499" s="42">
        <v>0</v>
      </c>
      <c r="AA499" s="42">
        <v>0</v>
      </c>
      <c r="AB499" s="42">
        <v>0</v>
      </c>
      <c r="AC499" s="42">
        <v>0</v>
      </c>
      <c r="AD499" s="42">
        <v>0</v>
      </c>
      <c r="AE499" s="42">
        <v>0</v>
      </c>
      <c r="AF499" s="42">
        <v>0</v>
      </c>
      <c r="AG499" s="42">
        <v>0</v>
      </c>
      <c r="AH499" s="42">
        <v>0</v>
      </c>
      <c r="AI499" s="42">
        <v>0</v>
      </c>
      <c r="AJ499" s="42">
        <v>0</v>
      </c>
      <c r="AK499" s="42">
        <v>0</v>
      </c>
      <c r="AL499" s="42">
        <v>0</v>
      </c>
      <c r="AM499" s="42">
        <v>0</v>
      </c>
      <c r="AN499" s="42">
        <v>0</v>
      </c>
      <c r="AO499" s="42">
        <v>0</v>
      </c>
      <c r="AP499" s="42">
        <v>0</v>
      </c>
      <c r="AQ499" s="42">
        <v>0</v>
      </c>
      <c r="AR499" s="42">
        <v>0</v>
      </c>
      <c r="AS499" s="42">
        <v>0</v>
      </c>
      <c r="AT499" s="42">
        <v>0</v>
      </c>
      <c r="AU499" s="42">
        <v>0</v>
      </c>
      <c r="AV499" s="42">
        <v>0</v>
      </c>
      <c r="AW499" s="42">
        <v>0</v>
      </c>
      <c r="AX499" s="42">
        <v>0</v>
      </c>
      <c r="AY499" s="42">
        <v>0</v>
      </c>
      <c r="AZ499" s="42">
        <v>0</v>
      </c>
      <c r="BA499" s="42">
        <v>0</v>
      </c>
      <c r="BB499" s="42">
        <v>0</v>
      </c>
      <c r="BC499" s="42">
        <v>0</v>
      </c>
    </row>
    <row r="500" spans="1:55" s="16" customFormat="1" ht="47.25" x14ac:dyDescent="0.25">
      <c r="A500" s="40" t="s">
        <v>951</v>
      </c>
      <c r="B500" s="43" t="s">
        <v>101</v>
      </c>
      <c r="C500" s="65" t="s">
        <v>75</v>
      </c>
      <c r="D500" s="42">
        <f t="shared" ref="D500:BC500" si="394">D501</f>
        <v>0</v>
      </c>
      <c r="E500" s="42">
        <f t="shared" si="394"/>
        <v>0</v>
      </c>
      <c r="F500" s="42">
        <f t="shared" si="394"/>
        <v>0</v>
      </c>
      <c r="G500" s="42">
        <f t="shared" si="394"/>
        <v>0</v>
      </c>
      <c r="H500" s="42">
        <f t="shared" si="394"/>
        <v>0</v>
      </c>
      <c r="I500" s="42">
        <f t="shared" si="394"/>
        <v>0</v>
      </c>
      <c r="J500" s="42">
        <f t="shared" si="394"/>
        <v>0</v>
      </c>
      <c r="K500" s="42">
        <f t="shared" si="394"/>
        <v>0</v>
      </c>
      <c r="L500" s="42">
        <f t="shared" si="394"/>
        <v>0</v>
      </c>
      <c r="M500" s="42">
        <f t="shared" si="394"/>
        <v>0</v>
      </c>
      <c r="N500" s="42">
        <f t="shared" si="394"/>
        <v>0</v>
      </c>
      <c r="O500" s="42">
        <f t="shared" si="394"/>
        <v>0</v>
      </c>
      <c r="P500" s="42">
        <f t="shared" si="394"/>
        <v>0</v>
      </c>
      <c r="Q500" s="42">
        <f t="shared" si="394"/>
        <v>0</v>
      </c>
      <c r="R500" s="42">
        <f t="shared" si="394"/>
        <v>0</v>
      </c>
      <c r="S500" s="42">
        <f t="shared" si="394"/>
        <v>0</v>
      </c>
      <c r="T500" s="42">
        <f t="shared" si="394"/>
        <v>0</v>
      </c>
      <c r="U500" s="42">
        <f t="shared" si="394"/>
        <v>0</v>
      </c>
      <c r="V500" s="42">
        <f t="shared" si="394"/>
        <v>0</v>
      </c>
      <c r="W500" s="42">
        <f t="shared" si="394"/>
        <v>0</v>
      </c>
      <c r="X500" s="42">
        <f t="shared" si="394"/>
        <v>0</v>
      </c>
      <c r="Y500" s="42">
        <f t="shared" si="394"/>
        <v>0</v>
      </c>
      <c r="Z500" s="42">
        <f t="shared" si="394"/>
        <v>0</v>
      </c>
      <c r="AA500" s="42">
        <f t="shared" si="394"/>
        <v>0</v>
      </c>
      <c r="AB500" s="42">
        <f t="shared" si="394"/>
        <v>0</v>
      </c>
      <c r="AC500" s="42">
        <f t="shared" si="394"/>
        <v>0</v>
      </c>
      <c r="AD500" s="42">
        <f t="shared" si="394"/>
        <v>0</v>
      </c>
      <c r="AE500" s="42">
        <f t="shared" si="394"/>
        <v>0</v>
      </c>
      <c r="AF500" s="42">
        <f t="shared" si="394"/>
        <v>0</v>
      </c>
      <c r="AG500" s="42">
        <f t="shared" si="394"/>
        <v>0</v>
      </c>
      <c r="AH500" s="42">
        <f t="shared" si="394"/>
        <v>0</v>
      </c>
      <c r="AI500" s="42">
        <f t="shared" si="394"/>
        <v>0</v>
      </c>
      <c r="AJ500" s="42">
        <f t="shared" si="394"/>
        <v>0</v>
      </c>
      <c r="AK500" s="42">
        <f t="shared" si="394"/>
        <v>0</v>
      </c>
      <c r="AL500" s="42">
        <f t="shared" si="394"/>
        <v>0</v>
      </c>
      <c r="AM500" s="42">
        <f t="shared" si="394"/>
        <v>0</v>
      </c>
      <c r="AN500" s="42">
        <f t="shared" si="394"/>
        <v>0</v>
      </c>
      <c r="AO500" s="42">
        <f t="shared" si="394"/>
        <v>0</v>
      </c>
      <c r="AP500" s="42">
        <f t="shared" si="394"/>
        <v>0</v>
      </c>
      <c r="AQ500" s="42">
        <f t="shared" si="394"/>
        <v>0</v>
      </c>
      <c r="AR500" s="42">
        <f t="shared" si="394"/>
        <v>0</v>
      </c>
      <c r="AS500" s="42">
        <f t="shared" si="394"/>
        <v>0</v>
      </c>
      <c r="AT500" s="42">
        <f t="shared" si="394"/>
        <v>0</v>
      </c>
      <c r="AU500" s="42">
        <f t="shared" si="394"/>
        <v>0</v>
      </c>
      <c r="AV500" s="42">
        <f t="shared" si="394"/>
        <v>0</v>
      </c>
      <c r="AW500" s="42">
        <f t="shared" si="394"/>
        <v>0</v>
      </c>
      <c r="AX500" s="42">
        <f t="shared" si="394"/>
        <v>0</v>
      </c>
      <c r="AY500" s="42">
        <f t="shared" si="394"/>
        <v>0</v>
      </c>
      <c r="AZ500" s="42">
        <f t="shared" si="394"/>
        <v>0</v>
      </c>
      <c r="BA500" s="42">
        <f t="shared" si="394"/>
        <v>0</v>
      </c>
      <c r="BB500" s="42">
        <f t="shared" si="394"/>
        <v>0</v>
      </c>
      <c r="BC500" s="42">
        <f t="shared" si="394"/>
        <v>0</v>
      </c>
    </row>
    <row r="501" spans="1:55" s="16" customFormat="1" ht="31.5" x14ac:dyDescent="0.25">
      <c r="A501" s="38" t="s">
        <v>952</v>
      </c>
      <c r="B501" s="43" t="s">
        <v>953</v>
      </c>
      <c r="C501" s="65" t="s">
        <v>75</v>
      </c>
      <c r="D501" s="42">
        <v>0</v>
      </c>
      <c r="E501" s="42">
        <v>0</v>
      </c>
      <c r="F501" s="42">
        <v>0</v>
      </c>
      <c r="G501" s="42">
        <v>0</v>
      </c>
      <c r="H501" s="42">
        <v>0</v>
      </c>
      <c r="I501" s="42">
        <v>0</v>
      </c>
      <c r="J501" s="42">
        <v>0</v>
      </c>
      <c r="K501" s="42">
        <v>0</v>
      </c>
      <c r="L501" s="42">
        <v>0</v>
      </c>
      <c r="M501" s="42">
        <v>0</v>
      </c>
      <c r="N501" s="42">
        <v>0</v>
      </c>
      <c r="O501" s="42">
        <v>0</v>
      </c>
      <c r="P501" s="42">
        <v>0</v>
      </c>
      <c r="Q501" s="42">
        <v>0</v>
      </c>
      <c r="R501" s="42">
        <v>0</v>
      </c>
      <c r="S501" s="42">
        <v>0</v>
      </c>
      <c r="T501" s="42">
        <v>0</v>
      </c>
      <c r="U501" s="42">
        <v>0</v>
      </c>
      <c r="V501" s="42">
        <v>0</v>
      </c>
      <c r="W501" s="42">
        <v>0</v>
      </c>
      <c r="X501" s="42">
        <v>0</v>
      </c>
      <c r="Y501" s="42">
        <v>0</v>
      </c>
      <c r="Z501" s="42">
        <v>0</v>
      </c>
      <c r="AA501" s="42">
        <v>0</v>
      </c>
      <c r="AB501" s="42">
        <v>0</v>
      </c>
      <c r="AC501" s="42">
        <v>0</v>
      </c>
      <c r="AD501" s="42">
        <v>0</v>
      </c>
      <c r="AE501" s="42">
        <v>0</v>
      </c>
      <c r="AF501" s="42">
        <v>0</v>
      </c>
      <c r="AG501" s="42">
        <v>0</v>
      </c>
      <c r="AH501" s="42">
        <v>0</v>
      </c>
      <c r="AI501" s="42">
        <v>0</v>
      </c>
      <c r="AJ501" s="42">
        <v>0</v>
      </c>
      <c r="AK501" s="42">
        <v>0</v>
      </c>
      <c r="AL501" s="42">
        <v>0</v>
      </c>
      <c r="AM501" s="42">
        <v>0</v>
      </c>
      <c r="AN501" s="42">
        <v>0</v>
      </c>
      <c r="AO501" s="42">
        <v>0</v>
      </c>
      <c r="AP501" s="42">
        <v>0</v>
      </c>
      <c r="AQ501" s="42">
        <v>0</v>
      </c>
      <c r="AR501" s="42">
        <v>0</v>
      </c>
      <c r="AS501" s="42">
        <v>0</v>
      </c>
      <c r="AT501" s="42">
        <v>0</v>
      </c>
      <c r="AU501" s="42">
        <v>0</v>
      </c>
      <c r="AV501" s="42">
        <v>0</v>
      </c>
      <c r="AW501" s="42">
        <v>0</v>
      </c>
      <c r="AX501" s="42">
        <v>0</v>
      </c>
      <c r="AY501" s="42">
        <v>0</v>
      </c>
      <c r="AZ501" s="42">
        <v>0</v>
      </c>
      <c r="BA501" s="42">
        <v>0</v>
      </c>
      <c r="BB501" s="42">
        <v>0</v>
      </c>
      <c r="BC501" s="42">
        <v>0</v>
      </c>
    </row>
    <row r="502" spans="1:55" s="16" customFormat="1" ht="31.5" x14ac:dyDescent="0.25">
      <c r="A502" s="38" t="s">
        <v>954</v>
      </c>
      <c r="B502" s="43" t="s">
        <v>953</v>
      </c>
      <c r="C502" s="65" t="s">
        <v>75</v>
      </c>
      <c r="D502" s="42">
        <v>0</v>
      </c>
      <c r="E502" s="42">
        <v>0</v>
      </c>
      <c r="F502" s="42">
        <v>0</v>
      </c>
      <c r="G502" s="42">
        <v>0</v>
      </c>
      <c r="H502" s="42">
        <v>0</v>
      </c>
      <c r="I502" s="42">
        <v>0</v>
      </c>
      <c r="J502" s="42">
        <v>0</v>
      </c>
      <c r="K502" s="42">
        <v>0</v>
      </c>
      <c r="L502" s="42">
        <v>0</v>
      </c>
      <c r="M502" s="42">
        <v>0</v>
      </c>
      <c r="N502" s="42">
        <v>0</v>
      </c>
      <c r="O502" s="42">
        <v>0</v>
      </c>
      <c r="P502" s="42">
        <v>0</v>
      </c>
      <c r="Q502" s="42">
        <v>0</v>
      </c>
      <c r="R502" s="42">
        <v>0</v>
      </c>
      <c r="S502" s="42">
        <v>0</v>
      </c>
      <c r="T502" s="42">
        <v>0</v>
      </c>
      <c r="U502" s="42">
        <v>0</v>
      </c>
      <c r="V502" s="42">
        <v>0</v>
      </c>
      <c r="W502" s="42">
        <v>0</v>
      </c>
      <c r="X502" s="42">
        <v>0</v>
      </c>
      <c r="Y502" s="42">
        <v>0</v>
      </c>
      <c r="Z502" s="42">
        <v>0</v>
      </c>
      <c r="AA502" s="42">
        <v>0</v>
      </c>
      <c r="AB502" s="42">
        <v>0</v>
      </c>
      <c r="AC502" s="42">
        <v>0</v>
      </c>
      <c r="AD502" s="42">
        <v>0</v>
      </c>
      <c r="AE502" s="42">
        <v>0</v>
      </c>
      <c r="AF502" s="42">
        <v>0</v>
      </c>
      <c r="AG502" s="42">
        <v>0</v>
      </c>
      <c r="AH502" s="42">
        <v>0</v>
      </c>
      <c r="AI502" s="42">
        <v>0</v>
      </c>
      <c r="AJ502" s="42">
        <v>0</v>
      </c>
      <c r="AK502" s="42">
        <v>0</v>
      </c>
      <c r="AL502" s="42">
        <v>0</v>
      </c>
      <c r="AM502" s="42">
        <v>0</v>
      </c>
      <c r="AN502" s="42">
        <v>0</v>
      </c>
      <c r="AO502" s="42">
        <v>0</v>
      </c>
      <c r="AP502" s="42">
        <v>0</v>
      </c>
      <c r="AQ502" s="42">
        <v>0</v>
      </c>
      <c r="AR502" s="42">
        <v>0</v>
      </c>
      <c r="AS502" s="42">
        <v>0</v>
      </c>
      <c r="AT502" s="42">
        <v>0</v>
      </c>
      <c r="AU502" s="42">
        <v>0</v>
      </c>
      <c r="AV502" s="42">
        <v>0</v>
      </c>
      <c r="AW502" s="42">
        <v>0</v>
      </c>
      <c r="AX502" s="42">
        <v>0</v>
      </c>
      <c r="AY502" s="42">
        <v>0</v>
      </c>
      <c r="AZ502" s="42">
        <v>0</v>
      </c>
      <c r="BA502" s="42">
        <v>0</v>
      </c>
      <c r="BB502" s="42">
        <v>0</v>
      </c>
      <c r="BC502" s="42">
        <v>0</v>
      </c>
    </row>
    <row r="503" spans="1:55" s="16" customFormat="1" ht="47.25" x14ac:dyDescent="0.25">
      <c r="A503" s="38" t="s">
        <v>955</v>
      </c>
      <c r="B503" s="43" t="s">
        <v>105</v>
      </c>
      <c r="C503" s="65" t="s">
        <v>75</v>
      </c>
      <c r="D503" s="42">
        <f t="shared" ref="D503:E503" si="395">SUM(D504:D508)</f>
        <v>117.21493361</v>
      </c>
      <c r="E503" s="42">
        <f t="shared" si="395"/>
        <v>100.58080859</v>
      </c>
      <c r="F503" s="42">
        <f t="shared" ref="F503:BC503" si="396">SUM(F504:F508)</f>
        <v>1.54481</v>
      </c>
      <c r="G503" s="42">
        <f t="shared" si="396"/>
        <v>98.427044539999997</v>
      </c>
      <c r="H503" s="42">
        <f t="shared" si="396"/>
        <v>0</v>
      </c>
      <c r="I503" s="42">
        <f t="shared" si="396"/>
        <v>0.60895405000000014</v>
      </c>
      <c r="J503" s="42">
        <f t="shared" si="396"/>
        <v>21.870735530000001</v>
      </c>
      <c r="K503" s="42">
        <f t="shared" si="396"/>
        <v>0</v>
      </c>
      <c r="L503" s="42">
        <f t="shared" si="396"/>
        <v>21.778296650000001</v>
      </c>
      <c r="M503" s="42">
        <f t="shared" si="396"/>
        <v>0</v>
      </c>
      <c r="N503" s="42">
        <f t="shared" si="396"/>
        <v>9.2438880000000001E-2</v>
      </c>
      <c r="O503" s="42">
        <f t="shared" si="396"/>
        <v>48.950124539999997</v>
      </c>
      <c r="P503" s="42">
        <f t="shared" si="396"/>
        <v>1.54481</v>
      </c>
      <c r="Q503" s="42">
        <f t="shared" si="396"/>
        <v>46.943568089999999</v>
      </c>
      <c r="R503" s="42">
        <f t="shared" si="396"/>
        <v>0</v>
      </c>
      <c r="S503" s="42">
        <f t="shared" si="396"/>
        <v>0.46174645000000003</v>
      </c>
      <c r="T503" s="42">
        <f t="shared" si="396"/>
        <v>19.505612679999999</v>
      </c>
      <c r="U503" s="42">
        <f t="shared" si="396"/>
        <v>0</v>
      </c>
      <c r="V503" s="42">
        <f t="shared" si="396"/>
        <v>19.50560896</v>
      </c>
      <c r="W503" s="42">
        <f t="shared" si="396"/>
        <v>0</v>
      </c>
      <c r="X503" s="42">
        <f t="shared" si="396"/>
        <v>3.72E-6</v>
      </c>
      <c r="Y503" s="42">
        <f t="shared" si="396"/>
        <v>10.254335840000001</v>
      </c>
      <c r="Z503" s="42">
        <f t="shared" si="396"/>
        <v>0</v>
      </c>
      <c r="AA503" s="42">
        <f t="shared" si="396"/>
        <v>10.19957084</v>
      </c>
      <c r="AB503" s="42">
        <f t="shared" si="396"/>
        <v>0</v>
      </c>
      <c r="AC503" s="42">
        <f t="shared" si="396"/>
        <v>5.4765000000000189E-2</v>
      </c>
      <c r="AD503" s="42">
        <f t="shared" si="396"/>
        <v>260.2706187</v>
      </c>
      <c r="AE503" s="42">
        <f t="shared" si="396"/>
        <v>261.71848083999998</v>
      </c>
      <c r="AF503" s="42">
        <f t="shared" si="396"/>
        <v>1.6025</v>
      </c>
      <c r="AG503" s="42">
        <f t="shared" si="396"/>
        <v>257.21907078000004</v>
      </c>
      <c r="AH503" s="42">
        <f t="shared" si="396"/>
        <v>0</v>
      </c>
      <c r="AI503" s="42">
        <f t="shared" si="396"/>
        <v>2.8969100599999997</v>
      </c>
      <c r="AJ503" s="42">
        <f t="shared" si="396"/>
        <v>1.6025</v>
      </c>
      <c r="AK503" s="42">
        <f t="shared" si="396"/>
        <v>1.6025</v>
      </c>
      <c r="AL503" s="42">
        <f t="shared" si="396"/>
        <v>0</v>
      </c>
      <c r="AM503" s="42">
        <f t="shared" si="396"/>
        <v>0</v>
      </c>
      <c r="AN503" s="42">
        <f t="shared" si="396"/>
        <v>0</v>
      </c>
      <c r="AO503" s="42">
        <f t="shared" si="396"/>
        <v>0.38479180999999996</v>
      </c>
      <c r="AP503" s="42">
        <f t="shared" si="396"/>
        <v>0</v>
      </c>
      <c r="AQ503" s="42">
        <f t="shared" si="396"/>
        <v>0</v>
      </c>
      <c r="AR503" s="42">
        <f t="shared" si="396"/>
        <v>0</v>
      </c>
      <c r="AS503" s="42">
        <f t="shared" si="396"/>
        <v>0.38479180999999996</v>
      </c>
      <c r="AT503" s="42">
        <f t="shared" si="396"/>
        <v>0</v>
      </c>
      <c r="AU503" s="42">
        <f t="shared" si="396"/>
        <v>0</v>
      </c>
      <c r="AV503" s="42">
        <f t="shared" si="396"/>
        <v>0</v>
      </c>
      <c r="AW503" s="42">
        <f t="shared" si="396"/>
        <v>0</v>
      </c>
      <c r="AX503" s="42">
        <f t="shared" si="396"/>
        <v>0</v>
      </c>
      <c r="AY503" s="42">
        <f t="shared" si="396"/>
        <v>259.73118903</v>
      </c>
      <c r="AZ503" s="42">
        <f t="shared" si="396"/>
        <v>0</v>
      </c>
      <c r="BA503" s="42">
        <f t="shared" si="396"/>
        <v>257.21907078000004</v>
      </c>
      <c r="BB503" s="42">
        <f t="shared" si="396"/>
        <v>0</v>
      </c>
      <c r="BC503" s="42">
        <f t="shared" si="396"/>
        <v>2.5121182500000003</v>
      </c>
    </row>
    <row r="504" spans="1:55" s="16" customFormat="1" ht="63" x14ac:dyDescent="0.25">
      <c r="A504" s="38" t="s">
        <v>956</v>
      </c>
      <c r="B504" s="43" t="s">
        <v>107</v>
      </c>
      <c r="C504" s="65" t="s">
        <v>75</v>
      </c>
      <c r="D504" s="42">
        <v>0</v>
      </c>
      <c r="E504" s="42">
        <v>0</v>
      </c>
      <c r="F504" s="42">
        <v>0</v>
      </c>
      <c r="G504" s="42">
        <v>0</v>
      </c>
      <c r="H504" s="42">
        <v>0</v>
      </c>
      <c r="I504" s="42">
        <v>0</v>
      </c>
      <c r="J504" s="42">
        <v>0</v>
      </c>
      <c r="K504" s="42">
        <v>0</v>
      </c>
      <c r="L504" s="42">
        <v>0</v>
      </c>
      <c r="M504" s="42">
        <v>0</v>
      </c>
      <c r="N504" s="42">
        <v>0</v>
      </c>
      <c r="O504" s="42">
        <v>0</v>
      </c>
      <c r="P504" s="42">
        <v>0</v>
      </c>
      <c r="Q504" s="42">
        <v>0</v>
      </c>
      <c r="R504" s="42">
        <v>0</v>
      </c>
      <c r="S504" s="42">
        <v>0</v>
      </c>
      <c r="T504" s="42">
        <v>0</v>
      </c>
      <c r="U504" s="42">
        <v>0</v>
      </c>
      <c r="V504" s="42">
        <v>0</v>
      </c>
      <c r="W504" s="42">
        <v>0</v>
      </c>
      <c r="X504" s="42">
        <v>0</v>
      </c>
      <c r="Y504" s="42">
        <v>0</v>
      </c>
      <c r="Z504" s="42">
        <v>0</v>
      </c>
      <c r="AA504" s="42">
        <v>0</v>
      </c>
      <c r="AB504" s="42">
        <v>0</v>
      </c>
      <c r="AC504" s="42">
        <v>0</v>
      </c>
      <c r="AD504" s="42">
        <v>0</v>
      </c>
      <c r="AE504" s="42">
        <v>0</v>
      </c>
      <c r="AF504" s="42">
        <v>0</v>
      </c>
      <c r="AG504" s="42">
        <v>0</v>
      </c>
      <c r="AH504" s="42">
        <v>0</v>
      </c>
      <c r="AI504" s="42">
        <v>0</v>
      </c>
      <c r="AJ504" s="42">
        <v>0</v>
      </c>
      <c r="AK504" s="42">
        <v>0</v>
      </c>
      <c r="AL504" s="42">
        <v>0</v>
      </c>
      <c r="AM504" s="42">
        <v>0</v>
      </c>
      <c r="AN504" s="42">
        <v>0</v>
      </c>
      <c r="AO504" s="42">
        <v>0</v>
      </c>
      <c r="AP504" s="42">
        <v>0</v>
      </c>
      <c r="AQ504" s="42">
        <v>0</v>
      </c>
      <c r="AR504" s="42">
        <v>0</v>
      </c>
      <c r="AS504" s="42">
        <v>0</v>
      </c>
      <c r="AT504" s="42">
        <v>0</v>
      </c>
      <c r="AU504" s="42">
        <v>0</v>
      </c>
      <c r="AV504" s="42">
        <v>0</v>
      </c>
      <c r="AW504" s="42">
        <v>0</v>
      </c>
      <c r="AX504" s="42">
        <v>0</v>
      </c>
      <c r="AY504" s="42">
        <v>0</v>
      </c>
      <c r="AZ504" s="42">
        <v>0</v>
      </c>
      <c r="BA504" s="42">
        <v>0</v>
      </c>
      <c r="BB504" s="42">
        <v>0</v>
      </c>
      <c r="BC504" s="42">
        <v>0</v>
      </c>
    </row>
    <row r="505" spans="1:55" s="16" customFormat="1" ht="78.75" x14ac:dyDescent="0.25">
      <c r="A505" s="38" t="s">
        <v>957</v>
      </c>
      <c r="B505" s="43" t="s">
        <v>109</v>
      </c>
      <c r="C505" s="65" t="s">
        <v>75</v>
      </c>
      <c r="D505" s="42">
        <v>0</v>
      </c>
      <c r="E505" s="42">
        <v>0</v>
      </c>
      <c r="F505" s="42">
        <v>0</v>
      </c>
      <c r="G505" s="42">
        <v>0</v>
      </c>
      <c r="H505" s="42">
        <v>0</v>
      </c>
      <c r="I505" s="42">
        <v>0</v>
      </c>
      <c r="J505" s="42">
        <v>0</v>
      </c>
      <c r="K505" s="42">
        <v>0</v>
      </c>
      <c r="L505" s="42">
        <v>0</v>
      </c>
      <c r="M505" s="42">
        <v>0</v>
      </c>
      <c r="N505" s="42">
        <v>0</v>
      </c>
      <c r="O505" s="42">
        <v>0</v>
      </c>
      <c r="P505" s="42">
        <v>0</v>
      </c>
      <c r="Q505" s="42">
        <v>0</v>
      </c>
      <c r="R505" s="42">
        <v>0</v>
      </c>
      <c r="S505" s="42">
        <v>0</v>
      </c>
      <c r="T505" s="42">
        <v>0</v>
      </c>
      <c r="U505" s="42">
        <v>0</v>
      </c>
      <c r="V505" s="42">
        <v>0</v>
      </c>
      <c r="W505" s="42">
        <v>0</v>
      </c>
      <c r="X505" s="42">
        <v>0</v>
      </c>
      <c r="Y505" s="42">
        <v>0</v>
      </c>
      <c r="Z505" s="42">
        <v>0</v>
      </c>
      <c r="AA505" s="42">
        <v>0</v>
      </c>
      <c r="AB505" s="42">
        <v>0</v>
      </c>
      <c r="AC505" s="42">
        <v>0</v>
      </c>
      <c r="AD505" s="42">
        <v>0</v>
      </c>
      <c r="AE505" s="42">
        <v>0</v>
      </c>
      <c r="AF505" s="42">
        <v>0</v>
      </c>
      <c r="AG505" s="42">
        <v>0</v>
      </c>
      <c r="AH505" s="42">
        <v>0</v>
      </c>
      <c r="AI505" s="42">
        <v>0</v>
      </c>
      <c r="AJ505" s="42">
        <v>0</v>
      </c>
      <c r="AK505" s="42">
        <v>0</v>
      </c>
      <c r="AL505" s="42">
        <v>0</v>
      </c>
      <c r="AM505" s="42">
        <v>0</v>
      </c>
      <c r="AN505" s="42">
        <v>0</v>
      </c>
      <c r="AO505" s="42">
        <v>0</v>
      </c>
      <c r="AP505" s="42">
        <v>0</v>
      </c>
      <c r="AQ505" s="42">
        <v>0</v>
      </c>
      <c r="AR505" s="42">
        <v>0</v>
      </c>
      <c r="AS505" s="42">
        <v>0</v>
      </c>
      <c r="AT505" s="42">
        <v>0</v>
      </c>
      <c r="AU505" s="42">
        <v>0</v>
      </c>
      <c r="AV505" s="42">
        <v>0</v>
      </c>
      <c r="AW505" s="42">
        <v>0</v>
      </c>
      <c r="AX505" s="42">
        <v>0</v>
      </c>
      <c r="AY505" s="42">
        <v>0</v>
      </c>
      <c r="AZ505" s="42">
        <v>0</v>
      </c>
      <c r="BA505" s="42">
        <v>0</v>
      </c>
      <c r="BB505" s="42">
        <v>0</v>
      </c>
      <c r="BC505" s="42">
        <v>0</v>
      </c>
    </row>
    <row r="506" spans="1:55" s="16" customFormat="1" ht="63" x14ac:dyDescent="0.25">
      <c r="A506" s="38" t="s">
        <v>958</v>
      </c>
      <c r="B506" s="43" t="s">
        <v>111</v>
      </c>
      <c r="C506" s="65" t="s">
        <v>75</v>
      </c>
      <c r="D506" s="42">
        <v>0</v>
      </c>
      <c r="E506" s="42">
        <v>0</v>
      </c>
      <c r="F506" s="42">
        <v>0</v>
      </c>
      <c r="G506" s="42">
        <v>0</v>
      </c>
      <c r="H506" s="42">
        <v>0</v>
      </c>
      <c r="I506" s="42">
        <v>0</v>
      </c>
      <c r="J506" s="42">
        <v>0</v>
      </c>
      <c r="K506" s="42">
        <v>0</v>
      </c>
      <c r="L506" s="42">
        <v>0</v>
      </c>
      <c r="M506" s="42">
        <v>0</v>
      </c>
      <c r="N506" s="42">
        <v>0</v>
      </c>
      <c r="O506" s="42">
        <v>0</v>
      </c>
      <c r="P506" s="42">
        <v>0</v>
      </c>
      <c r="Q506" s="42">
        <v>0</v>
      </c>
      <c r="R506" s="42">
        <v>0</v>
      </c>
      <c r="S506" s="42">
        <v>0</v>
      </c>
      <c r="T506" s="42">
        <v>0</v>
      </c>
      <c r="U506" s="42">
        <v>0</v>
      </c>
      <c r="V506" s="42">
        <v>0</v>
      </c>
      <c r="W506" s="42">
        <v>0</v>
      </c>
      <c r="X506" s="42">
        <v>0</v>
      </c>
      <c r="Y506" s="42">
        <v>0</v>
      </c>
      <c r="Z506" s="42">
        <v>0</v>
      </c>
      <c r="AA506" s="42">
        <v>0</v>
      </c>
      <c r="AB506" s="42">
        <v>0</v>
      </c>
      <c r="AC506" s="42">
        <v>0</v>
      </c>
      <c r="AD506" s="42">
        <v>0</v>
      </c>
      <c r="AE506" s="42">
        <v>0</v>
      </c>
      <c r="AF506" s="42">
        <v>0</v>
      </c>
      <c r="AG506" s="42">
        <v>0</v>
      </c>
      <c r="AH506" s="42">
        <v>0</v>
      </c>
      <c r="AI506" s="42">
        <v>0</v>
      </c>
      <c r="AJ506" s="42">
        <v>0</v>
      </c>
      <c r="AK506" s="42">
        <v>0</v>
      </c>
      <c r="AL506" s="42">
        <v>0</v>
      </c>
      <c r="AM506" s="42">
        <v>0</v>
      </c>
      <c r="AN506" s="42">
        <v>0</v>
      </c>
      <c r="AO506" s="42">
        <v>0</v>
      </c>
      <c r="AP506" s="42">
        <v>0</v>
      </c>
      <c r="AQ506" s="42">
        <v>0</v>
      </c>
      <c r="AR506" s="42">
        <v>0</v>
      </c>
      <c r="AS506" s="42">
        <v>0</v>
      </c>
      <c r="AT506" s="42">
        <v>0</v>
      </c>
      <c r="AU506" s="42">
        <v>0</v>
      </c>
      <c r="AV506" s="42">
        <v>0</v>
      </c>
      <c r="AW506" s="42">
        <v>0</v>
      </c>
      <c r="AX506" s="42">
        <v>0</v>
      </c>
      <c r="AY506" s="42">
        <v>0</v>
      </c>
      <c r="AZ506" s="42">
        <v>0</v>
      </c>
      <c r="BA506" s="42">
        <v>0</v>
      </c>
      <c r="BB506" s="42">
        <v>0</v>
      </c>
      <c r="BC506" s="42">
        <v>0</v>
      </c>
    </row>
    <row r="507" spans="1:55" s="16" customFormat="1" ht="78.75" x14ac:dyDescent="0.25">
      <c r="A507" s="38" t="s">
        <v>959</v>
      </c>
      <c r="B507" s="43" t="s">
        <v>117</v>
      </c>
      <c r="C507" s="65" t="s">
        <v>75</v>
      </c>
      <c r="D507" s="42">
        <v>0</v>
      </c>
      <c r="E507" s="42">
        <v>0</v>
      </c>
      <c r="F507" s="42">
        <v>0</v>
      </c>
      <c r="G507" s="42">
        <v>0</v>
      </c>
      <c r="H507" s="42">
        <v>0</v>
      </c>
      <c r="I507" s="42">
        <v>0</v>
      </c>
      <c r="J507" s="42">
        <v>0</v>
      </c>
      <c r="K507" s="42">
        <v>0</v>
      </c>
      <c r="L507" s="42">
        <v>0</v>
      </c>
      <c r="M507" s="42">
        <v>0</v>
      </c>
      <c r="N507" s="42">
        <v>0</v>
      </c>
      <c r="O507" s="42">
        <v>0</v>
      </c>
      <c r="P507" s="42">
        <v>0</v>
      </c>
      <c r="Q507" s="42">
        <v>0</v>
      </c>
      <c r="R507" s="42">
        <v>0</v>
      </c>
      <c r="S507" s="42">
        <v>0</v>
      </c>
      <c r="T507" s="42">
        <v>0</v>
      </c>
      <c r="U507" s="42">
        <v>0</v>
      </c>
      <c r="V507" s="42">
        <v>0</v>
      </c>
      <c r="W507" s="42">
        <v>0</v>
      </c>
      <c r="X507" s="42">
        <v>0</v>
      </c>
      <c r="Y507" s="42">
        <v>0</v>
      </c>
      <c r="Z507" s="42">
        <v>0</v>
      </c>
      <c r="AA507" s="42">
        <v>0</v>
      </c>
      <c r="AB507" s="42">
        <v>0</v>
      </c>
      <c r="AC507" s="42">
        <v>0</v>
      </c>
      <c r="AD507" s="42">
        <v>0</v>
      </c>
      <c r="AE507" s="42">
        <v>0</v>
      </c>
      <c r="AF507" s="42">
        <v>0</v>
      </c>
      <c r="AG507" s="42">
        <v>0</v>
      </c>
      <c r="AH507" s="42">
        <v>0</v>
      </c>
      <c r="AI507" s="42">
        <v>0</v>
      </c>
      <c r="AJ507" s="42">
        <v>0</v>
      </c>
      <c r="AK507" s="42">
        <v>0</v>
      </c>
      <c r="AL507" s="42">
        <v>0</v>
      </c>
      <c r="AM507" s="42">
        <v>0</v>
      </c>
      <c r="AN507" s="42">
        <v>0</v>
      </c>
      <c r="AO507" s="42">
        <v>0</v>
      </c>
      <c r="AP507" s="42">
        <v>0</v>
      </c>
      <c r="AQ507" s="42">
        <v>0</v>
      </c>
      <c r="AR507" s="42">
        <v>0</v>
      </c>
      <c r="AS507" s="42">
        <v>0</v>
      </c>
      <c r="AT507" s="42">
        <v>0</v>
      </c>
      <c r="AU507" s="42">
        <v>0</v>
      </c>
      <c r="AV507" s="42">
        <v>0</v>
      </c>
      <c r="AW507" s="42">
        <v>0</v>
      </c>
      <c r="AX507" s="42">
        <v>0</v>
      </c>
      <c r="AY507" s="42">
        <v>0</v>
      </c>
      <c r="AZ507" s="42">
        <v>0</v>
      </c>
      <c r="BA507" s="42">
        <v>0</v>
      </c>
      <c r="BB507" s="42">
        <v>0</v>
      </c>
      <c r="BC507" s="42">
        <v>0</v>
      </c>
    </row>
    <row r="508" spans="1:55" s="16" customFormat="1" ht="78.75" x14ac:dyDescent="0.25">
      <c r="A508" s="38" t="s">
        <v>960</v>
      </c>
      <c r="B508" s="43" t="s">
        <v>121</v>
      </c>
      <c r="C508" s="65" t="s">
        <v>75</v>
      </c>
      <c r="D508" s="42">
        <f t="shared" ref="D508:BC508" si="397">SUM(D509:D511)</f>
        <v>117.21493361</v>
      </c>
      <c r="E508" s="42">
        <f t="shared" si="397"/>
        <v>100.58080859</v>
      </c>
      <c r="F508" s="42">
        <f t="shared" si="397"/>
        <v>1.54481</v>
      </c>
      <c r="G508" s="42">
        <f t="shared" si="397"/>
        <v>98.427044539999997</v>
      </c>
      <c r="H508" s="42">
        <f t="shared" si="397"/>
        <v>0</v>
      </c>
      <c r="I508" s="42">
        <f t="shared" si="397"/>
        <v>0.60895405000000014</v>
      </c>
      <c r="J508" s="42">
        <f t="shared" si="397"/>
        <v>21.870735530000001</v>
      </c>
      <c r="K508" s="42">
        <f t="shared" si="397"/>
        <v>0</v>
      </c>
      <c r="L508" s="42">
        <f t="shared" si="397"/>
        <v>21.778296650000001</v>
      </c>
      <c r="M508" s="42">
        <f t="shared" si="397"/>
        <v>0</v>
      </c>
      <c r="N508" s="42">
        <f t="shared" si="397"/>
        <v>9.2438880000000001E-2</v>
      </c>
      <c r="O508" s="42">
        <f t="shared" si="397"/>
        <v>48.950124539999997</v>
      </c>
      <c r="P508" s="42">
        <f t="shared" si="397"/>
        <v>1.54481</v>
      </c>
      <c r="Q508" s="42">
        <f t="shared" si="397"/>
        <v>46.943568089999999</v>
      </c>
      <c r="R508" s="42">
        <f t="shared" si="397"/>
        <v>0</v>
      </c>
      <c r="S508" s="42">
        <f t="shared" si="397"/>
        <v>0.46174645000000003</v>
      </c>
      <c r="T508" s="42">
        <f t="shared" si="397"/>
        <v>19.505612679999999</v>
      </c>
      <c r="U508" s="42">
        <f t="shared" si="397"/>
        <v>0</v>
      </c>
      <c r="V508" s="42">
        <f t="shared" si="397"/>
        <v>19.50560896</v>
      </c>
      <c r="W508" s="42">
        <f t="shared" si="397"/>
        <v>0</v>
      </c>
      <c r="X508" s="42">
        <f t="shared" si="397"/>
        <v>3.72E-6</v>
      </c>
      <c r="Y508" s="42">
        <f t="shared" si="397"/>
        <v>10.254335840000001</v>
      </c>
      <c r="Z508" s="42">
        <f t="shared" si="397"/>
        <v>0</v>
      </c>
      <c r="AA508" s="42">
        <f t="shared" si="397"/>
        <v>10.19957084</v>
      </c>
      <c r="AB508" s="42">
        <f t="shared" si="397"/>
        <v>0</v>
      </c>
      <c r="AC508" s="42">
        <f t="shared" si="397"/>
        <v>5.4765000000000189E-2</v>
      </c>
      <c r="AD508" s="42">
        <f t="shared" si="397"/>
        <v>260.2706187</v>
      </c>
      <c r="AE508" s="42">
        <f t="shared" si="397"/>
        <v>261.71848083999998</v>
      </c>
      <c r="AF508" s="42">
        <f t="shared" si="397"/>
        <v>1.6025</v>
      </c>
      <c r="AG508" s="42">
        <f t="shared" si="397"/>
        <v>257.21907078000004</v>
      </c>
      <c r="AH508" s="42">
        <f t="shared" si="397"/>
        <v>0</v>
      </c>
      <c r="AI508" s="42">
        <f t="shared" si="397"/>
        <v>2.8969100599999997</v>
      </c>
      <c r="AJ508" s="42">
        <f t="shared" si="397"/>
        <v>1.6025</v>
      </c>
      <c r="AK508" s="42">
        <f t="shared" si="397"/>
        <v>1.6025</v>
      </c>
      <c r="AL508" s="42">
        <f t="shared" si="397"/>
        <v>0</v>
      </c>
      <c r="AM508" s="42">
        <f t="shared" si="397"/>
        <v>0</v>
      </c>
      <c r="AN508" s="42">
        <f t="shared" si="397"/>
        <v>0</v>
      </c>
      <c r="AO508" s="42">
        <f t="shared" si="397"/>
        <v>0.38479180999999996</v>
      </c>
      <c r="AP508" s="42">
        <f t="shared" si="397"/>
        <v>0</v>
      </c>
      <c r="AQ508" s="42">
        <f t="shared" si="397"/>
        <v>0</v>
      </c>
      <c r="AR508" s="42">
        <f t="shared" si="397"/>
        <v>0</v>
      </c>
      <c r="AS508" s="42">
        <f t="shared" si="397"/>
        <v>0.38479180999999996</v>
      </c>
      <c r="AT508" s="42">
        <f t="shared" si="397"/>
        <v>0</v>
      </c>
      <c r="AU508" s="42">
        <f t="shared" si="397"/>
        <v>0</v>
      </c>
      <c r="AV508" s="42">
        <f t="shared" si="397"/>
        <v>0</v>
      </c>
      <c r="AW508" s="42">
        <f t="shared" si="397"/>
        <v>0</v>
      </c>
      <c r="AX508" s="42">
        <f t="shared" si="397"/>
        <v>0</v>
      </c>
      <c r="AY508" s="42">
        <f t="shared" si="397"/>
        <v>259.73118903</v>
      </c>
      <c r="AZ508" s="42">
        <f t="shared" si="397"/>
        <v>0</v>
      </c>
      <c r="BA508" s="42">
        <f t="shared" si="397"/>
        <v>257.21907078000004</v>
      </c>
      <c r="BB508" s="42">
        <f t="shared" si="397"/>
        <v>0</v>
      </c>
      <c r="BC508" s="42">
        <f t="shared" si="397"/>
        <v>2.5121182500000003</v>
      </c>
    </row>
    <row r="509" spans="1:55" ht="63" x14ac:dyDescent="0.25">
      <c r="A509" s="46" t="s">
        <v>960</v>
      </c>
      <c r="B509" s="55" t="s">
        <v>961</v>
      </c>
      <c r="C509" s="53" t="s">
        <v>962</v>
      </c>
      <c r="D509" s="49">
        <v>32.520749733999999</v>
      </c>
      <c r="E509" s="49">
        <f t="shared" ref="E509:E511" si="398">SUBTOTAL(9,F509:I509)</f>
        <v>28.771328580000006</v>
      </c>
      <c r="F509" s="49">
        <f t="shared" ref="F509:I511" si="399">K509+P509+U509+Z509</f>
        <v>0.26847399999999999</v>
      </c>
      <c r="G509" s="49">
        <f t="shared" si="399"/>
        <v>28.376111970000004</v>
      </c>
      <c r="H509" s="49">
        <f t="shared" si="399"/>
        <v>0</v>
      </c>
      <c r="I509" s="49">
        <f t="shared" si="399"/>
        <v>0.12674260999999998</v>
      </c>
      <c r="J509" s="49">
        <f t="shared" ref="J509:J511" si="400">SUBTOTAL(9,K509:N509)</f>
        <v>6.5650235099999996</v>
      </c>
      <c r="K509" s="49">
        <v>0</v>
      </c>
      <c r="L509" s="49">
        <v>6.5496887099999999</v>
      </c>
      <c r="M509" s="49">
        <v>0</v>
      </c>
      <c r="N509" s="49">
        <v>1.5334800000000001E-2</v>
      </c>
      <c r="O509" s="49">
        <f t="shared" ref="O509:O511" si="401">SUBTOTAL(9,P509:S509)</f>
        <v>5.7655218900000014</v>
      </c>
      <c r="P509" s="49">
        <v>0.26847399999999999</v>
      </c>
      <c r="Q509" s="49">
        <v>5.3993119000000007</v>
      </c>
      <c r="R509" s="49">
        <v>0</v>
      </c>
      <c r="S509" s="49">
        <v>9.7735989999999995E-2</v>
      </c>
      <c r="T509" s="49">
        <f t="shared" ref="T509:T511" si="402">SUBTOTAL(9,U509:X509)</f>
        <v>10.476425630000001</v>
      </c>
      <c r="U509" s="49">
        <v>0</v>
      </c>
      <c r="V509" s="49">
        <f>10476.42481/1000</f>
        <v>10.476424810000001</v>
      </c>
      <c r="W509" s="49">
        <v>0</v>
      </c>
      <c r="X509" s="49">
        <f>0.00082/1000</f>
        <v>8.1999999999999998E-7</v>
      </c>
      <c r="Y509" s="49">
        <f t="shared" ref="Y509:Y511" si="403">SUBTOTAL(9,Z509:AC509)</f>
        <v>5.9643575500000008</v>
      </c>
      <c r="Z509" s="49">
        <v>0</v>
      </c>
      <c r="AA509" s="49">
        <v>5.9506865500000004</v>
      </c>
      <c r="AB509" s="49">
        <v>0</v>
      </c>
      <c r="AC509" s="49">
        <v>1.3671000000000001E-2</v>
      </c>
      <c r="AD509" s="49">
        <v>56.019822319999996</v>
      </c>
      <c r="AE509" s="49">
        <f t="shared" ref="AE509:AE511" si="404">SUBTOTAL(9,AF509:AI509)</f>
        <v>56.180964249999995</v>
      </c>
      <c r="AF509" s="49">
        <f t="shared" ref="AF509:AI511" si="405">AK509+AP509+AU509+AZ509</f>
        <v>0.27850000000000003</v>
      </c>
      <c r="AG509" s="49">
        <f t="shared" si="405"/>
        <v>55.279014949999997</v>
      </c>
      <c r="AH509" s="49">
        <f t="shared" si="405"/>
        <v>0</v>
      </c>
      <c r="AI509" s="49">
        <f t="shared" si="405"/>
        <v>0.62344929999999998</v>
      </c>
      <c r="AJ509" s="49">
        <f t="shared" ref="AJ509:AJ511" si="406">SUBTOTAL(9,AK509:AN509)</f>
        <v>0.27850000000000003</v>
      </c>
      <c r="AK509" s="49">
        <v>0.27850000000000003</v>
      </c>
      <c r="AL509" s="49">
        <v>0</v>
      </c>
      <c r="AM509" s="49">
        <v>0</v>
      </c>
      <c r="AN509" s="49">
        <v>0</v>
      </c>
      <c r="AO509" s="49">
        <f t="shared" ref="AO509:AO511" si="407">SUBTOTAL(9,AP509:AS509)</f>
        <v>8.1447329999999998E-2</v>
      </c>
      <c r="AP509" s="49">
        <v>0</v>
      </c>
      <c r="AQ509" s="49">
        <v>0</v>
      </c>
      <c r="AR509" s="49">
        <v>0</v>
      </c>
      <c r="AS509" s="49">
        <v>8.1447329999999998E-2</v>
      </c>
      <c r="AT509" s="49">
        <f t="shared" ref="AT509:AT511" si="408">SUBTOTAL(9,AU509:AX509)</f>
        <v>0</v>
      </c>
      <c r="AU509" s="49">
        <v>0</v>
      </c>
      <c r="AV509" s="49">
        <v>0</v>
      </c>
      <c r="AW509" s="49">
        <v>0</v>
      </c>
      <c r="AX509" s="49">
        <v>0</v>
      </c>
      <c r="AY509" s="49">
        <f t="shared" ref="AY509:AY511" si="409">SUBTOTAL(9,AZ509:BC509)</f>
        <v>55.821016919999998</v>
      </c>
      <c r="AZ509" s="49">
        <v>0</v>
      </c>
      <c r="BA509" s="49">
        <v>55.279014949999997</v>
      </c>
      <c r="BB509" s="49">
        <v>0</v>
      </c>
      <c r="BC509" s="49">
        <v>0.54200196999999994</v>
      </c>
    </row>
    <row r="510" spans="1:55" ht="63" x14ac:dyDescent="0.25">
      <c r="A510" s="46" t="s">
        <v>960</v>
      </c>
      <c r="B510" s="55" t="s">
        <v>963</v>
      </c>
      <c r="C510" s="53" t="s">
        <v>964</v>
      </c>
      <c r="D510" s="49">
        <v>60.558556134</v>
      </c>
      <c r="E510" s="49">
        <f t="shared" si="398"/>
        <v>54.162689579999999</v>
      </c>
      <c r="F510" s="49">
        <f t="shared" si="399"/>
        <v>0.22991400000000001</v>
      </c>
      <c r="G510" s="49">
        <f t="shared" si="399"/>
        <v>53.685401540000001</v>
      </c>
      <c r="H510" s="49">
        <f t="shared" si="399"/>
        <v>0</v>
      </c>
      <c r="I510" s="49">
        <f t="shared" si="399"/>
        <v>0.24737403999999999</v>
      </c>
      <c r="J510" s="49">
        <f t="shared" si="400"/>
        <v>15.275046740000001</v>
      </c>
      <c r="K510" s="49">
        <v>0</v>
      </c>
      <c r="L510" s="49">
        <v>15.22860794</v>
      </c>
      <c r="M510" s="49">
        <v>0</v>
      </c>
      <c r="N510" s="49">
        <v>4.6438800000000002E-2</v>
      </c>
      <c r="O510" s="49">
        <f t="shared" si="401"/>
        <v>27.941196399999999</v>
      </c>
      <c r="P510" s="49">
        <v>0.22991400000000001</v>
      </c>
      <c r="Q510" s="49">
        <v>27.52401961</v>
      </c>
      <c r="R510" s="49">
        <v>0</v>
      </c>
      <c r="S510" s="49">
        <v>0.18726279000000001</v>
      </c>
      <c r="T510" s="49">
        <f t="shared" si="402"/>
        <v>9.0291855999999981</v>
      </c>
      <c r="U510" s="49">
        <v>0</v>
      </c>
      <c r="V510" s="49">
        <f>9029.18415/1000</f>
        <v>9.029184149999999</v>
      </c>
      <c r="W510" s="49">
        <v>0</v>
      </c>
      <c r="X510" s="49">
        <f>0.00145/1000</f>
        <v>1.4499999999999999E-6</v>
      </c>
      <c r="Y510" s="49">
        <f t="shared" si="403"/>
        <v>1.91726084</v>
      </c>
      <c r="Z510" s="49">
        <v>0</v>
      </c>
      <c r="AA510" s="49">
        <v>1.90358984</v>
      </c>
      <c r="AB510" s="49">
        <v>0</v>
      </c>
      <c r="AC510" s="49">
        <v>1.3670999999999989E-2</v>
      </c>
      <c r="AD510" s="49">
        <v>102.01936556999999</v>
      </c>
      <c r="AE510" s="49">
        <f t="shared" si="404"/>
        <v>102.71813759000001</v>
      </c>
      <c r="AF510" s="49">
        <f t="shared" si="405"/>
        <v>0.23849999999999999</v>
      </c>
      <c r="AG510" s="49">
        <f t="shared" si="405"/>
        <v>101.34171588000001</v>
      </c>
      <c r="AH510" s="49">
        <f t="shared" si="405"/>
        <v>0</v>
      </c>
      <c r="AI510" s="49">
        <f t="shared" si="405"/>
        <v>1.1379217100000001</v>
      </c>
      <c r="AJ510" s="49">
        <f t="shared" si="406"/>
        <v>0.23849999999999999</v>
      </c>
      <c r="AK510" s="49">
        <v>0.23849999999999999</v>
      </c>
      <c r="AL510" s="49">
        <v>0</v>
      </c>
      <c r="AM510" s="49">
        <v>0</v>
      </c>
      <c r="AN510" s="49">
        <v>0</v>
      </c>
      <c r="AO510" s="49">
        <f t="shared" si="407"/>
        <v>0.15605353999999999</v>
      </c>
      <c r="AP510" s="49">
        <v>0</v>
      </c>
      <c r="AQ510" s="49">
        <v>0</v>
      </c>
      <c r="AR510" s="49">
        <v>0</v>
      </c>
      <c r="AS510" s="49">
        <v>0.15605353999999999</v>
      </c>
      <c r="AT510" s="49">
        <f t="shared" si="408"/>
        <v>0</v>
      </c>
      <c r="AU510" s="49">
        <v>0</v>
      </c>
      <c r="AV510" s="49">
        <v>0</v>
      </c>
      <c r="AW510" s="49">
        <v>0</v>
      </c>
      <c r="AX510" s="49">
        <v>0</v>
      </c>
      <c r="AY510" s="49">
        <f t="shared" si="409"/>
        <v>102.32358405000001</v>
      </c>
      <c r="AZ510" s="49">
        <v>0</v>
      </c>
      <c r="BA510" s="49">
        <v>101.34171588000001</v>
      </c>
      <c r="BB510" s="49">
        <v>0</v>
      </c>
      <c r="BC510" s="49">
        <v>0.98186817000000004</v>
      </c>
    </row>
    <row r="511" spans="1:55" ht="78.75" x14ac:dyDescent="0.25">
      <c r="A511" s="46" t="s">
        <v>960</v>
      </c>
      <c r="B511" s="55" t="s">
        <v>965</v>
      </c>
      <c r="C511" s="64" t="s">
        <v>966</v>
      </c>
      <c r="D511" s="49">
        <v>24.135627742000004</v>
      </c>
      <c r="E511" s="49">
        <f t="shared" si="398"/>
        <v>17.646790429999999</v>
      </c>
      <c r="F511" s="49">
        <f t="shared" si="399"/>
        <v>1.046422</v>
      </c>
      <c r="G511" s="49">
        <f t="shared" si="399"/>
        <v>16.36553103</v>
      </c>
      <c r="H511" s="49">
        <f t="shared" si="399"/>
        <v>0</v>
      </c>
      <c r="I511" s="49">
        <f t="shared" si="399"/>
        <v>0.23483740000000017</v>
      </c>
      <c r="J511" s="49">
        <f t="shared" si="400"/>
        <v>3.066528E-2</v>
      </c>
      <c r="K511" s="49">
        <v>0</v>
      </c>
      <c r="L511" s="49">
        <v>0</v>
      </c>
      <c r="M511" s="49">
        <v>0</v>
      </c>
      <c r="N511" s="49">
        <v>3.066528E-2</v>
      </c>
      <c r="O511" s="49">
        <f t="shared" si="401"/>
        <v>15.24340625</v>
      </c>
      <c r="P511" s="49">
        <v>1.046422</v>
      </c>
      <c r="Q511" s="49">
        <v>14.020236580000001</v>
      </c>
      <c r="R511" s="49">
        <v>0</v>
      </c>
      <c r="S511" s="49">
        <v>0.17674767</v>
      </c>
      <c r="T511" s="49">
        <f t="shared" si="402"/>
        <v>1.4499999999999999E-6</v>
      </c>
      <c r="U511" s="49">
        <v>0</v>
      </c>
      <c r="V511" s="49">
        <v>0</v>
      </c>
      <c r="W511" s="49">
        <v>0</v>
      </c>
      <c r="X511" s="49">
        <f>0.00145/1000</f>
        <v>1.4499999999999999E-6</v>
      </c>
      <c r="Y511" s="49">
        <f t="shared" si="403"/>
        <v>2.3727174500000001</v>
      </c>
      <c r="Z511" s="49">
        <v>0</v>
      </c>
      <c r="AA511" s="49">
        <v>2.3452944499999999</v>
      </c>
      <c r="AB511" s="49">
        <v>0</v>
      </c>
      <c r="AC511" s="49">
        <v>2.7423000000000197E-2</v>
      </c>
      <c r="AD511" s="49">
        <v>102.23143081000001</v>
      </c>
      <c r="AE511" s="49">
        <f t="shared" si="404"/>
        <v>102.819379</v>
      </c>
      <c r="AF511" s="49">
        <f t="shared" si="405"/>
        <v>1.0854999999999999</v>
      </c>
      <c r="AG511" s="49">
        <f t="shared" si="405"/>
        <v>100.59833995</v>
      </c>
      <c r="AH511" s="49">
        <f t="shared" si="405"/>
        <v>0</v>
      </c>
      <c r="AI511" s="49">
        <f t="shared" si="405"/>
        <v>1.13553905</v>
      </c>
      <c r="AJ511" s="49">
        <f t="shared" si="406"/>
        <v>1.0854999999999999</v>
      </c>
      <c r="AK511" s="49">
        <v>1.0854999999999999</v>
      </c>
      <c r="AL511" s="49">
        <v>0</v>
      </c>
      <c r="AM511" s="49">
        <v>0</v>
      </c>
      <c r="AN511" s="49">
        <v>0</v>
      </c>
      <c r="AO511" s="49">
        <f t="shared" si="407"/>
        <v>0.14729094000000001</v>
      </c>
      <c r="AP511" s="49">
        <v>0</v>
      </c>
      <c r="AQ511" s="49">
        <v>0</v>
      </c>
      <c r="AR511" s="49">
        <v>0</v>
      </c>
      <c r="AS511" s="49">
        <v>0.14729094000000001</v>
      </c>
      <c r="AT511" s="49">
        <f t="shared" si="408"/>
        <v>0</v>
      </c>
      <c r="AU511" s="49">
        <v>0</v>
      </c>
      <c r="AV511" s="49">
        <v>0</v>
      </c>
      <c r="AW511" s="49">
        <v>0</v>
      </c>
      <c r="AX511" s="49">
        <v>0</v>
      </c>
      <c r="AY511" s="49">
        <f t="shared" si="409"/>
        <v>101.58658806</v>
      </c>
      <c r="AZ511" s="49">
        <v>0</v>
      </c>
      <c r="BA511" s="49">
        <v>100.59833995</v>
      </c>
      <c r="BB511" s="49">
        <v>0</v>
      </c>
      <c r="BC511" s="49">
        <v>0.98824811000000001</v>
      </c>
    </row>
    <row r="512" spans="1:55" s="16" customFormat="1" ht="31.5" x14ac:dyDescent="0.25">
      <c r="A512" s="38" t="s">
        <v>967</v>
      </c>
      <c r="B512" s="43" t="s">
        <v>138</v>
      </c>
      <c r="C512" s="65" t="s">
        <v>75</v>
      </c>
      <c r="D512" s="42">
        <v>0</v>
      </c>
      <c r="E512" s="42">
        <v>0</v>
      </c>
      <c r="F512" s="42">
        <v>0</v>
      </c>
      <c r="G512" s="42">
        <v>0</v>
      </c>
      <c r="H512" s="42">
        <v>0</v>
      </c>
      <c r="I512" s="42">
        <v>0</v>
      </c>
      <c r="J512" s="42">
        <v>0</v>
      </c>
      <c r="K512" s="42">
        <v>0</v>
      </c>
      <c r="L512" s="42">
        <v>0</v>
      </c>
      <c r="M512" s="42">
        <v>0</v>
      </c>
      <c r="N512" s="42">
        <v>0</v>
      </c>
      <c r="O512" s="42">
        <v>0</v>
      </c>
      <c r="P512" s="42">
        <v>0</v>
      </c>
      <c r="Q512" s="42">
        <v>0</v>
      </c>
      <c r="R512" s="42">
        <v>0</v>
      </c>
      <c r="S512" s="42">
        <v>0</v>
      </c>
      <c r="T512" s="42">
        <v>0</v>
      </c>
      <c r="U512" s="42">
        <v>0</v>
      </c>
      <c r="V512" s="42">
        <v>0</v>
      </c>
      <c r="W512" s="42">
        <v>0</v>
      </c>
      <c r="X512" s="42">
        <v>0</v>
      </c>
      <c r="Y512" s="42">
        <v>0</v>
      </c>
      <c r="Z512" s="42">
        <v>0</v>
      </c>
      <c r="AA512" s="42">
        <v>0</v>
      </c>
      <c r="AB512" s="42">
        <v>0</v>
      </c>
      <c r="AC512" s="42">
        <v>0</v>
      </c>
      <c r="AD512" s="42">
        <v>0</v>
      </c>
      <c r="AE512" s="42">
        <v>0</v>
      </c>
      <c r="AF512" s="42">
        <v>0</v>
      </c>
      <c r="AG512" s="42">
        <v>0</v>
      </c>
      <c r="AH512" s="42">
        <v>0</v>
      </c>
      <c r="AI512" s="42">
        <v>0</v>
      </c>
      <c r="AJ512" s="42">
        <v>0</v>
      </c>
      <c r="AK512" s="42">
        <v>0</v>
      </c>
      <c r="AL512" s="42">
        <v>0</v>
      </c>
      <c r="AM512" s="42">
        <v>0</v>
      </c>
      <c r="AN512" s="42">
        <v>0</v>
      </c>
      <c r="AO512" s="42">
        <v>0</v>
      </c>
      <c r="AP512" s="42">
        <v>0</v>
      </c>
      <c r="AQ512" s="42">
        <v>0</v>
      </c>
      <c r="AR512" s="42">
        <v>0</v>
      </c>
      <c r="AS512" s="42">
        <v>0</v>
      </c>
      <c r="AT512" s="42">
        <v>0</v>
      </c>
      <c r="AU512" s="42">
        <v>0</v>
      </c>
      <c r="AV512" s="42">
        <v>0</v>
      </c>
      <c r="AW512" s="42">
        <v>0</v>
      </c>
      <c r="AX512" s="42">
        <v>0</v>
      </c>
      <c r="AY512" s="42">
        <v>0</v>
      </c>
      <c r="AZ512" s="42">
        <v>0</v>
      </c>
      <c r="BA512" s="42">
        <v>0</v>
      </c>
      <c r="BB512" s="42">
        <v>0</v>
      </c>
      <c r="BC512" s="42">
        <v>0</v>
      </c>
    </row>
    <row r="513" spans="1:55" s="16" customFormat="1" ht="47.25" x14ac:dyDescent="0.25">
      <c r="A513" s="38" t="s">
        <v>968</v>
      </c>
      <c r="B513" s="43" t="s">
        <v>140</v>
      </c>
      <c r="C513" s="65" t="s">
        <v>75</v>
      </c>
      <c r="D513" s="42">
        <f t="shared" ref="D513:BC513" si="410">D514+D522+D524+D526</f>
        <v>275.74711319400001</v>
      </c>
      <c r="E513" s="42">
        <f t="shared" si="410"/>
        <v>198.58909801999999</v>
      </c>
      <c r="F513" s="42">
        <f t="shared" si="410"/>
        <v>11.2799364</v>
      </c>
      <c r="G513" s="42">
        <f t="shared" si="410"/>
        <v>138.93036917000001</v>
      </c>
      <c r="H513" s="42">
        <f t="shared" si="410"/>
        <v>42.841385410000001</v>
      </c>
      <c r="I513" s="42">
        <f t="shared" si="410"/>
        <v>5.5374070399999997</v>
      </c>
      <c r="J513" s="42">
        <f t="shared" si="410"/>
        <v>38.261505459999995</v>
      </c>
      <c r="K513" s="42">
        <f t="shared" si="410"/>
        <v>0</v>
      </c>
      <c r="L513" s="42">
        <f t="shared" si="410"/>
        <v>33.871542480000002</v>
      </c>
      <c r="M513" s="42">
        <f t="shared" si="410"/>
        <v>2.3073365099999998</v>
      </c>
      <c r="N513" s="42">
        <f t="shared" si="410"/>
        <v>2.0826264700000001</v>
      </c>
      <c r="O513" s="42">
        <f t="shared" si="410"/>
        <v>35.080457799999998</v>
      </c>
      <c r="P513" s="42">
        <f t="shared" si="410"/>
        <v>0.75051600000000007</v>
      </c>
      <c r="Q513" s="42">
        <f t="shared" si="410"/>
        <v>9.2158786700000004</v>
      </c>
      <c r="R513" s="42">
        <f t="shared" si="410"/>
        <v>23.834214249999999</v>
      </c>
      <c r="S513" s="42">
        <f t="shared" si="410"/>
        <v>1.2798488799999999</v>
      </c>
      <c r="T513" s="42">
        <f t="shared" si="410"/>
        <v>78.34833783000002</v>
      </c>
      <c r="U513" s="42">
        <f t="shared" si="410"/>
        <v>2.7294840000000002</v>
      </c>
      <c r="V513" s="42">
        <f t="shared" si="410"/>
        <v>59.625059380000003</v>
      </c>
      <c r="W513" s="42">
        <f t="shared" si="410"/>
        <v>14.6923136</v>
      </c>
      <c r="X513" s="42">
        <f t="shared" si="410"/>
        <v>1.3014808499999999</v>
      </c>
      <c r="Y513" s="42">
        <f t="shared" si="410"/>
        <v>46.898796930000003</v>
      </c>
      <c r="Z513" s="42">
        <f t="shared" si="410"/>
        <v>7.7999364</v>
      </c>
      <c r="AA513" s="42">
        <f t="shared" si="410"/>
        <v>36.217888639999998</v>
      </c>
      <c r="AB513" s="42">
        <f t="shared" si="410"/>
        <v>2.0075210499999998</v>
      </c>
      <c r="AC513" s="42">
        <f t="shared" si="410"/>
        <v>0.87345084000000006</v>
      </c>
      <c r="AD513" s="42">
        <f t="shared" si="410"/>
        <v>238.92292489499999</v>
      </c>
      <c r="AE513" s="42">
        <f t="shared" si="410"/>
        <v>140.34861526999998</v>
      </c>
      <c r="AF513" s="42">
        <f t="shared" si="410"/>
        <v>10.749962</v>
      </c>
      <c r="AG513" s="42">
        <f t="shared" si="410"/>
        <v>93.526537759999997</v>
      </c>
      <c r="AH513" s="42">
        <f t="shared" si="410"/>
        <v>30.635118840000004</v>
      </c>
      <c r="AI513" s="42">
        <f t="shared" si="410"/>
        <v>5.4369966699999992</v>
      </c>
      <c r="AJ513" s="42">
        <f t="shared" si="410"/>
        <v>1.8592181499999998</v>
      </c>
      <c r="AK513" s="42">
        <f t="shared" si="410"/>
        <v>0</v>
      </c>
      <c r="AL513" s="42">
        <f t="shared" si="410"/>
        <v>0</v>
      </c>
      <c r="AM513" s="42">
        <f t="shared" si="410"/>
        <v>0</v>
      </c>
      <c r="AN513" s="42">
        <f t="shared" si="410"/>
        <v>1.8592181499999998</v>
      </c>
      <c r="AO513" s="42">
        <f t="shared" si="410"/>
        <v>10.217793110000001</v>
      </c>
      <c r="AP513" s="42">
        <f t="shared" si="410"/>
        <v>0.62543000000000004</v>
      </c>
      <c r="AQ513" s="42">
        <f t="shared" si="410"/>
        <v>0</v>
      </c>
      <c r="AR513" s="42">
        <f t="shared" si="410"/>
        <v>8.1589959600000004</v>
      </c>
      <c r="AS513" s="42">
        <f t="shared" si="410"/>
        <v>1.4333671499999998</v>
      </c>
      <c r="AT513" s="42">
        <f t="shared" si="410"/>
        <v>83.619642499999998</v>
      </c>
      <c r="AU513" s="42">
        <f t="shared" si="410"/>
        <v>2.2745699999999998</v>
      </c>
      <c r="AV513" s="42">
        <f t="shared" si="410"/>
        <v>65.734995999999995</v>
      </c>
      <c r="AW513" s="42">
        <f t="shared" si="410"/>
        <v>14.518348939999999</v>
      </c>
      <c r="AX513" s="42">
        <f t="shared" si="410"/>
        <v>1.09172756</v>
      </c>
      <c r="AY513" s="42">
        <f t="shared" si="410"/>
        <v>44.65196151</v>
      </c>
      <c r="AZ513" s="42">
        <f t="shared" si="410"/>
        <v>7.8499619999999997</v>
      </c>
      <c r="BA513" s="42">
        <f t="shared" si="410"/>
        <v>27.791541760000001</v>
      </c>
      <c r="BB513" s="42">
        <f t="shared" si="410"/>
        <v>7.9577739400000009</v>
      </c>
      <c r="BC513" s="42">
        <f t="shared" si="410"/>
        <v>1.05268381</v>
      </c>
    </row>
    <row r="514" spans="1:55" s="16" customFormat="1" ht="31.5" x14ac:dyDescent="0.25">
      <c r="A514" s="38" t="s">
        <v>969</v>
      </c>
      <c r="B514" s="43" t="s">
        <v>142</v>
      </c>
      <c r="C514" s="65" t="s">
        <v>75</v>
      </c>
      <c r="D514" s="42">
        <f t="shared" ref="D514:E514" si="411">SUM(D515:D521)</f>
        <v>155.69516558399999</v>
      </c>
      <c r="E514" s="42">
        <f t="shared" si="411"/>
        <v>147.89300229</v>
      </c>
      <c r="F514" s="42">
        <f t="shared" ref="F514:BC514" si="412">SUM(F515:F521)</f>
        <v>1.6800000000000002</v>
      </c>
      <c r="G514" s="42">
        <f t="shared" si="412"/>
        <v>103.50424727000001</v>
      </c>
      <c r="H514" s="42">
        <f t="shared" si="412"/>
        <v>38.905729299999997</v>
      </c>
      <c r="I514" s="42">
        <f t="shared" si="412"/>
        <v>3.8030257199999999</v>
      </c>
      <c r="J514" s="42">
        <f>SUM(J515:J521)</f>
        <v>23.419871049999998</v>
      </c>
      <c r="K514" s="42">
        <f t="shared" si="412"/>
        <v>0</v>
      </c>
      <c r="L514" s="42">
        <f t="shared" si="412"/>
        <v>20.536498469999998</v>
      </c>
      <c r="M514" s="42">
        <f t="shared" si="412"/>
        <v>2.12221181</v>
      </c>
      <c r="N514" s="42">
        <f t="shared" si="412"/>
        <v>0.76116077000000004</v>
      </c>
      <c r="O514" s="42">
        <f t="shared" si="412"/>
        <v>30.098766079999997</v>
      </c>
      <c r="P514" s="42">
        <f t="shared" si="412"/>
        <v>0.57732000000000006</v>
      </c>
      <c r="Q514" s="42">
        <f t="shared" si="412"/>
        <v>6.3196541700000006</v>
      </c>
      <c r="R514" s="42">
        <f t="shared" si="412"/>
        <v>22.179016909999998</v>
      </c>
      <c r="S514" s="42">
        <f t="shared" si="412"/>
        <v>1.022775</v>
      </c>
      <c r="T514" s="42">
        <f t="shared" si="412"/>
        <v>76.228353090000013</v>
      </c>
      <c r="U514" s="42">
        <f t="shared" si="412"/>
        <v>1.1026800000000001</v>
      </c>
      <c r="V514" s="42">
        <f t="shared" si="412"/>
        <v>59.625059380000003</v>
      </c>
      <c r="W514" s="42">
        <f t="shared" si="412"/>
        <v>14.57287578</v>
      </c>
      <c r="X514" s="42">
        <f t="shared" si="412"/>
        <v>0.92773793000000004</v>
      </c>
      <c r="Y514" s="42">
        <f t="shared" si="412"/>
        <v>18.146012070000001</v>
      </c>
      <c r="Z514" s="42">
        <f t="shared" si="412"/>
        <v>0</v>
      </c>
      <c r="AA514" s="42">
        <f t="shared" si="412"/>
        <v>17.02303525</v>
      </c>
      <c r="AB514" s="42">
        <f t="shared" si="412"/>
        <v>3.1624800000000002E-2</v>
      </c>
      <c r="AC514" s="42">
        <f t="shared" si="412"/>
        <v>1.09135202</v>
      </c>
      <c r="AD514" s="42">
        <f t="shared" si="412"/>
        <v>121.884377645</v>
      </c>
      <c r="AE514" s="42">
        <f t="shared" si="412"/>
        <v>112.92732063</v>
      </c>
      <c r="AF514" s="42">
        <f t="shared" si="412"/>
        <v>2.7500150000000003</v>
      </c>
      <c r="AG514" s="42">
        <f t="shared" si="412"/>
        <v>80.576461529999989</v>
      </c>
      <c r="AH514" s="42">
        <f t="shared" si="412"/>
        <v>25.797818380000002</v>
      </c>
      <c r="AI514" s="42">
        <f t="shared" si="412"/>
        <v>3.8030257199999995</v>
      </c>
      <c r="AJ514" s="42">
        <f t="shared" si="412"/>
        <v>1.1446595599999998</v>
      </c>
      <c r="AK514" s="42">
        <f t="shared" si="412"/>
        <v>0</v>
      </c>
      <c r="AL514" s="42">
        <f t="shared" si="412"/>
        <v>0</v>
      </c>
      <c r="AM514" s="42">
        <f t="shared" si="412"/>
        <v>0</v>
      </c>
      <c r="AN514" s="42">
        <f t="shared" si="412"/>
        <v>1.1446595599999998</v>
      </c>
      <c r="AO514" s="42">
        <f t="shared" si="412"/>
        <v>9.51956414</v>
      </c>
      <c r="AP514" s="42">
        <f t="shared" si="412"/>
        <v>0.48110000000000003</v>
      </c>
      <c r="AQ514" s="42">
        <f t="shared" si="412"/>
        <v>0</v>
      </c>
      <c r="AR514" s="42">
        <f t="shared" si="412"/>
        <v>7.8504913000000007</v>
      </c>
      <c r="AS514" s="42">
        <f t="shared" si="412"/>
        <v>1.1879728399999998</v>
      </c>
      <c r="AT514" s="42">
        <f t="shared" si="412"/>
        <v>81.719529169999987</v>
      </c>
      <c r="AU514" s="42">
        <f t="shared" si="412"/>
        <v>0.91889999999999983</v>
      </c>
      <c r="AV514" s="42">
        <f t="shared" si="412"/>
        <v>65.734995999999995</v>
      </c>
      <c r="AW514" s="42">
        <f t="shared" si="412"/>
        <v>14.518348939999999</v>
      </c>
      <c r="AX514" s="42">
        <f t="shared" si="412"/>
        <v>0.54728422999999993</v>
      </c>
      <c r="AY514" s="42">
        <f t="shared" si="412"/>
        <v>20.543567759999998</v>
      </c>
      <c r="AZ514" s="42">
        <f t="shared" si="412"/>
        <v>1.3500150000000004</v>
      </c>
      <c r="BA514" s="42">
        <f t="shared" si="412"/>
        <v>14.841465529999999</v>
      </c>
      <c r="BB514" s="42">
        <f t="shared" si="412"/>
        <v>3.4289781400000008</v>
      </c>
      <c r="BC514" s="42">
        <f t="shared" si="412"/>
        <v>0.92310908999999997</v>
      </c>
    </row>
    <row r="515" spans="1:55" x14ac:dyDescent="0.25">
      <c r="A515" s="46" t="s">
        <v>969</v>
      </c>
      <c r="B515" s="55" t="s">
        <v>970</v>
      </c>
      <c r="C515" s="64" t="s">
        <v>971</v>
      </c>
      <c r="D515" s="49">
        <v>7.7965002000000005</v>
      </c>
      <c r="E515" s="49">
        <f t="shared" ref="E515:E521" si="413">SUBTOTAL(9,F515:I515)</f>
        <v>7.7965001999999997</v>
      </c>
      <c r="F515" s="49">
        <f t="shared" ref="F515:I521" si="414">K515+P515+U515+Z515</f>
        <v>0</v>
      </c>
      <c r="G515" s="49">
        <f t="shared" si="414"/>
        <v>7.7965001999999997</v>
      </c>
      <c r="H515" s="49">
        <f t="shared" si="414"/>
        <v>0</v>
      </c>
      <c r="I515" s="49">
        <f t="shared" si="414"/>
        <v>0</v>
      </c>
      <c r="J515" s="49">
        <f t="shared" ref="J515:J521" si="415">SUBTOTAL(9,K515:N515)</f>
        <v>7.7965001999999997</v>
      </c>
      <c r="K515" s="49">
        <v>0</v>
      </c>
      <c r="L515" s="49">
        <v>7.7965001999999997</v>
      </c>
      <c r="M515" s="49">
        <v>0</v>
      </c>
      <c r="N515" s="49">
        <v>0</v>
      </c>
      <c r="O515" s="49">
        <f t="shared" ref="O515:O521" si="416">SUBTOTAL(9,P515:S515)</f>
        <v>0</v>
      </c>
      <c r="P515" s="49">
        <v>0</v>
      </c>
      <c r="Q515" s="49">
        <v>0</v>
      </c>
      <c r="R515" s="49">
        <v>0</v>
      </c>
      <c r="S515" s="49">
        <v>0</v>
      </c>
      <c r="T515" s="49">
        <f t="shared" ref="T515:T521" si="417">SUBTOTAL(9,U515:X515)</f>
        <v>0</v>
      </c>
      <c r="U515" s="49">
        <v>0</v>
      </c>
      <c r="V515" s="49">
        <v>0</v>
      </c>
      <c r="W515" s="49">
        <v>0</v>
      </c>
      <c r="X515" s="49">
        <v>0</v>
      </c>
      <c r="Y515" s="49">
        <f t="shared" ref="Y515:Y521" si="418">SUBTOTAL(9,Z515:AC515)</f>
        <v>0</v>
      </c>
      <c r="Z515" s="49">
        <v>0</v>
      </c>
      <c r="AA515" s="49">
        <v>0</v>
      </c>
      <c r="AB515" s="49">
        <v>0</v>
      </c>
      <c r="AC515" s="49">
        <v>0</v>
      </c>
      <c r="AD515" s="49">
        <v>0</v>
      </c>
      <c r="AE515" s="49">
        <f t="shared" ref="AE515:AE521" si="419">SUBTOTAL(9,AF515:AI515)</f>
        <v>0</v>
      </c>
      <c r="AF515" s="49">
        <f t="shared" ref="AF515:AI521" si="420">AK515+AP515+AU515+AZ515</f>
        <v>0</v>
      </c>
      <c r="AG515" s="49">
        <f t="shared" si="420"/>
        <v>0</v>
      </c>
      <c r="AH515" s="49">
        <f t="shared" si="420"/>
        <v>0</v>
      </c>
      <c r="AI515" s="49">
        <f t="shared" si="420"/>
        <v>0</v>
      </c>
      <c r="AJ515" s="49">
        <f t="shared" ref="AJ515:AJ521" si="421">SUBTOTAL(9,AK515:AN515)</f>
        <v>0</v>
      </c>
      <c r="AK515" s="49">
        <v>0</v>
      </c>
      <c r="AL515" s="49">
        <v>0</v>
      </c>
      <c r="AM515" s="49">
        <v>0</v>
      </c>
      <c r="AN515" s="49">
        <v>0</v>
      </c>
      <c r="AO515" s="49">
        <f t="shared" ref="AO515:AO521" si="422">SUBTOTAL(9,AP515:AS515)</f>
        <v>0</v>
      </c>
      <c r="AP515" s="49">
        <v>0</v>
      </c>
      <c r="AQ515" s="49">
        <v>0</v>
      </c>
      <c r="AR515" s="49">
        <v>0</v>
      </c>
      <c r="AS515" s="49">
        <v>0</v>
      </c>
      <c r="AT515" s="49">
        <f t="shared" ref="AT515:AT521" si="423">SUBTOTAL(9,AU515:AX515)</f>
        <v>0</v>
      </c>
      <c r="AU515" s="49">
        <v>0</v>
      </c>
      <c r="AV515" s="49">
        <v>0</v>
      </c>
      <c r="AW515" s="49">
        <v>0</v>
      </c>
      <c r="AX515" s="49">
        <v>0</v>
      </c>
      <c r="AY515" s="49">
        <f t="shared" ref="AY515:AY521" si="424">SUBTOTAL(9,AZ515:BC515)</f>
        <v>0</v>
      </c>
      <c r="AZ515" s="49">
        <v>0</v>
      </c>
      <c r="BA515" s="49">
        <v>0</v>
      </c>
      <c r="BB515" s="49">
        <v>0</v>
      </c>
      <c r="BC515" s="49">
        <v>0</v>
      </c>
    </row>
    <row r="516" spans="1:55" x14ac:dyDescent="0.25">
      <c r="A516" s="46" t="s">
        <v>969</v>
      </c>
      <c r="B516" s="55" t="s">
        <v>972</v>
      </c>
      <c r="C516" s="64" t="s">
        <v>973</v>
      </c>
      <c r="D516" s="49">
        <v>111.92741762</v>
      </c>
      <c r="E516" s="49">
        <f t="shared" si="413"/>
        <v>112.43019219</v>
      </c>
      <c r="F516" s="49">
        <f t="shared" si="414"/>
        <v>0</v>
      </c>
      <c r="G516" s="49">
        <f t="shared" si="414"/>
        <v>78.881995200000006</v>
      </c>
      <c r="H516" s="49">
        <f t="shared" si="414"/>
        <v>30.686128359999998</v>
      </c>
      <c r="I516" s="49">
        <f t="shared" si="414"/>
        <v>2.86206863</v>
      </c>
      <c r="J516" s="49">
        <f t="shared" si="415"/>
        <v>10.025777010000001</v>
      </c>
      <c r="K516" s="49">
        <v>0</v>
      </c>
      <c r="L516" s="49">
        <v>7.65844608</v>
      </c>
      <c r="M516" s="49">
        <v>1.60617016</v>
      </c>
      <c r="N516" s="49">
        <v>0.76116077000000004</v>
      </c>
      <c r="O516" s="49">
        <f t="shared" si="416"/>
        <v>20.183927909999998</v>
      </c>
      <c r="P516" s="49">
        <v>0</v>
      </c>
      <c r="Q516" s="49">
        <v>4.5194292900000006</v>
      </c>
      <c r="R516" s="49">
        <v>14.641723619999999</v>
      </c>
      <c r="S516" s="49">
        <v>1.022775</v>
      </c>
      <c r="T516" s="49">
        <f t="shared" si="417"/>
        <v>74.132420020000012</v>
      </c>
      <c r="U516" s="49">
        <v>0</v>
      </c>
      <c r="V516" s="49">
        <f>58815.92031/1000</f>
        <v>58.815920310000003</v>
      </c>
      <c r="W516" s="49">
        <v>14.40660978</v>
      </c>
      <c r="X516" s="49">
        <f>909.88993/1000</f>
        <v>0.90988993000000007</v>
      </c>
      <c r="Y516" s="49">
        <f t="shared" si="418"/>
        <v>8.0880672499999999</v>
      </c>
      <c r="Z516" s="49">
        <v>0</v>
      </c>
      <c r="AA516" s="49">
        <v>7.8881995199999997</v>
      </c>
      <c r="AB516" s="49">
        <v>3.1624800000000002E-2</v>
      </c>
      <c r="AC516" s="49">
        <v>0.16824293000000001</v>
      </c>
      <c r="AD516" s="49">
        <v>96.34599</v>
      </c>
      <c r="AE516" s="49">
        <f t="shared" si="419"/>
        <v>89.581330319999992</v>
      </c>
      <c r="AF516" s="49">
        <f t="shared" si="420"/>
        <v>0</v>
      </c>
      <c r="AG516" s="49">
        <f t="shared" si="420"/>
        <v>65.734995999999995</v>
      </c>
      <c r="AH516" s="49">
        <f t="shared" si="420"/>
        <v>20.984265690000001</v>
      </c>
      <c r="AI516" s="49">
        <f t="shared" si="420"/>
        <v>2.8620686299999996</v>
      </c>
      <c r="AJ516" s="49">
        <f t="shared" si="421"/>
        <v>1.1446595599999998</v>
      </c>
      <c r="AK516" s="49">
        <v>0</v>
      </c>
      <c r="AL516" s="49">
        <v>0</v>
      </c>
      <c r="AM516" s="49">
        <v>0</v>
      </c>
      <c r="AN516" s="49">
        <v>1.1446595599999998</v>
      </c>
      <c r="AO516" s="49">
        <f t="shared" si="422"/>
        <v>9.0384641400000003</v>
      </c>
      <c r="AP516" s="49">
        <v>0</v>
      </c>
      <c r="AQ516" s="49">
        <v>0</v>
      </c>
      <c r="AR516" s="49">
        <v>7.8504913000000007</v>
      </c>
      <c r="AS516" s="49">
        <v>1.1879728399999998</v>
      </c>
      <c r="AT516" s="49">
        <f t="shared" si="423"/>
        <v>79.398206619999996</v>
      </c>
      <c r="AU516" s="49">
        <v>0</v>
      </c>
      <c r="AV516" s="49">
        <v>65.734995999999995</v>
      </c>
      <c r="AW516" s="49">
        <v>13.133774389999999</v>
      </c>
      <c r="AX516" s="49">
        <v>0.52943622999999995</v>
      </c>
      <c r="AY516" s="49">
        <f t="shared" si="424"/>
        <v>0</v>
      </c>
      <c r="AZ516" s="49">
        <v>0</v>
      </c>
      <c r="BA516" s="49">
        <v>0</v>
      </c>
      <c r="BB516" s="49">
        <v>0</v>
      </c>
      <c r="BC516" s="49">
        <v>0</v>
      </c>
    </row>
    <row r="517" spans="1:55" x14ac:dyDescent="0.25">
      <c r="A517" s="46" t="s">
        <v>969</v>
      </c>
      <c r="B517" s="55" t="s">
        <v>974</v>
      </c>
      <c r="C517" s="64" t="s">
        <v>975</v>
      </c>
      <c r="D517" s="49">
        <v>27.132495574</v>
      </c>
      <c r="E517" s="49">
        <f t="shared" si="413"/>
        <v>20.507557710000004</v>
      </c>
      <c r="F517" s="49">
        <f t="shared" si="414"/>
        <v>0</v>
      </c>
      <c r="G517" s="49">
        <f t="shared" si="414"/>
        <v>11.744199680000001</v>
      </c>
      <c r="H517" s="49">
        <f t="shared" si="414"/>
        <v>7.8224009400000005</v>
      </c>
      <c r="I517" s="49">
        <f t="shared" si="414"/>
        <v>0.94095708999999994</v>
      </c>
      <c r="J517" s="49">
        <f t="shared" si="415"/>
        <v>0.11884164999999999</v>
      </c>
      <c r="K517" s="49">
        <v>0</v>
      </c>
      <c r="L517" s="49">
        <v>0</v>
      </c>
      <c r="M517" s="49">
        <v>0.11884164999999999</v>
      </c>
      <c r="N517" s="49">
        <v>0</v>
      </c>
      <c r="O517" s="49">
        <f t="shared" si="416"/>
        <v>9.3375181699999992</v>
      </c>
      <c r="P517" s="49">
        <v>0</v>
      </c>
      <c r="Q517" s="49">
        <v>1.80022488</v>
      </c>
      <c r="R517" s="49">
        <v>7.53729329</v>
      </c>
      <c r="S517" s="49">
        <v>0</v>
      </c>
      <c r="T517" s="49">
        <f t="shared" si="417"/>
        <v>0.99325306999999996</v>
      </c>
      <c r="U517" s="49">
        <v>0</v>
      </c>
      <c r="V517" s="49">
        <v>0.80913906999999996</v>
      </c>
      <c r="W517" s="49">
        <f>166.266/1000</f>
        <v>0.166266</v>
      </c>
      <c r="X517" s="49">
        <f>17.848/1000</f>
        <v>1.7847999999999999E-2</v>
      </c>
      <c r="Y517" s="49">
        <f t="shared" si="418"/>
        <v>10.057944820000001</v>
      </c>
      <c r="Z517" s="49">
        <v>0</v>
      </c>
      <c r="AA517" s="49">
        <v>9.1348357300000007</v>
      </c>
      <c r="AB517" s="49">
        <v>0</v>
      </c>
      <c r="AC517" s="49">
        <v>0.92310908999999997</v>
      </c>
      <c r="AD517" s="49">
        <v>22.738387645</v>
      </c>
      <c r="AE517" s="49">
        <f t="shared" si="419"/>
        <v>20.59597531</v>
      </c>
      <c r="AF517" s="49">
        <f t="shared" si="420"/>
        <v>0</v>
      </c>
      <c r="AG517" s="49">
        <f t="shared" si="420"/>
        <v>14.841465529999999</v>
      </c>
      <c r="AH517" s="49">
        <f t="shared" si="420"/>
        <v>4.8135526900000007</v>
      </c>
      <c r="AI517" s="49">
        <f t="shared" si="420"/>
        <v>0.94095708999999994</v>
      </c>
      <c r="AJ517" s="49">
        <f t="shared" si="421"/>
        <v>0</v>
      </c>
      <c r="AK517" s="49">
        <v>0</v>
      </c>
      <c r="AL517" s="49">
        <v>0</v>
      </c>
      <c r="AM517" s="49">
        <v>0</v>
      </c>
      <c r="AN517" s="49">
        <v>0</v>
      </c>
      <c r="AO517" s="49">
        <f t="shared" si="422"/>
        <v>0</v>
      </c>
      <c r="AP517" s="49">
        <v>0</v>
      </c>
      <c r="AQ517" s="49">
        <v>0</v>
      </c>
      <c r="AR517" s="49">
        <v>0</v>
      </c>
      <c r="AS517" s="49">
        <v>0</v>
      </c>
      <c r="AT517" s="49">
        <f t="shared" si="423"/>
        <v>1.4024225499999998</v>
      </c>
      <c r="AU517" s="49">
        <v>0</v>
      </c>
      <c r="AV517" s="49">
        <v>0</v>
      </c>
      <c r="AW517" s="49">
        <v>1.38457455</v>
      </c>
      <c r="AX517" s="49">
        <v>1.7847999999999965E-2</v>
      </c>
      <c r="AY517" s="49">
        <f t="shared" si="424"/>
        <v>19.193552759999999</v>
      </c>
      <c r="AZ517" s="49">
        <v>0</v>
      </c>
      <c r="BA517" s="49">
        <v>14.841465529999999</v>
      </c>
      <c r="BB517" s="49">
        <v>3.4289781400000008</v>
      </c>
      <c r="BC517" s="49">
        <v>0.92310908999999997</v>
      </c>
    </row>
    <row r="518" spans="1:55" ht="31.5" x14ac:dyDescent="0.25">
      <c r="A518" s="46" t="s">
        <v>969</v>
      </c>
      <c r="B518" s="55" t="s">
        <v>976</v>
      </c>
      <c r="C518" s="64" t="s">
        <v>977</v>
      </c>
      <c r="D518" s="49">
        <v>3.36</v>
      </c>
      <c r="E518" s="49">
        <f t="shared" si="413"/>
        <v>1.6800000000000002</v>
      </c>
      <c r="F518" s="49">
        <f t="shared" si="414"/>
        <v>1.6800000000000002</v>
      </c>
      <c r="G518" s="49">
        <f t="shared" si="414"/>
        <v>0</v>
      </c>
      <c r="H518" s="49">
        <f t="shared" si="414"/>
        <v>0</v>
      </c>
      <c r="I518" s="49">
        <f t="shared" si="414"/>
        <v>0</v>
      </c>
      <c r="J518" s="49">
        <f t="shared" si="415"/>
        <v>0</v>
      </c>
      <c r="K518" s="49">
        <v>0</v>
      </c>
      <c r="L518" s="49">
        <v>0</v>
      </c>
      <c r="M518" s="49">
        <v>0</v>
      </c>
      <c r="N518" s="49">
        <v>0</v>
      </c>
      <c r="O518" s="49">
        <f t="shared" si="416"/>
        <v>0.57732000000000006</v>
      </c>
      <c r="P518" s="49">
        <v>0.57732000000000006</v>
      </c>
      <c r="Q518" s="49">
        <v>0</v>
      </c>
      <c r="R518" s="49">
        <v>0</v>
      </c>
      <c r="S518" s="49">
        <v>0</v>
      </c>
      <c r="T518" s="49">
        <f t="shared" si="417"/>
        <v>1.1026800000000001</v>
      </c>
      <c r="U518" s="49">
        <v>1.1026800000000001</v>
      </c>
      <c r="V518" s="49">
        <v>0</v>
      </c>
      <c r="W518" s="49">
        <v>0</v>
      </c>
      <c r="X518" s="49">
        <v>0</v>
      </c>
      <c r="Y518" s="49">
        <f t="shared" si="418"/>
        <v>0</v>
      </c>
      <c r="Z518" s="49">
        <v>0</v>
      </c>
      <c r="AA518" s="49">
        <v>0</v>
      </c>
      <c r="AB518" s="49">
        <v>0</v>
      </c>
      <c r="AC518" s="49">
        <v>0</v>
      </c>
      <c r="AD518" s="49">
        <v>2.8</v>
      </c>
      <c r="AE518" s="49">
        <f t="shared" si="419"/>
        <v>2.7500150000000003</v>
      </c>
      <c r="AF518" s="49">
        <f t="shared" si="420"/>
        <v>2.7500150000000003</v>
      </c>
      <c r="AG518" s="49">
        <f t="shared" si="420"/>
        <v>0</v>
      </c>
      <c r="AH518" s="49">
        <f t="shared" si="420"/>
        <v>0</v>
      </c>
      <c r="AI518" s="49">
        <f t="shared" si="420"/>
        <v>0</v>
      </c>
      <c r="AJ518" s="49">
        <f t="shared" si="421"/>
        <v>0</v>
      </c>
      <c r="AK518" s="49">
        <v>0</v>
      </c>
      <c r="AL518" s="49">
        <v>0</v>
      </c>
      <c r="AM518" s="49">
        <v>0</v>
      </c>
      <c r="AN518" s="49">
        <v>0</v>
      </c>
      <c r="AO518" s="49">
        <f t="shared" si="422"/>
        <v>0.48110000000000003</v>
      </c>
      <c r="AP518" s="49">
        <v>0.48110000000000003</v>
      </c>
      <c r="AQ518" s="49">
        <v>0</v>
      </c>
      <c r="AR518" s="49">
        <v>0</v>
      </c>
      <c r="AS518" s="49">
        <v>0</v>
      </c>
      <c r="AT518" s="49">
        <f t="shared" si="423"/>
        <v>0.91889999999999983</v>
      </c>
      <c r="AU518" s="49">
        <v>0.91889999999999983</v>
      </c>
      <c r="AV518" s="49">
        <v>0</v>
      </c>
      <c r="AW518" s="49">
        <v>0</v>
      </c>
      <c r="AX518" s="49">
        <v>0</v>
      </c>
      <c r="AY518" s="49">
        <f t="shared" si="424"/>
        <v>1.3500150000000004</v>
      </c>
      <c r="AZ518" s="49">
        <v>1.3500150000000004</v>
      </c>
      <c r="BA518" s="49">
        <v>0</v>
      </c>
      <c r="BB518" s="49">
        <v>0</v>
      </c>
      <c r="BC518" s="49">
        <v>0</v>
      </c>
    </row>
    <row r="519" spans="1:55" ht="31.5" x14ac:dyDescent="0.25">
      <c r="A519" s="46" t="s">
        <v>969</v>
      </c>
      <c r="B519" s="55" t="s">
        <v>978</v>
      </c>
      <c r="C519" s="64" t="s">
        <v>979</v>
      </c>
      <c r="D519" s="49">
        <v>1.34652408</v>
      </c>
      <c r="E519" s="49">
        <f t="shared" si="413"/>
        <v>1.34652408</v>
      </c>
      <c r="F519" s="49">
        <f t="shared" si="414"/>
        <v>0</v>
      </c>
      <c r="G519" s="49">
        <f t="shared" si="414"/>
        <v>1.34652408</v>
      </c>
      <c r="H519" s="49">
        <f t="shared" si="414"/>
        <v>0</v>
      </c>
      <c r="I519" s="49">
        <f t="shared" si="414"/>
        <v>0</v>
      </c>
      <c r="J519" s="49">
        <f t="shared" si="415"/>
        <v>1.34652408</v>
      </c>
      <c r="K519" s="49">
        <v>0</v>
      </c>
      <c r="L519" s="49">
        <v>1.34652408</v>
      </c>
      <c r="M519" s="49">
        <v>0</v>
      </c>
      <c r="N519" s="49">
        <v>0</v>
      </c>
      <c r="O519" s="49">
        <f t="shared" si="416"/>
        <v>0</v>
      </c>
      <c r="P519" s="49">
        <v>0</v>
      </c>
      <c r="Q519" s="49">
        <v>0</v>
      </c>
      <c r="R519" s="49">
        <v>0</v>
      </c>
      <c r="S519" s="49">
        <v>0</v>
      </c>
      <c r="T519" s="49">
        <f t="shared" si="417"/>
        <v>0</v>
      </c>
      <c r="U519" s="49">
        <v>0</v>
      </c>
      <c r="V519" s="49">
        <v>0</v>
      </c>
      <c r="W519" s="49">
        <v>0</v>
      </c>
      <c r="X519" s="49">
        <v>0</v>
      </c>
      <c r="Y519" s="49">
        <f t="shared" si="418"/>
        <v>0</v>
      </c>
      <c r="Z519" s="49">
        <v>0</v>
      </c>
      <c r="AA519" s="49">
        <v>0</v>
      </c>
      <c r="AB519" s="49">
        <v>0</v>
      </c>
      <c r="AC519" s="49">
        <v>0</v>
      </c>
      <c r="AD519" s="49">
        <v>0</v>
      </c>
      <c r="AE519" s="49">
        <f t="shared" si="419"/>
        <v>0</v>
      </c>
      <c r="AF519" s="49">
        <f t="shared" si="420"/>
        <v>0</v>
      </c>
      <c r="AG519" s="49">
        <f t="shared" si="420"/>
        <v>0</v>
      </c>
      <c r="AH519" s="49">
        <f t="shared" si="420"/>
        <v>0</v>
      </c>
      <c r="AI519" s="49">
        <f t="shared" si="420"/>
        <v>0</v>
      </c>
      <c r="AJ519" s="49">
        <f t="shared" si="421"/>
        <v>0</v>
      </c>
      <c r="AK519" s="49">
        <v>0</v>
      </c>
      <c r="AL519" s="49">
        <v>0</v>
      </c>
      <c r="AM519" s="49">
        <v>0</v>
      </c>
      <c r="AN519" s="49">
        <v>0</v>
      </c>
      <c r="AO519" s="49">
        <f t="shared" si="422"/>
        <v>0</v>
      </c>
      <c r="AP519" s="49">
        <v>0</v>
      </c>
      <c r="AQ519" s="49">
        <v>0</v>
      </c>
      <c r="AR519" s="49">
        <v>0</v>
      </c>
      <c r="AS519" s="49">
        <v>0</v>
      </c>
      <c r="AT519" s="49">
        <f t="shared" si="423"/>
        <v>0</v>
      </c>
      <c r="AU519" s="49">
        <v>0</v>
      </c>
      <c r="AV519" s="49">
        <v>0</v>
      </c>
      <c r="AW519" s="49">
        <v>0</v>
      </c>
      <c r="AX519" s="49">
        <v>0</v>
      </c>
      <c r="AY519" s="49">
        <f t="shared" si="424"/>
        <v>0</v>
      </c>
      <c r="AZ519" s="49">
        <v>0</v>
      </c>
      <c r="BA519" s="49">
        <v>0</v>
      </c>
      <c r="BB519" s="49">
        <v>0</v>
      </c>
      <c r="BC519" s="49">
        <v>0</v>
      </c>
    </row>
    <row r="520" spans="1:55" x14ac:dyDescent="0.25">
      <c r="A520" s="46" t="s">
        <v>969</v>
      </c>
      <c r="B520" s="55" t="s">
        <v>980</v>
      </c>
      <c r="C520" s="64" t="s">
        <v>981</v>
      </c>
      <c r="D520" s="49">
        <v>0.3972</v>
      </c>
      <c r="E520" s="49">
        <f t="shared" si="413"/>
        <v>0.3972</v>
      </c>
      <c r="F520" s="49">
        <f t="shared" si="414"/>
        <v>0</v>
      </c>
      <c r="G520" s="49">
        <f t="shared" si="414"/>
        <v>0</v>
      </c>
      <c r="H520" s="49">
        <f t="shared" si="414"/>
        <v>0.3972</v>
      </c>
      <c r="I520" s="49">
        <f t="shared" si="414"/>
        <v>0</v>
      </c>
      <c r="J520" s="49">
        <f t="shared" si="415"/>
        <v>0.3972</v>
      </c>
      <c r="K520" s="49">
        <v>0</v>
      </c>
      <c r="L520" s="49">
        <v>0</v>
      </c>
      <c r="M520" s="49">
        <v>0.3972</v>
      </c>
      <c r="N520" s="49">
        <v>0</v>
      </c>
      <c r="O520" s="49">
        <f t="shared" si="416"/>
        <v>0</v>
      </c>
      <c r="P520" s="49">
        <v>0</v>
      </c>
      <c r="Q520" s="49">
        <v>0</v>
      </c>
      <c r="R520" s="49">
        <v>0</v>
      </c>
      <c r="S520" s="49">
        <v>0</v>
      </c>
      <c r="T520" s="49">
        <f t="shared" si="417"/>
        <v>0</v>
      </c>
      <c r="U520" s="49">
        <v>0</v>
      </c>
      <c r="V520" s="49">
        <v>0</v>
      </c>
      <c r="W520" s="49">
        <v>0</v>
      </c>
      <c r="X520" s="49">
        <v>0</v>
      </c>
      <c r="Y520" s="49">
        <f t="shared" si="418"/>
        <v>0</v>
      </c>
      <c r="Z520" s="49">
        <v>0</v>
      </c>
      <c r="AA520" s="49">
        <v>0</v>
      </c>
      <c r="AB520" s="49">
        <v>0</v>
      </c>
      <c r="AC520" s="49">
        <v>0</v>
      </c>
      <c r="AD520" s="49">
        <v>0</v>
      </c>
      <c r="AE520" s="49">
        <f t="shared" si="419"/>
        <v>0</v>
      </c>
      <c r="AF520" s="49">
        <f t="shared" si="420"/>
        <v>0</v>
      </c>
      <c r="AG520" s="49">
        <f t="shared" si="420"/>
        <v>0</v>
      </c>
      <c r="AH520" s="49">
        <f t="shared" si="420"/>
        <v>0</v>
      </c>
      <c r="AI520" s="49">
        <f t="shared" si="420"/>
        <v>0</v>
      </c>
      <c r="AJ520" s="49">
        <f t="shared" si="421"/>
        <v>0</v>
      </c>
      <c r="AK520" s="49">
        <v>0</v>
      </c>
      <c r="AL520" s="49">
        <v>0</v>
      </c>
      <c r="AM520" s="49">
        <v>0</v>
      </c>
      <c r="AN520" s="49">
        <v>0</v>
      </c>
      <c r="AO520" s="49">
        <f t="shared" si="422"/>
        <v>0</v>
      </c>
      <c r="AP520" s="49">
        <v>0</v>
      </c>
      <c r="AQ520" s="49">
        <v>0</v>
      </c>
      <c r="AR520" s="49">
        <v>0</v>
      </c>
      <c r="AS520" s="49">
        <v>0</v>
      </c>
      <c r="AT520" s="49">
        <f t="shared" si="423"/>
        <v>0</v>
      </c>
      <c r="AU520" s="49">
        <v>0</v>
      </c>
      <c r="AV520" s="49">
        <v>0</v>
      </c>
      <c r="AW520" s="49">
        <v>0</v>
      </c>
      <c r="AX520" s="49">
        <v>0</v>
      </c>
      <c r="AY520" s="49">
        <f t="shared" si="424"/>
        <v>0</v>
      </c>
      <c r="AZ520" s="49">
        <v>0</v>
      </c>
      <c r="BA520" s="49">
        <v>0</v>
      </c>
      <c r="BB520" s="49">
        <v>0</v>
      </c>
      <c r="BC520" s="49">
        <v>0</v>
      </c>
    </row>
    <row r="521" spans="1:55" x14ac:dyDescent="0.25">
      <c r="A521" s="46" t="s">
        <v>969</v>
      </c>
      <c r="B521" s="55" t="s">
        <v>982</v>
      </c>
      <c r="C521" s="64" t="s">
        <v>983</v>
      </c>
      <c r="D521" s="49">
        <v>3.7350281099999996</v>
      </c>
      <c r="E521" s="49">
        <f t="shared" si="413"/>
        <v>3.73502811</v>
      </c>
      <c r="F521" s="49">
        <f t="shared" si="414"/>
        <v>0</v>
      </c>
      <c r="G521" s="49">
        <f t="shared" si="414"/>
        <v>3.73502811</v>
      </c>
      <c r="H521" s="49">
        <f t="shared" si="414"/>
        <v>0</v>
      </c>
      <c r="I521" s="49">
        <f t="shared" si="414"/>
        <v>0</v>
      </c>
      <c r="J521" s="49">
        <f t="shared" si="415"/>
        <v>3.73502811</v>
      </c>
      <c r="K521" s="49">
        <v>0</v>
      </c>
      <c r="L521" s="49">
        <v>3.73502811</v>
      </c>
      <c r="M521" s="49">
        <v>0</v>
      </c>
      <c r="N521" s="49">
        <v>0</v>
      </c>
      <c r="O521" s="49">
        <f t="shared" si="416"/>
        <v>0</v>
      </c>
      <c r="P521" s="49">
        <v>0</v>
      </c>
      <c r="Q521" s="49">
        <v>0</v>
      </c>
      <c r="R521" s="49">
        <v>0</v>
      </c>
      <c r="S521" s="49">
        <v>0</v>
      </c>
      <c r="T521" s="49">
        <f t="shared" si="417"/>
        <v>0</v>
      </c>
      <c r="U521" s="49">
        <v>0</v>
      </c>
      <c r="V521" s="49">
        <v>0</v>
      </c>
      <c r="W521" s="49">
        <v>0</v>
      </c>
      <c r="X521" s="49">
        <v>0</v>
      </c>
      <c r="Y521" s="49">
        <f t="shared" si="418"/>
        <v>0</v>
      </c>
      <c r="Z521" s="49">
        <v>0</v>
      </c>
      <c r="AA521" s="49">
        <v>0</v>
      </c>
      <c r="AB521" s="49">
        <v>0</v>
      </c>
      <c r="AC521" s="49">
        <v>0</v>
      </c>
      <c r="AD521" s="49">
        <v>0</v>
      </c>
      <c r="AE521" s="49">
        <f t="shared" si="419"/>
        <v>0</v>
      </c>
      <c r="AF521" s="49">
        <f t="shared" si="420"/>
        <v>0</v>
      </c>
      <c r="AG521" s="49">
        <f t="shared" si="420"/>
        <v>0</v>
      </c>
      <c r="AH521" s="49">
        <f t="shared" si="420"/>
        <v>0</v>
      </c>
      <c r="AI521" s="49">
        <f t="shared" si="420"/>
        <v>0</v>
      </c>
      <c r="AJ521" s="49">
        <f t="shared" si="421"/>
        <v>0</v>
      </c>
      <c r="AK521" s="49">
        <v>0</v>
      </c>
      <c r="AL521" s="49">
        <v>0</v>
      </c>
      <c r="AM521" s="49">
        <v>0</v>
      </c>
      <c r="AN521" s="49">
        <v>0</v>
      </c>
      <c r="AO521" s="49">
        <f t="shared" si="422"/>
        <v>0</v>
      </c>
      <c r="AP521" s="49">
        <v>0</v>
      </c>
      <c r="AQ521" s="49">
        <v>0</v>
      </c>
      <c r="AR521" s="49">
        <v>0</v>
      </c>
      <c r="AS521" s="49">
        <v>0</v>
      </c>
      <c r="AT521" s="49">
        <f t="shared" si="423"/>
        <v>0</v>
      </c>
      <c r="AU521" s="49">
        <v>0</v>
      </c>
      <c r="AV521" s="49">
        <v>0</v>
      </c>
      <c r="AW521" s="49">
        <v>0</v>
      </c>
      <c r="AX521" s="49">
        <v>0</v>
      </c>
      <c r="AY521" s="49">
        <f t="shared" si="424"/>
        <v>0</v>
      </c>
      <c r="AZ521" s="49">
        <v>0</v>
      </c>
      <c r="BA521" s="49">
        <v>0</v>
      </c>
      <c r="BB521" s="49">
        <v>0</v>
      </c>
      <c r="BC521" s="49">
        <v>0</v>
      </c>
    </row>
    <row r="522" spans="1:55" s="16" customFormat="1" x14ac:dyDescent="0.25">
      <c r="A522" s="38" t="s">
        <v>984</v>
      </c>
      <c r="B522" s="66" t="s">
        <v>150</v>
      </c>
      <c r="C522" s="66" t="s">
        <v>75</v>
      </c>
      <c r="D522" s="42">
        <f t="shared" ref="D522:BC522" si="425">SUM(D523)</f>
        <v>22.263125250000002</v>
      </c>
      <c r="E522" s="42">
        <f t="shared" si="425"/>
        <v>18.624758889999999</v>
      </c>
      <c r="F522" s="42">
        <f t="shared" si="425"/>
        <v>0</v>
      </c>
      <c r="G522" s="42">
        <f t="shared" si="425"/>
        <v>13.986082329999999</v>
      </c>
      <c r="H522" s="42">
        <f t="shared" si="425"/>
        <v>3.93565611</v>
      </c>
      <c r="I522" s="42">
        <f t="shared" si="425"/>
        <v>0.70302045000000013</v>
      </c>
      <c r="J522" s="42">
        <f t="shared" si="425"/>
        <v>2.8503719599999999</v>
      </c>
      <c r="K522" s="42">
        <f t="shared" si="425"/>
        <v>0</v>
      </c>
      <c r="L522" s="42">
        <f t="shared" si="425"/>
        <v>2.1167969800000002</v>
      </c>
      <c r="M522" s="42">
        <f t="shared" si="425"/>
        <v>0.1851247</v>
      </c>
      <c r="N522" s="42">
        <f t="shared" si="425"/>
        <v>0.54845027999999996</v>
      </c>
      <c r="O522" s="42">
        <f t="shared" si="425"/>
        <v>4.5631014099999998</v>
      </c>
      <c r="P522" s="42">
        <f t="shared" si="425"/>
        <v>0</v>
      </c>
      <c r="Q522" s="42">
        <f t="shared" si="425"/>
        <v>2.8962244999999998</v>
      </c>
      <c r="R522" s="42">
        <f t="shared" si="425"/>
        <v>1.65519734</v>
      </c>
      <c r="S522" s="42">
        <f t="shared" si="425"/>
        <v>1.1679570000000083E-2</v>
      </c>
      <c r="T522" s="42">
        <f t="shared" si="425"/>
        <v>0.17164314999999999</v>
      </c>
      <c r="U522" s="42">
        <f t="shared" si="425"/>
        <v>0</v>
      </c>
      <c r="V522" s="42">
        <f t="shared" si="425"/>
        <v>0</v>
      </c>
      <c r="W522" s="42">
        <f t="shared" si="425"/>
        <v>0.11943782</v>
      </c>
      <c r="X522" s="42">
        <f t="shared" si="425"/>
        <v>5.2205329999999994E-2</v>
      </c>
      <c r="Y522" s="42">
        <f t="shared" si="425"/>
        <v>11.039642369999999</v>
      </c>
      <c r="Z522" s="42">
        <f t="shared" si="425"/>
        <v>0</v>
      </c>
      <c r="AA522" s="42">
        <f t="shared" si="425"/>
        <v>8.9730608499999995</v>
      </c>
      <c r="AB522" s="42">
        <f t="shared" si="425"/>
        <v>1.9758962499999999</v>
      </c>
      <c r="AC522" s="42">
        <f t="shared" si="425"/>
        <v>9.0685269999999998E-2</v>
      </c>
      <c r="AD522" s="42">
        <f t="shared" si="425"/>
        <v>18.669774450000002</v>
      </c>
      <c r="AE522" s="42">
        <f t="shared" si="425"/>
        <v>18.490397140000002</v>
      </c>
      <c r="AF522" s="42">
        <f t="shared" si="425"/>
        <v>0</v>
      </c>
      <c r="AG522" s="42">
        <f t="shared" si="425"/>
        <v>12.950076230000001</v>
      </c>
      <c r="AH522" s="42">
        <f t="shared" si="425"/>
        <v>4.8373004599999998</v>
      </c>
      <c r="AI522" s="42">
        <f t="shared" si="425"/>
        <v>0.70302045000000002</v>
      </c>
      <c r="AJ522" s="42">
        <f t="shared" si="425"/>
        <v>0.56012985000000004</v>
      </c>
      <c r="AK522" s="42">
        <f t="shared" si="425"/>
        <v>0</v>
      </c>
      <c r="AL522" s="42">
        <f t="shared" si="425"/>
        <v>0</v>
      </c>
      <c r="AM522" s="42">
        <f t="shared" si="425"/>
        <v>0</v>
      </c>
      <c r="AN522" s="42">
        <f t="shared" si="425"/>
        <v>0.56012985000000004</v>
      </c>
      <c r="AO522" s="42">
        <f t="shared" si="425"/>
        <v>0.30850465999999999</v>
      </c>
      <c r="AP522" s="42">
        <f t="shared" si="425"/>
        <v>0</v>
      </c>
      <c r="AQ522" s="42">
        <f t="shared" si="425"/>
        <v>0</v>
      </c>
      <c r="AR522" s="42">
        <f t="shared" si="425"/>
        <v>0.30850465999999999</v>
      </c>
      <c r="AS522" s="42">
        <f t="shared" si="425"/>
        <v>0</v>
      </c>
      <c r="AT522" s="42">
        <f t="shared" si="425"/>
        <v>5.2205330000000001E-2</v>
      </c>
      <c r="AU522" s="42">
        <f t="shared" si="425"/>
        <v>0</v>
      </c>
      <c r="AV522" s="42">
        <f t="shared" si="425"/>
        <v>0</v>
      </c>
      <c r="AW522" s="42">
        <f t="shared" si="425"/>
        <v>0</v>
      </c>
      <c r="AX522" s="42">
        <f t="shared" si="425"/>
        <v>5.2205330000000001E-2</v>
      </c>
      <c r="AY522" s="42">
        <f t="shared" si="425"/>
        <v>17.569557300000003</v>
      </c>
      <c r="AZ522" s="42">
        <f t="shared" si="425"/>
        <v>0</v>
      </c>
      <c r="BA522" s="42">
        <f t="shared" si="425"/>
        <v>12.950076230000001</v>
      </c>
      <c r="BB522" s="42">
        <f t="shared" si="425"/>
        <v>4.5287958000000001</v>
      </c>
      <c r="BC522" s="42">
        <f t="shared" si="425"/>
        <v>9.0685269999999929E-2</v>
      </c>
    </row>
    <row r="523" spans="1:55" x14ac:dyDescent="0.25">
      <c r="A523" s="46" t="s">
        <v>984</v>
      </c>
      <c r="B523" s="64" t="s">
        <v>985</v>
      </c>
      <c r="C523" s="64" t="s">
        <v>986</v>
      </c>
      <c r="D523" s="53">
        <v>22.263125250000002</v>
      </c>
      <c r="E523" s="49">
        <f>SUBTOTAL(9,F523:I523)</f>
        <v>18.624758889999999</v>
      </c>
      <c r="F523" s="49">
        <f>K523+P523+U523+Z523</f>
        <v>0</v>
      </c>
      <c r="G523" s="49">
        <f>L523+Q523+V523+AA523</f>
        <v>13.986082329999999</v>
      </c>
      <c r="H523" s="49">
        <f>M523+R523+W523+AB523</f>
        <v>3.93565611</v>
      </c>
      <c r="I523" s="49">
        <f>N523+S523+X523+AC523</f>
        <v>0.70302045000000013</v>
      </c>
      <c r="J523" s="49">
        <f>SUBTOTAL(9,K523:N523)</f>
        <v>2.8503719599999999</v>
      </c>
      <c r="K523" s="53">
        <v>0</v>
      </c>
      <c r="L523" s="53">
        <v>2.1167969800000002</v>
      </c>
      <c r="M523" s="53">
        <v>0.1851247</v>
      </c>
      <c r="N523" s="53">
        <v>0.54845027999999996</v>
      </c>
      <c r="O523" s="49">
        <f>SUBTOTAL(9,P523:S523)</f>
        <v>4.5631014099999998</v>
      </c>
      <c r="P523" s="53">
        <v>0</v>
      </c>
      <c r="Q523" s="53">
        <v>2.8962244999999998</v>
      </c>
      <c r="R523" s="53">
        <v>1.65519734</v>
      </c>
      <c r="S523" s="53">
        <v>1.1679570000000083E-2</v>
      </c>
      <c r="T523" s="49">
        <f>SUBTOTAL(9,U523:X523)</f>
        <v>0.17164314999999999</v>
      </c>
      <c r="U523" s="53">
        <v>0</v>
      </c>
      <c r="V523" s="53">
        <v>0</v>
      </c>
      <c r="W523" s="53">
        <v>0.11943782</v>
      </c>
      <c r="X523" s="53">
        <f>52.20533/1000</f>
        <v>5.2205329999999994E-2</v>
      </c>
      <c r="Y523" s="49">
        <f>SUBTOTAL(9,Z523:AC523)</f>
        <v>11.039642369999999</v>
      </c>
      <c r="Z523" s="53">
        <v>0</v>
      </c>
      <c r="AA523" s="53">
        <v>8.9730608499999995</v>
      </c>
      <c r="AB523" s="53">
        <v>1.9758962499999999</v>
      </c>
      <c r="AC523" s="53">
        <v>9.0685269999999998E-2</v>
      </c>
      <c r="AD523" s="53">
        <v>18.669774450000002</v>
      </c>
      <c r="AE523" s="49">
        <f>SUBTOTAL(9,AF523:AI523)</f>
        <v>18.490397140000002</v>
      </c>
      <c r="AF523" s="49">
        <f>AK523+AP523+AU523+AZ523</f>
        <v>0</v>
      </c>
      <c r="AG523" s="49">
        <f>AL523+AQ523+AV523+BA523</f>
        <v>12.950076230000001</v>
      </c>
      <c r="AH523" s="49">
        <f>AM523+AR523+AW523+BB523</f>
        <v>4.8373004599999998</v>
      </c>
      <c r="AI523" s="49">
        <f>AN523+AS523+AX523+BC523</f>
        <v>0.70302045000000002</v>
      </c>
      <c r="AJ523" s="49">
        <f>SUBTOTAL(9,AK523:AN523)</f>
        <v>0.56012985000000004</v>
      </c>
      <c r="AK523" s="53">
        <v>0</v>
      </c>
      <c r="AL523" s="53">
        <v>0</v>
      </c>
      <c r="AM523" s="53">
        <v>0</v>
      </c>
      <c r="AN523" s="53">
        <v>0.56012985000000004</v>
      </c>
      <c r="AO523" s="49">
        <f>SUBTOTAL(9,AP523:AS523)</f>
        <v>0.30850465999999999</v>
      </c>
      <c r="AP523" s="53">
        <v>0</v>
      </c>
      <c r="AQ523" s="53">
        <v>0</v>
      </c>
      <c r="AR523" s="53">
        <v>0.30850465999999999</v>
      </c>
      <c r="AS523" s="53">
        <v>0</v>
      </c>
      <c r="AT523" s="49">
        <f>SUBTOTAL(9,AU523:AX523)</f>
        <v>5.2205330000000001E-2</v>
      </c>
      <c r="AU523" s="53">
        <v>0</v>
      </c>
      <c r="AV523" s="53">
        <v>0</v>
      </c>
      <c r="AW523" s="53">
        <v>0</v>
      </c>
      <c r="AX523" s="53">
        <v>5.2205330000000001E-2</v>
      </c>
      <c r="AY523" s="49">
        <f>SUBTOTAL(9,AZ523:BC523)</f>
        <v>17.569557300000003</v>
      </c>
      <c r="AZ523" s="53">
        <v>0</v>
      </c>
      <c r="BA523" s="53">
        <v>12.950076230000001</v>
      </c>
      <c r="BB523" s="53">
        <v>4.5287958000000001</v>
      </c>
      <c r="BC523" s="53">
        <v>9.0685269999999929E-2</v>
      </c>
    </row>
    <row r="524" spans="1:55" s="16" customFormat="1" ht="19.5" customHeight="1" x14ac:dyDescent="0.25">
      <c r="A524" s="38" t="s">
        <v>987</v>
      </c>
      <c r="B524" s="43" t="s">
        <v>158</v>
      </c>
      <c r="C524" s="40" t="s">
        <v>75</v>
      </c>
      <c r="D524" s="42">
        <f t="shared" ref="D524:BC524" si="426">SUM(D525)</f>
        <v>3.6</v>
      </c>
      <c r="E524" s="42">
        <f t="shared" si="426"/>
        <v>3.6</v>
      </c>
      <c r="F524" s="42">
        <f t="shared" si="426"/>
        <v>3.6</v>
      </c>
      <c r="G524" s="42">
        <f t="shared" si="426"/>
        <v>0</v>
      </c>
      <c r="H524" s="42">
        <f t="shared" si="426"/>
        <v>0</v>
      </c>
      <c r="I524" s="42">
        <f t="shared" si="426"/>
        <v>0</v>
      </c>
      <c r="J524" s="42">
        <f t="shared" si="426"/>
        <v>0</v>
      </c>
      <c r="K524" s="42">
        <f t="shared" si="426"/>
        <v>0</v>
      </c>
      <c r="L524" s="42">
        <f t="shared" si="426"/>
        <v>0</v>
      </c>
      <c r="M524" s="42">
        <f t="shared" si="426"/>
        <v>0</v>
      </c>
      <c r="N524" s="42">
        <f t="shared" si="426"/>
        <v>0</v>
      </c>
      <c r="O524" s="42">
        <f t="shared" si="426"/>
        <v>0.17319599999999999</v>
      </c>
      <c r="P524" s="42">
        <f t="shared" si="426"/>
        <v>0.17319599999999999</v>
      </c>
      <c r="Q524" s="42">
        <f t="shared" si="426"/>
        <v>0</v>
      </c>
      <c r="R524" s="42">
        <f t="shared" si="426"/>
        <v>0</v>
      </c>
      <c r="S524" s="42">
        <f t="shared" si="426"/>
        <v>0</v>
      </c>
      <c r="T524" s="42">
        <f t="shared" si="426"/>
        <v>1.6268040000000001</v>
      </c>
      <c r="U524" s="42">
        <f t="shared" si="426"/>
        <v>1.6268040000000001</v>
      </c>
      <c r="V524" s="42">
        <f t="shared" si="426"/>
        <v>0</v>
      </c>
      <c r="W524" s="42">
        <f t="shared" si="426"/>
        <v>0</v>
      </c>
      <c r="X524" s="42">
        <f t="shared" si="426"/>
        <v>0</v>
      </c>
      <c r="Y524" s="42">
        <f t="shared" si="426"/>
        <v>1.8</v>
      </c>
      <c r="Z524" s="42">
        <f t="shared" si="426"/>
        <v>1.8</v>
      </c>
      <c r="AA524" s="42">
        <f t="shared" si="426"/>
        <v>0</v>
      </c>
      <c r="AB524" s="42">
        <f t="shared" si="426"/>
        <v>0</v>
      </c>
      <c r="AC524" s="42">
        <f t="shared" si="426"/>
        <v>0</v>
      </c>
      <c r="AD524" s="42">
        <f t="shared" si="426"/>
        <v>3</v>
      </c>
      <c r="AE524" s="42">
        <f t="shared" si="426"/>
        <v>3</v>
      </c>
      <c r="AF524" s="42">
        <f t="shared" si="426"/>
        <v>3</v>
      </c>
      <c r="AG524" s="42">
        <f t="shared" si="426"/>
        <v>0</v>
      </c>
      <c r="AH524" s="42">
        <f t="shared" si="426"/>
        <v>0</v>
      </c>
      <c r="AI524" s="42">
        <f t="shared" si="426"/>
        <v>0</v>
      </c>
      <c r="AJ524" s="42">
        <f t="shared" si="426"/>
        <v>0</v>
      </c>
      <c r="AK524" s="42">
        <f t="shared" si="426"/>
        <v>0</v>
      </c>
      <c r="AL524" s="42">
        <f t="shared" si="426"/>
        <v>0</v>
      </c>
      <c r="AM524" s="42">
        <f t="shared" si="426"/>
        <v>0</v>
      </c>
      <c r="AN524" s="42">
        <f t="shared" si="426"/>
        <v>0</v>
      </c>
      <c r="AO524" s="42">
        <f t="shared" si="426"/>
        <v>0.14433000000000001</v>
      </c>
      <c r="AP524" s="42">
        <f t="shared" si="426"/>
        <v>0.14433000000000001</v>
      </c>
      <c r="AQ524" s="42">
        <f t="shared" si="426"/>
        <v>0</v>
      </c>
      <c r="AR524" s="42">
        <f t="shared" si="426"/>
        <v>0</v>
      </c>
      <c r="AS524" s="42">
        <f t="shared" si="426"/>
        <v>0</v>
      </c>
      <c r="AT524" s="42">
        <f t="shared" si="426"/>
        <v>1.3556699999999999</v>
      </c>
      <c r="AU524" s="42">
        <f t="shared" si="426"/>
        <v>1.3556699999999999</v>
      </c>
      <c r="AV524" s="42">
        <f t="shared" si="426"/>
        <v>0</v>
      </c>
      <c r="AW524" s="42">
        <f t="shared" si="426"/>
        <v>0</v>
      </c>
      <c r="AX524" s="42">
        <f t="shared" si="426"/>
        <v>0</v>
      </c>
      <c r="AY524" s="42">
        <f t="shared" si="426"/>
        <v>1.5</v>
      </c>
      <c r="AZ524" s="42">
        <f t="shared" si="426"/>
        <v>1.5</v>
      </c>
      <c r="BA524" s="42">
        <f t="shared" si="426"/>
        <v>0</v>
      </c>
      <c r="BB524" s="42">
        <f t="shared" si="426"/>
        <v>0</v>
      </c>
      <c r="BC524" s="42">
        <f t="shared" si="426"/>
        <v>0</v>
      </c>
    </row>
    <row r="525" spans="1:55" ht="24.75" customHeight="1" x14ac:dyDescent="0.25">
      <c r="A525" s="46" t="s">
        <v>987</v>
      </c>
      <c r="B525" s="50" t="s">
        <v>988</v>
      </c>
      <c r="C525" s="67" t="s">
        <v>989</v>
      </c>
      <c r="D525" s="53">
        <v>3.6</v>
      </c>
      <c r="E525" s="49">
        <f>SUBTOTAL(9,F525:I525)</f>
        <v>3.6</v>
      </c>
      <c r="F525" s="49">
        <f>K525+P525+U525+Z525</f>
        <v>3.6</v>
      </c>
      <c r="G525" s="49">
        <f>L525+Q525+V525+AA525</f>
        <v>0</v>
      </c>
      <c r="H525" s="49">
        <f>M525+R525+W525+AB525</f>
        <v>0</v>
      </c>
      <c r="I525" s="49">
        <f>N525+S525+X525+AC525</f>
        <v>0</v>
      </c>
      <c r="J525" s="49">
        <f>SUBTOTAL(9,K525:N525)</f>
        <v>0</v>
      </c>
      <c r="K525" s="53">
        <v>0</v>
      </c>
      <c r="L525" s="53">
        <v>0</v>
      </c>
      <c r="M525" s="53">
        <v>0</v>
      </c>
      <c r="N525" s="53">
        <v>0</v>
      </c>
      <c r="O525" s="49">
        <f>SUBTOTAL(9,P525:S525)</f>
        <v>0.17319599999999999</v>
      </c>
      <c r="P525" s="53">
        <v>0.17319599999999999</v>
      </c>
      <c r="Q525" s="53">
        <v>0</v>
      </c>
      <c r="R525" s="53">
        <v>0</v>
      </c>
      <c r="S525" s="53">
        <v>0</v>
      </c>
      <c r="T525" s="49">
        <f>SUBTOTAL(9,U525:X525)</f>
        <v>1.6268040000000001</v>
      </c>
      <c r="U525" s="53">
        <f>1626.804/1000</f>
        <v>1.6268040000000001</v>
      </c>
      <c r="V525" s="53">
        <v>0</v>
      </c>
      <c r="W525" s="53">
        <v>0</v>
      </c>
      <c r="X525" s="53">
        <v>0</v>
      </c>
      <c r="Y525" s="49">
        <f>SUBTOTAL(9,Z525:AC525)</f>
        <v>1.8</v>
      </c>
      <c r="Z525" s="53">
        <v>1.8</v>
      </c>
      <c r="AA525" s="53">
        <v>0</v>
      </c>
      <c r="AB525" s="53">
        <v>0</v>
      </c>
      <c r="AC525" s="53">
        <v>0</v>
      </c>
      <c r="AD525" s="53">
        <v>3</v>
      </c>
      <c r="AE525" s="49">
        <f>SUBTOTAL(9,AF525:AI525)</f>
        <v>3</v>
      </c>
      <c r="AF525" s="49">
        <f>AK525+AP525+AU525+AZ525</f>
        <v>3</v>
      </c>
      <c r="AG525" s="49">
        <f>AL525+AQ525+AV525+BA525</f>
        <v>0</v>
      </c>
      <c r="AH525" s="49">
        <f>AM525+AR525+AW525+BB525</f>
        <v>0</v>
      </c>
      <c r="AI525" s="49">
        <f>AN525+AS525+AX525+BC525</f>
        <v>0</v>
      </c>
      <c r="AJ525" s="49">
        <f>SUBTOTAL(9,AK525:AN525)</f>
        <v>0</v>
      </c>
      <c r="AK525" s="53">
        <v>0</v>
      </c>
      <c r="AL525" s="53">
        <v>0</v>
      </c>
      <c r="AM525" s="53">
        <v>0</v>
      </c>
      <c r="AN525" s="53">
        <v>0</v>
      </c>
      <c r="AO525" s="49">
        <f>SUBTOTAL(9,AP525:AS525)</f>
        <v>0.14433000000000001</v>
      </c>
      <c r="AP525" s="53">
        <v>0.14433000000000001</v>
      </c>
      <c r="AQ525" s="53">
        <v>0</v>
      </c>
      <c r="AR525" s="53">
        <v>0</v>
      </c>
      <c r="AS525" s="53">
        <v>0</v>
      </c>
      <c r="AT525" s="49">
        <f>SUBTOTAL(9,AU525:AX525)</f>
        <v>1.3556699999999999</v>
      </c>
      <c r="AU525" s="53">
        <v>1.3556699999999999</v>
      </c>
      <c r="AV525" s="53">
        <v>0</v>
      </c>
      <c r="AW525" s="53">
        <v>0</v>
      </c>
      <c r="AX525" s="53">
        <v>0</v>
      </c>
      <c r="AY525" s="49">
        <f>SUBTOTAL(9,AZ525:BC525)</f>
        <v>1.5</v>
      </c>
      <c r="AZ525" s="53">
        <v>1.5</v>
      </c>
      <c r="BA525" s="53">
        <v>0</v>
      </c>
      <c r="BB525" s="53">
        <v>0</v>
      </c>
      <c r="BC525" s="53">
        <v>0</v>
      </c>
    </row>
    <row r="526" spans="1:55" s="16" customFormat="1" ht="31.5" x14ac:dyDescent="0.25">
      <c r="A526" s="38" t="s">
        <v>990</v>
      </c>
      <c r="B526" s="43" t="s">
        <v>162</v>
      </c>
      <c r="C526" s="40" t="s">
        <v>75</v>
      </c>
      <c r="D526" s="42">
        <f t="shared" ref="D526:AI526" si="427">SUM(D527:D529)</f>
        <v>94.188822359999989</v>
      </c>
      <c r="E526" s="42">
        <f t="shared" si="427"/>
        <v>28.471336839999999</v>
      </c>
      <c r="F526" s="42">
        <f t="shared" si="427"/>
        <v>5.9999364000000002</v>
      </c>
      <c r="G526" s="42">
        <f t="shared" si="427"/>
        <v>21.44003957</v>
      </c>
      <c r="H526" s="42">
        <f t="shared" si="427"/>
        <v>0</v>
      </c>
      <c r="I526" s="42">
        <f t="shared" si="427"/>
        <v>1.0313608699999999</v>
      </c>
      <c r="J526" s="42">
        <f t="shared" si="427"/>
        <v>11.991262450000001</v>
      </c>
      <c r="K526" s="42">
        <f t="shared" si="427"/>
        <v>0</v>
      </c>
      <c r="L526" s="42">
        <f t="shared" si="427"/>
        <v>11.218247030000001</v>
      </c>
      <c r="M526" s="42">
        <f t="shared" si="427"/>
        <v>0</v>
      </c>
      <c r="N526" s="42">
        <f t="shared" si="427"/>
        <v>0.77301542000000001</v>
      </c>
      <c r="O526" s="42">
        <f t="shared" si="427"/>
        <v>0.24539430999999989</v>
      </c>
      <c r="P526" s="42">
        <f t="shared" si="427"/>
        <v>0</v>
      </c>
      <c r="Q526" s="42">
        <f t="shared" si="427"/>
        <v>0</v>
      </c>
      <c r="R526" s="42">
        <f t="shared" si="427"/>
        <v>0</v>
      </c>
      <c r="S526" s="42">
        <f t="shared" si="427"/>
        <v>0.24539430999999989</v>
      </c>
      <c r="T526" s="42">
        <f t="shared" si="427"/>
        <v>0.32153759000000004</v>
      </c>
      <c r="U526" s="42">
        <f t="shared" si="427"/>
        <v>0</v>
      </c>
      <c r="V526" s="42">
        <f t="shared" si="427"/>
        <v>0</v>
      </c>
      <c r="W526" s="42">
        <f t="shared" si="427"/>
        <v>0</v>
      </c>
      <c r="X526" s="42">
        <f t="shared" si="427"/>
        <v>0.32153759000000004</v>
      </c>
      <c r="Y526" s="42">
        <f t="shared" si="427"/>
        <v>15.913142489999998</v>
      </c>
      <c r="Z526" s="42">
        <f t="shared" si="427"/>
        <v>5.9999364000000002</v>
      </c>
      <c r="AA526" s="42">
        <f t="shared" si="427"/>
        <v>10.221792539999999</v>
      </c>
      <c r="AB526" s="42">
        <f t="shared" si="427"/>
        <v>0</v>
      </c>
      <c r="AC526" s="42">
        <f t="shared" si="427"/>
        <v>-0.30858645000000001</v>
      </c>
      <c r="AD526" s="42">
        <f t="shared" si="427"/>
        <v>95.368772800000002</v>
      </c>
      <c r="AE526" s="42">
        <f t="shared" si="427"/>
        <v>5.9308974999999995</v>
      </c>
      <c r="AF526" s="42">
        <f t="shared" si="427"/>
        <v>4.9999469999999997</v>
      </c>
      <c r="AG526" s="42">
        <f t="shared" si="427"/>
        <v>0</v>
      </c>
      <c r="AH526" s="42">
        <f t="shared" si="427"/>
        <v>0</v>
      </c>
      <c r="AI526" s="42">
        <f t="shared" si="427"/>
        <v>0.93095050000000001</v>
      </c>
      <c r="AJ526" s="42">
        <f t="shared" ref="AJ526:BC526" si="428">SUM(AJ527:AJ529)</f>
        <v>0.15442874000000001</v>
      </c>
      <c r="AK526" s="42">
        <f t="shared" si="428"/>
        <v>0</v>
      </c>
      <c r="AL526" s="42">
        <f t="shared" si="428"/>
        <v>0</v>
      </c>
      <c r="AM526" s="42">
        <f t="shared" si="428"/>
        <v>0</v>
      </c>
      <c r="AN526" s="42">
        <f t="shared" si="428"/>
        <v>0.15442874000000001</v>
      </c>
      <c r="AO526" s="42">
        <f t="shared" si="428"/>
        <v>0.24539430999999995</v>
      </c>
      <c r="AP526" s="42">
        <f t="shared" si="428"/>
        <v>0</v>
      </c>
      <c r="AQ526" s="42">
        <f t="shared" si="428"/>
        <v>0</v>
      </c>
      <c r="AR526" s="42">
        <f t="shared" si="428"/>
        <v>0</v>
      </c>
      <c r="AS526" s="42">
        <f t="shared" si="428"/>
        <v>0.24539430999999995</v>
      </c>
      <c r="AT526" s="42">
        <f t="shared" si="428"/>
        <v>0.49223800000000001</v>
      </c>
      <c r="AU526" s="42">
        <f t="shared" si="428"/>
        <v>0</v>
      </c>
      <c r="AV526" s="42">
        <f t="shared" si="428"/>
        <v>0</v>
      </c>
      <c r="AW526" s="42">
        <f t="shared" si="428"/>
        <v>0</v>
      </c>
      <c r="AX526" s="42">
        <f t="shared" si="428"/>
        <v>0.49223800000000001</v>
      </c>
      <c r="AY526" s="42">
        <f t="shared" si="428"/>
        <v>5.0388364499999998</v>
      </c>
      <c r="AZ526" s="42">
        <f t="shared" si="428"/>
        <v>4.9999469999999997</v>
      </c>
      <c r="BA526" s="42">
        <f t="shared" si="428"/>
        <v>0</v>
      </c>
      <c r="BB526" s="42">
        <f t="shared" si="428"/>
        <v>0</v>
      </c>
      <c r="BC526" s="42">
        <f t="shared" si="428"/>
        <v>3.8889450000000103E-2</v>
      </c>
    </row>
    <row r="527" spans="1:55" ht="31.5" x14ac:dyDescent="0.25">
      <c r="A527" s="46" t="s">
        <v>990</v>
      </c>
      <c r="B527" s="50" t="s">
        <v>991</v>
      </c>
      <c r="C527" s="51" t="s">
        <v>992</v>
      </c>
      <c r="D527" s="53">
        <v>6</v>
      </c>
      <c r="E527" s="49">
        <f t="shared" ref="E527:E529" si="429">SUBTOTAL(9,F527:I527)</f>
        <v>5.9999364000000002</v>
      </c>
      <c r="F527" s="49">
        <f t="shared" ref="F527:I529" si="430">K527+P527+U527+Z527</f>
        <v>5.9999364000000002</v>
      </c>
      <c r="G527" s="49">
        <f t="shared" si="430"/>
        <v>0</v>
      </c>
      <c r="H527" s="49">
        <f t="shared" si="430"/>
        <v>0</v>
      </c>
      <c r="I527" s="49">
        <f t="shared" si="430"/>
        <v>0</v>
      </c>
      <c r="J527" s="49">
        <f t="shared" ref="J527:J529" si="431">SUBTOTAL(9,K527:N527)</f>
        <v>0</v>
      </c>
      <c r="K527" s="53">
        <v>0</v>
      </c>
      <c r="L527" s="53">
        <v>0</v>
      </c>
      <c r="M527" s="53">
        <v>0</v>
      </c>
      <c r="N527" s="53">
        <v>0</v>
      </c>
      <c r="O527" s="49">
        <f t="shared" ref="O527:O529" si="432">SUBTOTAL(9,P527:S527)</f>
        <v>0</v>
      </c>
      <c r="P527" s="53">
        <v>0</v>
      </c>
      <c r="Q527" s="53">
        <v>0</v>
      </c>
      <c r="R527" s="53">
        <v>0</v>
      </c>
      <c r="S527" s="53">
        <v>0</v>
      </c>
      <c r="T527" s="49">
        <f t="shared" ref="T527:T529" si="433">SUBTOTAL(9,U527:X527)</f>
        <v>0</v>
      </c>
      <c r="U527" s="53">
        <v>0</v>
      </c>
      <c r="V527" s="53">
        <v>0</v>
      </c>
      <c r="W527" s="53">
        <v>0</v>
      </c>
      <c r="X527" s="53">
        <v>0</v>
      </c>
      <c r="Y527" s="49">
        <f t="shared" ref="Y527:Y529" si="434">SUBTOTAL(9,Z527:AC527)</f>
        <v>5.9999364000000002</v>
      </c>
      <c r="Z527" s="53">
        <v>5.9999364000000002</v>
      </c>
      <c r="AA527" s="53">
        <v>0</v>
      </c>
      <c r="AB527" s="53">
        <v>0</v>
      </c>
      <c r="AC527" s="53">
        <v>0</v>
      </c>
      <c r="AD527" s="53">
        <v>5</v>
      </c>
      <c r="AE527" s="49">
        <f t="shared" ref="AE527:AE529" si="435">SUBTOTAL(9,AF527:AI527)</f>
        <v>4.9999469999999997</v>
      </c>
      <c r="AF527" s="49">
        <f t="shared" ref="AF527:AI529" si="436">AK527+AP527+AU527+AZ527</f>
        <v>4.9999469999999997</v>
      </c>
      <c r="AG527" s="49">
        <f t="shared" si="436"/>
        <v>0</v>
      </c>
      <c r="AH527" s="49">
        <f t="shared" si="436"/>
        <v>0</v>
      </c>
      <c r="AI527" s="49">
        <f t="shared" si="436"/>
        <v>0</v>
      </c>
      <c r="AJ527" s="49">
        <f t="shared" ref="AJ527:AJ529" si="437">SUBTOTAL(9,AK527:AN527)</f>
        <v>0</v>
      </c>
      <c r="AK527" s="53">
        <v>0</v>
      </c>
      <c r="AL527" s="53">
        <v>0</v>
      </c>
      <c r="AM527" s="53">
        <v>0</v>
      </c>
      <c r="AN527" s="53">
        <v>0</v>
      </c>
      <c r="AO527" s="49">
        <f t="shared" ref="AO527:AO529" si="438">SUBTOTAL(9,AP527:AS527)</f>
        <v>0</v>
      </c>
      <c r="AP527" s="53">
        <v>0</v>
      </c>
      <c r="AQ527" s="53">
        <v>0</v>
      </c>
      <c r="AR527" s="53">
        <v>0</v>
      </c>
      <c r="AS527" s="53">
        <v>0</v>
      </c>
      <c r="AT527" s="49">
        <f t="shared" ref="AT527:AT529" si="439">SUBTOTAL(9,AU527:AX527)</f>
        <v>0</v>
      </c>
      <c r="AU527" s="53">
        <v>0</v>
      </c>
      <c r="AV527" s="53">
        <v>0</v>
      </c>
      <c r="AW527" s="53">
        <v>0</v>
      </c>
      <c r="AX527" s="53">
        <v>0</v>
      </c>
      <c r="AY527" s="49">
        <f t="shared" ref="AY527:AY529" si="440">SUBTOTAL(9,AZ527:BC527)</f>
        <v>4.9999469999999997</v>
      </c>
      <c r="AZ527" s="53">
        <v>4.9999469999999997</v>
      </c>
      <c r="BA527" s="53">
        <v>0</v>
      </c>
      <c r="BB527" s="53">
        <v>0</v>
      </c>
      <c r="BC527" s="53">
        <v>0</v>
      </c>
    </row>
    <row r="528" spans="1:55" x14ac:dyDescent="0.25">
      <c r="A528" s="46" t="s">
        <v>990</v>
      </c>
      <c r="B528" s="55" t="s">
        <v>993</v>
      </c>
      <c r="C528" s="53" t="s">
        <v>994</v>
      </c>
      <c r="D528" s="49">
        <v>11.218247030000001</v>
      </c>
      <c r="E528" s="49">
        <f t="shared" si="429"/>
        <v>11.218247030000001</v>
      </c>
      <c r="F528" s="49">
        <f t="shared" si="430"/>
        <v>0</v>
      </c>
      <c r="G528" s="49">
        <f t="shared" si="430"/>
        <v>11.218247030000001</v>
      </c>
      <c r="H528" s="49">
        <f t="shared" si="430"/>
        <v>0</v>
      </c>
      <c r="I528" s="49">
        <f t="shared" si="430"/>
        <v>0</v>
      </c>
      <c r="J528" s="49">
        <f t="shared" si="431"/>
        <v>11.218247030000001</v>
      </c>
      <c r="K528" s="49">
        <v>0</v>
      </c>
      <c r="L528" s="49">
        <v>11.218247030000001</v>
      </c>
      <c r="M528" s="49">
        <v>0</v>
      </c>
      <c r="N528" s="49">
        <v>0</v>
      </c>
      <c r="O528" s="49">
        <f t="shared" si="432"/>
        <v>0</v>
      </c>
      <c r="P528" s="49">
        <v>0</v>
      </c>
      <c r="Q528" s="49">
        <v>0</v>
      </c>
      <c r="R528" s="49">
        <v>0</v>
      </c>
      <c r="S528" s="49">
        <v>0</v>
      </c>
      <c r="T528" s="49">
        <f t="shared" si="433"/>
        <v>0</v>
      </c>
      <c r="U528" s="49">
        <v>0</v>
      </c>
      <c r="V528" s="49">
        <v>0</v>
      </c>
      <c r="W528" s="49">
        <v>0</v>
      </c>
      <c r="X528" s="49">
        <v>0</v>
      </c>
      <c r="Y528" s="49">
        <f t="shared" si="434"/>
        <v>0</v>
      </c>
      <c r="Z528" s="49">
        <v>0</v>
      </c>
      <c r="AA528" s="49">
        <v>0</v>
      </c>
      <c r="AB528" s="49">
        <v>0</v>
      </c>
      <c r="AC528" s="49">
        <v>0</v>
      </c>
      <c r="AD528" s="49">
        <v>0</v>
      </c>
      <c r="AE528" s="49">
        <f t="shared" si="435"/>
        <v>0</v>
      </c>
      <c r="AF528" s="49">
        <f t="shared" si="436"/>
        <v>0</v>
      </c>
      <c r="AG528" s="49">
        <f t="shared" si="436"/>
        <v>0</v>
      </c>
      <c r="AH528" s="49">
        <f t="shared" si="436"/>
        <v>0</v>
      </c>
      <c r="AI528" s="49">
        <f t="shared" si="436"/>
        <v>0</v>
      </c>
      <c r="AJ528" s="49">
        <f t="shared" si="437"/>
        <v>0</v>
      </c>
      <c r="AK528" s="49">
        <v>0</v>
      </c>
      <c r="AL528" s="49">
        <v>0</v>
      </c>
      <c r="AM528" s="49">
        <v>0</v>
      </c>
      <c r="AN528" s="49">
        <v>0</v>
      </c>
      <c r="AO528" s="49">
        <f t="shared" si="438"/>
        <v>0</v>
      </c>
      <c r="AP528" s="49">
        <v>0</v>
      </c>
      <c r="AQ528" s="49">
        <v>0</v>
      </c>
      <c r="AR528" s="49">
        <v>0</v>
      </c>
      <c r="AS528" s="49">
        <v>0</v>
      </c>
      <c r="AT528" s="49">
        <f t="shared" si="439"/>
        <v>0</v>
      </c>
      <c r="AU528" s="49">
        <v>0</v>
      </c>
      <c r="AV528" s="49">
        <v>0</v>
      </c>
      <c r="AW528" s="49">
        <v>0</v>
      </c>
      <c r="AX528" s="49">
        <v>0</v>
      </c>
      <c r="AY528" s="49">
        <f t="shared" si="440"/>
        <v>0</v>
      </c>
      <c r="AZ528" s="49">
        <v>0</v>
      </c>
      <c r="BA528" s="49">
        <v>0</v>
      </c>
      <c r="BB528" s="49">
        <v>0</v>
      </c>
      <c r="BC528" s="49">
        <v>0</v>
      </c>
    </row>
    <row r="529" spans="1:55" ht="31.5" x14ac:dyDescent="0.25">
      <c r="A529" s="46" t="s">
        <v>990</v>
      </c>
      <c r="B529" s="55" t="s">
        <v>995</v>
      </c>
      <c r="C529" s="53" t="s">
        <v>996</v>
      </c>
      <c r="D529" s="49">
        <v>76.970575329999988</v>
      </c>
      <c r="E529" s="49">
        <f t="shared" si="429"/>
        <v>11.253153409999999</v>
      </c>
      <c r="F529" s="49">
        <f t="shared" si="430"/>
        <v>0</v>
      </c>
      <c r="G529" s="49">
        <f t="shared" si="430"/>
        <v>10.221792539999999</v>
      </c>
      <c r="H529" s="49">
        <f t="shared" si="430"/>
        <v>0</v>
      </c>
      <c r="I529" s="49">
        <f t="shared" si="430"/>
        <v>1.0313608699999999</v>
      </c>
      <c r="J529" s="49">
        <f t="shared" si="431"/>
        <v>0.77301542000000001</v>
      </c>
      <c r="K529" s="49">
        <v>0</v>
      </c>
      <c r="L529" s="49">
        <v>0</v>
      </c>
      <c r="M529" s="49">
        <v>0</v>
      </c>
      <c r="N529" s="49">
        <v>0.77301542000000001</v>
      </c>
      <c r="O529" s="49">
        <f t="shared" si="432"/>
        <v>0.24539430999999989</v>
      </c>
      <c r="P529" s="49">
        <v>0</v>
      </c>
      <c r="Q529" s="49">
        <v>0</v>
      </c>
      <c r="R529" s="49">
        <v>0</v>
      </c>
      <c r="S529" s="49">
        <v>0.24539430999999989</v>
      </c>
      <c r="T529" s="49">
        <f t="shared" si="433"/>
        <v>0.32153759000000004</v>
      </c>
      <c r="U529" s="49">
        <v>0</v>
      </c>
      <c r="V529" s="49">
        <v>0</v>
      </c>
      <c r="W529" s="49">
        <v>0</v>
      </c>
      <c r="X529" s="49">
        <f>321.53759/1000</f>
        <v>0.32153759000000004</v>
      </c>
      <c r="Y529" s="49">
        <f t="shared" si="434"/>
        <v>9.9132060899999992</v>
      </c>
      <c r="Z529" s="49">
        <v>0</v>
      </c>
      <c r="AA529" s="49">
        <v>10.221792539999999</v>
      </c>
      <c r="AB529" s="49">
        <v>0</v>
      </c>
      <c r="AC529" s="49">
        <v>-0.30858645000000001</v>
      </c>
      <c r="AD529" s="49">
        <v>90.368772800000002</v>
      </c>
      <c r="AE529" s="49">
        <f t="shared" si="435"/>
        <v>0.93095050000000001</v>
      </c>
      <c r="AF529" s="49">
        <f t="shared" si="436"/>
        <v>0</v>
      </c>
      <c r="AG529" s="49">
        <f t="shared" si="436"/>
        <v>0</v>
      </c>
      <c r="AH529" s="49">
        <f t="shared" si="436"/>
        <v>0</v>
      </c>
      <c r="AI529" s="49">
        <f t="shared" si="436"/>
        <v>0.93095050000000001</v>
      </c>
      <c r="AJ529" s="49">
        <f t="shared" si="437"/>
        <v>0.15442874000000001</v>
      </c>
      <c r="AK529" s="49">
        <v>0</v>
      </c>
      <c r="AL529" s="49">
        <v>0</v>
      </c>
      <c r="AM529" s="49">
        <v>0</v>
      </c>
      <c r="AN529" s="49">
        <v>0.15442874000000001</v>
      </c>
      <c r="AO529" s="49">
        <f t="shared" si="438"/>
        <v>0.24539430999999995</v>
      </c>
      <c r="AP529" s="49">
        <v>0</v>
      </c>
      <c r="AQ529" s="49">
        <v>0</v>
      </c>
      <c r="AR529" s="49">
        <v>0</v>
      </c>
      <c r="AS529" s="49">
        <v>0.24539430999999995</v>
      </c>
      <c r="AT529" s="49">
        <f t="shared" si="439"/>
        <v>0.49223800000000001</v>
      </c>
      <c r="AU529" s="49">
        <v>0</v>
      </c>
      <c r="AV529" s="49">
        <v>0</v>
      </c>
      <c r="AW529" s="49">
        <v>0</v>
      </c>
      <c r="AX529" s="49">
        <v>0.49223800000000001</v>
      </c>
      <c r="AY529" s="49">
        <f t="shared" si="440"/>
        <v>3.8889450000000103E-2</v>
      </c>
      <c r="AZ529" s="49">
        <v>0</v>
      </c>
      <c r="BA529" s="49">
        <v>0</v>
      </c>
      <c r="BB529" s="49">
        <v>0</v>
      </c>
      <c r="BC529" s="49">
        <v>3.8889450000000103E-2</v>
      </c>
    </row>
    <row r="530" spans="1:55" s="16" customFormat="1" ht="31.5" x14ac:dyDescent="0.25">
      <c r="A530" s="38" t="s">
        <v>997</v>
      </c>
      <c r="B530" s="43" t="s">
        <v>182</v>
      </c>
      <c r="C530" s="40" t="s">
        <v>75</v>
      </c>
      <c r="D530" s="42">
        <f t="shared" ref="D530:BC530" si="441">D531+D534+D535+D536</f>
        <v>167.93849436599999</v>
      </c>
      <c r="E530" s="42">
        <f t="shared" si="441"/>
        <v>106.67449204</v>
      </c>
      <c r="F530" s="42">
        <f t="shared" si="441"/>
        <v>13.000235829999999</v>
      </c>
      <c r="G530" s="42">
        <f t="shared" si="441"/>
        <v>90.309699980000005</v>
      </c>
      <c r="H530" s="42">
        <f t="shared" si="441"/>
        <v>-1.264639E-2</v>
      </c>
      <c r="I530" s="42">
        <f t="shared" si="441"/>
        <v>3.3772026199999998</v>
      </c>
      <c r="J530" s="42">
        <f t="shared" si="441"/>
        <v>10.837934130000002</v>
      </c>
      <c r="K530" s="42">
        <f t="shared" si="441"/>
        <v>1.2829307999999999</v>
      </c>
      <c r="L530" s="42">
        <f t="shared" si="441"/>
        <v>9.4380034300000002</v>
      </c>
      <c r="M530" s="42">
        <f t="shared" si="441"/>
        <v>-1.264639E-2</v>
      </c>
      <c r="N530" s="42">
        <f t="shared" si="441"/>
        <v>0.12964629</v>
      </c>
      <c r="O530" s="42">
        <f t="shared" si="441"/>
        <v>8.6491002599999991</v>
      </c>
      <c r="P530" s="42">
        <f t="shared" si="441"/>
        <v>0</v>
      </c>
      <c r="Q530" s="42">
        <f t="shared" si="441"/>
        <v>7.9209565299999998</v>
      </c>
      <c r="R530" s="42">
        <f t="shared" si="441"/>
        <v>0</v>
      </c>
      <c r="S530" s="42">
        <f t="shared" si="441"/>
        <v>0.72814372999999999</v>
      </c>
      <c r="T530" s="42">
        <f t="shared" si="441"/>
        <v>28.583274530000001</v>
      </c>
      <c r="U530" s="42">
        <f t="shared" si="441"/>
        <v>0.58205227000000004</v>
      </c>
      <c r="V530" s="42">
        <f t="shared" si="441"/>
        <v>26.843507800000001</v>
      </c>
      <c r="W530" s="42">
        <f t="shared" si="441"/>
        <v>0</v>
      </c>
      <c r="X530" s="42">
        <f t="shared" si="441"/>
        <v>1.1577144600000002</v>
      </c>
      <c r="Y530" s="42">
        <f t="shared" si="441"/>
        <v>58.604183120000002</v>
      </c>
      <c r="Z530" s="42">
        <f t="shared" si="441"/>
        <v>11.13525276</v>
      </c>
      <c r="AA530" s="42">
        <f t="shared" si="441"/>
        <v>46.107232219999993</v>
      </c>
      <c r="AB530" s="42">
        <f t="shared" si="441"/>
        <v>0</v>
      </c>
      <c r="AC530" s="42">
        <f t="shared" si="441"/>
        <v>1.3616981400000001</v>
      </c>
      <c r="AD530" s="42">
        <f t="shared" si="441"/>
        <v>140.21706251000001</v>
      </c>
      <c r="AE530" s="42">
        <f t="shared" si="441"/>
        <v>88.858445290000006</v>
      </c>
      <c r="AF530" s="42">
        <f t="shared" si="441"/>
        <v>10.44336</v>
      </c>
      <c r="AG530" s="42">
        <f t="shared" si="441"/>
        <v>75.167528960000013</v>
      </c>
      <c r="AH530" s="42">
        <f t="shared" si="441"/>
        <v>0</v>
      </c>
      <c r="AI530" s="42">
        <f t="shared" si="441"/>
        <v>3.2475563299999997</v>
      </c>
      <c r="AJ530" s="42">
        <f t="shared" si="441"/>
        <v>0</v>
      </c>
      <c r="AK530" s="42">
        <f t="shared" si="441"/>
        <v>0</v>
      </c>
      <c r="AL530" s="42">
        <f t="shared" si="441"/>
        <v>0</v>
      </c>
      <c r="AM530" s="42">
        <f t="shared" si="441"/>
        <v>0</v>
      </c>
      <c r="AN530" s="42">
        <f t="shared" si="441"/>
        <v>0</v>
      </c>
      <c r="AO530" s="42">
        <f t="shared" si="441"/>
        <v>0.72814372999999999</v>
      </c>
      <c r="AP530" s="42">
        <f t="shared" si="441"/>
        <v>0</v>
      </c>
      <c r="AQ530" s="42">
        <f t="shared" si="441"/>
        <v>0</v>
      </c>
      <c r="AR530" s="42">
        <f t="shared" si="441"/>
        <v>0</v>
      </c>
      <c r="AS530" s="42">
        <f t="shared" si="441"/>
        <v>0.72814372999999999</v>
      </c>
      <c r="AT530" s="42">
        <f t="shared" si="441"/>
        <v>12.341100729999997</v>
      </c>
      <c r="AU530" s="42">
        <f t="shared" si="441"/>
        <v>6.3730762700000003</v>
      </c>
      <c r="AV530" s="42">
        <f t="shared" si="441"/>
        <v>4.8103099999999994</v>
      </c>
      <c r="AW530" s="42">
        <f t="shared" si="441"/>
        <v>0</v>
      </c>
      <c r="AX530" s="42">
        <f t="shared" si="441"/>
        <v>1.1577144600000002</v>
      </c>
      <c r="AY530" s="42">
        <f t="shared" si="441"/>
        <v>75.789200829999999</v>
      </c>
      <c r="AZ530" s="42">
        <f t="shared" si="441"/>
        <v>4.0702837299999999</v>
      </c>
      <c r="BA530" s="42">
        <f t="shared" si="441"/>
        <v>70.357218960000012</v>
      </c>
      <c r="BB530" s="42">
        <f t="shared" si="441"/>
        <v>0</v>
      </c>
      <c r="BC530" s="42">
        <f t="shared" si="441"/>
        <v>1.3616981400000001</v>
      </c>
    </row>
    <row r="531" spans="1:55" s="16" customFormat="1" ht="47.25" x14ac:dyDescent="0.25">
      <c r="A531" s="38" t="s">
        <v>998</v>
      </c>
      <c r="B531" s="43" t="s">
        <v>184</v>
      </c>
      <c r="C531" s="40" t="s">
        <v>75</v>
      </c>
      <c r="D531" s="42">
        <f t="shared" ref="D531:E531" si="442">SUM(D532:D533)</f>
        <v>26.067944449999999</v>
      </c>
      <c r="E531" s="42">
        <f t="shared" si="442"/>
        <v>19.368304609999999</v>
      </c>
      <c r="F531" s="42">
        <f t="shared" ref="F531:BC531" si="443">SUM(F532:F533)</f>
        <v>2.3860584</v>
      </c>
      <c r="G531" s="42">
        <f t="shared" si="443"/>
        <v>16.59430176</v>
      </c>
      <c r="H531" s="42">
        <f t="shared" si="443"/>
        <v>0</v>
      </c>
      <c r="I531" s="42">
        <f t="shared" si="443"/>
        <v>0.38794445</v>
      </c>
      <c r="J531" s="42">
        <f t="shared" si="443"/>
        <v>0</v>
      </c>
      <c r="K531" s="42">
        <f t="shared" si="443"/>
        <v>0</v>
      </c>
      <c r="L531" s="42">
        <f t="shared" si="443"/>
        <v>0</v>
      </c>
      <c r="M531" s="42">
        <f t="shared" si="443"/>
        <v>0</v>
      </c>
      <c r="N531" s="42">
        <f t="shared" si="443"/>
        <v>0</v>
      </c>
      <c r="O531" s="42">
        <f t="shared" si="443"/>
        <v>2.3816799999999998</v>
      </c>
      <c r="P531" s="42">
        <f t="shared" si="443"/>
        <v>0</v>
      </c>
      <c r="Q531" s="42">
        <f t="shared" si="443"/>
        <v>2.3279999999999998</v>
      </c>
      <c r="R531" s="42">
        <f t="shared" si="443"/>
        <v>0</v>
      </c>
      <c r="S531" s="42">
        <f t="shared" si="443"/>
        <v>5.3679999999999999E-2</v>
      </c>
      <c r="T531" s="42">
        <f t="shared" si="443"/>
        <v>0.33426444999999999</v>
      </c>
      <c r="U531" s="42">
        <f t="shared" si="443"/>
        <v>0</v>
      </c>
      <c r="V531" s="42">
        <f t="shared" si="443"/>
        <v>0</v>
      </c>
      <c r="W531" s="42">
        <f t="shared" si="443"/>
        <v>0</v>
      </c>
      <c r="X531" s="42">
        <f t="shared" si="443"/>
        <v>0.33426444999999999</v>
      </c>
      <c r="Y531" s="42">
        <f t="shared" si="443"/>
        <v>16.652360160000001</v>
      </c>
      <c r="Z531" s="42">
        <f t="shared" si="443"/>
        <v>2.3860584</v>
      </c>
      <c r="AA531" s="42">
        <f t="shared" si="443"/>
        <v>14.266301759999999</v>
      </c>
      <c r="AB531" s="42">
        <f t="shared" si="443"/>
        <v>0</v>
      </c>
      <c r="AC531" s="42">
        <f t="shared" si="443"/>
        <v>0</v>
      </c>
      <c r="AD531" s="42">
        <f t="shared" si="443"/>
        <v>21.787944449999998</v>
      </c>
      <c r="AE531" s="42">
        <f t="shared" si="443"/>
        <v>2.3763264500000001</v>
      </c>
      <c r="AF531" s="42">
        <f t="shared" si="443"/>
        <v>1.9883820000000001</v>
      </c>
      <c r="AG531" s="42">
        <f t="shared" si="443"/>
        <v>0</v>
      </c>
      <c r="AH531" s="42">
        <f t="shared" si="443"/>
        <v>0</v>
      </c>
      <c r="AI531" s="42">
        <f t="shared" si="443"/>
        <v>0.38794445</v>
      </c>
      <c r="AJ531" s="42">
        <f t="shared" si="443"/>
        <v>0</v>
      </c>
      <c r="AK531" s="42">
        <f t="shared" si="443"/>
        <v>0</v>
      </c>
      <c r="AL531" s="42">
        <f t="shared" si="443"/>
        <v>0</v>
      </c>
      <c r="AM531" s="42">
        <f t="shared" si="443"/>
        <v>0</v>
      </c>
      <c r="AN531" s="42">
        <f t="shared" si="443"/>
        <v>0</v>
      </c>
      <c r="AO531" s="42">
        <f t="shared" si="443"/>
        <v>5.3679999999999999E-2</v>
      </c>
      <c r="AP531" s="42">
        <f t="shared" si="443"/>
        <v>0</v>
      </c>
      <c r="AQ531" s="42">
        <f t="shared" si="443"/>
        <v>0</v>
      </c>
      <c r="AR531" s="42">
        <f t="shared" si="443"/>
        <v>0</v>
      </c>
      <c r="AS531" s="42">
        <f t="shared" si="443"/>
        <v>5.3679999999999999E-2</v>
      </c>
      <c r="AT531" s="42">
        <f t="shared" si="443"/>
        <v>0.33426444999999999</v>
      </c>
      <c r="AU531" s="42">
        <f t="shared" si="443"/>
        <v>0</v>
      </c>
      <c r="AV531" s="42">
        <f t="shared" si="443"/>
        <v>0</v>
      </c>
      <c r="AW531" s="42">
        <f t="shared" si="443"/>
        <v>0</v>
      </c>
      <c r="AX531" s="42">
        <f t="shared" si="443"/>
        <v>0.33426444999999999</v>
      </c>
      <c r="AY531" s="42">
        <f t="shared" si="443"/>
        <v>1.9883820000000001</v>
      </c>
      <c r="AZ531" s="42">
        <f t="shared" si="443"/>
        <v>1.9883820000000001</v>
      </c>
      <c r="BA531" s="42">
        <f t="shared" si="443"/>
        <v>0</v>
      </c>
      <c r="BB531" s="42">
        <f t="shared" si="443"/>
        <v>0</v>
      </c>
      <c r="BC531" s="42">
        <f t="shared" si="443"/>
        <v>0</v>
      </c>
    </row>
    <row r="532" spans="1:55" ht="47.25" x14ac:dyDescent="0.25">
      <c r="A532" s="46" t="s">
        <v>998</v>
      </c>
      <c r="B532" s="50" t="s">
        <v>999</v>
      </c>
      <c r="C532" s="51" t="s">
        <v>1000</v>
      </c>
      <c r="D532" s="53">
        <v>2.4</v>
      </c>
      <c r="E532" s="49">
        <f t="shared" ref="E532:E533" si="444">SUBTOTAL(9,F532:I532)</f>
        <v>2.3860584</v>
      </c>
      <c r="F532" s="49">
        <f t="shared" ref="F532:I533" si="445">K532+P532+U532+Z532</f>
        <v>2.3860584</v>
      </c>
      <c r="G532" s="49">
        <f t="shared" si="445"/>
        <v>0</v>
      </c>
      <c r="H532" s="49">
        <f t="shared" si="445"/>
        <v>0</v>
      </c>
      <c r="I532" s="49">
        <f t="shared" si="445"/>
        <v>0</v>
      </c>
      <c r="J532" s="49">
        <f t="shared" ref="J532:J533" si="446">SUBTOTAL(9,K532:N532)</f>
        <v>0</v>
      </c>
      <c r="K532" s="53">
        <v>0</v>
      </c>
      <c r="L532" s="53">
        <v>0</v>
      </c>
      <c r="M532" s="53">
        <v>0</v>
      </c>
      <c r="N532" s="53">
        <v>0</v>
      </c>
      <c r="O532" s="49">
        <f t="shared" ref="O532:O533" si="447">SUBTOTAL(9,P532:S532)</f>
        <v>0</v>
      </c>
      <c r="P532" s="53">
        <v>0</v>
      </c>
      <c r="Q532" s="53">
        <v>0</v>
      </c>
      <c r="R532" s="53">
        <v>0</v>
      </c>
      <c r="S532" s="53">
        <v>0</v>
      </c>
      <c r="T532" s="49">
        <f t="shared" ref="T532:T533" si="448">SUBTOTAL(9,U532:X532)</f>
        <v>0</v>
      </c>
      <c r="U532" s="53">
        <v>0</v>
      </c>
      <c r="V532" s="53">
        <v>0</v>
      </c>
      <c r="W532" s="53">
        <v>0</v>
      </c>
      <c r="X532" s="53">
        <v>0</v>
      </c>
      <c r="Y532" s="49">
        <f t="shared" ref="Y532:Y533" si="449">SUBTOTAL(9,Z532:AC532)</f>
        <v>2.3860584</v>
      </c>
      <c r="Z532" s="53">
        <v>2.3860584</v>
      </c>
      <c r="AA532" s="53">
        <v>0</v>
      </c>
      <c r="AB532" s="53">
        <v>0</v>
      </c>
      <c r="AC532" s="53">
        <v>0</v>
      </c>
      <c r="AD532" s="53">
        <v>2</v>
      </c>
      <c r="AE532" s="49">
        <f t="shared" ref="AE532:AE533" si="450">SUBTOTAL(9,AF532:AI532)</f>
        <v>1.9883820000000001</v>
      </c>
      <c r="AF532" s="49">
        <f t="shared" ref="AF532:AI533" si="451">AK532+AP532+AU532+AZ532</f>
        <v>1.9883820000000001</v>
      </c>
      <c r="AG532" s="49">
        <f t="shared" si="451"/>
        <v>0</v>
      </c>
      <c r="AH532" s="49">
        <f t="shared" si="451"/>
        <v>0</v>
      </c>
      <c r="AI532" s="49">
        <f t="shared" si="451"/>
        <v>0</v>
      </c>
      <c r="AJ532" s="49">
        <f t="shared" ref="AJ532:AJ533" si="452">SUBTOTAL(9,AK532:AN532)</f>
        <v>0</v>
      </c>
      <c r="AK532" s="53">
        <v>0</v>
      </c>
      <c r="AL532" s="53">
        <v>0</v>
      </c>
      <c r="AM532" s="53">
        <v>0</v>
      </c>
      <c r="AN532" s="53">
        <v>0</v>
      </c>
      <c r="AO532" s="49">
        <f t="shared" ref="AO532:AO533" si="453">SUBTOTAL(9,AP532:AS532)</f>
        <v>0</v>
      </c>
      <c r="AP532" s="53">
        <v>0</v>
      </c>
      <c r="AQ532" s="53">
        <v>0</v>
      </c>
      <c r="AR532" s="53">
        <v>0</v>
      </c>
      <c r="AS532" s="53">
        <v>0</v>
      </c>
      <c r="AT532" s="49">
        <f t="shared" ref="AT532:AT533" si="454">SUBTOTAL(9,AU532:AX532)</f>
        <v>0</v>
      </c>
      <c r="AU532" s="53">
        <v>0</v>
      </c>
      <c r="AV532" s="53">
        <v>0</v>
      </c>
      <c r="AW532" s="53">
        <v>0</v>
      </c>
      <c r="AX532" s="53">
        <v>0</v>
      </c>
      <c r="AY532" s="49">
        <f t="shared" ref="AY532:AY533" si="455">SUBTOTAL(9,AZ532:BC532)</f>
        <v>1.9883820000000001</v>
      </c>
      <c r="AZ532" s="53">
        <v>1.9883820000000001</v>
      </c>
      <c r="BA532" s="53">
        <v>0</v>
      </c>
      <c r="BB532" s="53">
        <v>0</v>
      </c>
      <c r="BC532" s="53">
        <v>0</v>
      </c>
    </row>
    <row r="533" spans="1:55" ht="31.5" x14ac:dyDescent="0.25">
      <c r="A533" s="46" t="s">
        <v>998</v>
      </c>
      <c r="B533" s="50" t="s">
        <v>1001</v>
      </c>
      <c r="C533" s="51" t="s">
        <v>1002</v>
      </c>
      <c r="D533" s="53">
        <v>23.66794445</v>
      </c>
      <c r="E533" s="49">
        <f t="shared" si="444"/>
        <v>16.98224621</v>
      </c>
      <c r="F533" s="49">
        <f t="shared" si="445"/>
        <v>0</v>
      </c>
      <c r="G533" s="49">
        <f t="shared" si="445"/>
        <v>16.59430176</v>
      </c>
      <c r="H533" s="49">
        <f t="shared" si="445"/>
        <v>0</v>
      </c>
      <c r="I533" s="49">
        <f t="shared" si="445"/>
        <v>0.38794445</v>
      </c>
      <c r="J533" s="49">
        <f t="shared" si="446"/>
        <v>0</v>
      </c>
      <c r="K533" s="53">
        <v>0</v>
      </c>
      <c r="L533" s="53">
        <v>0</v>
      </c>
      <c r="M533" s="53">
        <v>0</v>
      </c>
      <c r="N533" s="53">
        <v>0</v>
      </c>
      <c r="O533" s="49">
        <f t="shared" si="447"/>
        <v>2.3816799999999998</v>
      </c>
      <c r="P533" s="53">
        <v>0</v>
      </c>
      <c r="Q533" s="53">
        <v>2.3279999999999998</v>
      </c>
      <c r="R533" s="53">
        <v>0</v>
      </c>
      <c r="S533" s="53">
        <v>5.3679999999999999E-2</v>
      </c>
      <c r="T533" s="49">
        <f t="shared" si="448"/>
        <v>0.33426444999999999</v>
      </c>
      <c r="U533" s="53">
        <v>0</v>
      </c>
      <c r="V533" s="53">
        <v>0</v>
      </c>
      <c r="W533" s="53">
        <v>0</v>
      </c>
      <c r="X533" s="53">
        <f>334.26445/1000</f>
        <v>0.33426444999999999</v>
      </c>
      <c r="Y533" s="49">
        <f t="shared" si="449"/>
        <v>14.266301759999999</v>
      </c>
      <c r="Z533" s="53">
        <v>0</v>
      </c>
      <c r="AA533" s="53">
        <v>14.266301759999999</v>
      </c>
      <c r="AB533" s="53">
        <v>0</v>
      </c>
      <c r="AC533" s="53">
        <v>0</v>
      </c>
      <c r="AD533" s="53">
        <v>19.787944449999998</v>
      </c>
      <c r="AE533" s="49">
        <f t="shared" si="450"/>
        <v>0.38794445</v>
      </c>
      <c r="AF533" s="49">
        <f t="shared" si="451"/>
        <v>0</v>
      </c>
      <c r="AG533" s="49">
        <f t="shared" si="451"/>
        <v>0</v>
      </c>
      <c r="AH533" s="49">
        <f t="shared" si="451"/>
        <v>0</v>
      </c>
      <c r="AI533" s="49">
        <f t="shared" si="451"/>
        <v>0.38794445</v>
      </c>
      <c r="AJ533" s="49">
        <f t="shared" si="452"/>
        <v>0</v>
      </c>
      <c r="AK533" s="53">
        <v>0</v>
      </c>
      <c r="AL533" s="53">
        <v>0</v>
      </c>
      <c r="AM533" s="53">
        <v>0</v>
      </c>
      <c r="AN533" s="53">
        <v>0</v>
      </c>
      <c r="AO533" s="49">
        <f t="shared" si="453"/>
        <v>5.3679999999999999E-2</v>
      </c>
      <c r="AP533" s="53">
        <v>0</v>
      </c>
      <c r="AQ533" s="53">
        <v>0</v>
      </c>
      <c r="AR533" s="53">
        <v>0</v>
      </c>
      <c r="AS533" s="53">
        <v>5.3679999999999999E-2</v>
      </c>
      <c r="AT533" s="49">
        <f t="shared" si="454"/>
        <v>0.33426444999999999</v>
      </c>
      <c r="AU533" s="53">
        <v>0</v>
      </c>
      <c r="AV533" s="53">
        <v>0</v>
      </c>
      <c r="AW533" s="53">
        <v>0</v>
      </c>
      <c r="AX533" s="53">
        <v>0.33426444999999999</v>
      </c>
      <c r="AY533" s="49">
        <f t="shared" si="455"/>
        <v>0</v>
      </c>
      <c r="AZ533" s="53">
        <v>0</v>
      </c>
      <c r="BA533" s="53">
        <v>0</v>
      </c>
      <c r="BB533" s="53">
        <v>0</v>
      </c>
      <c r="BC533" s="53">
        <v>0</v>
      </c>
    </row>
    <row r="534" spans="1:55" s="16" customFormat="1" ht="31.5" x14ac:dyDescent="0.25">
      <c r="A534" s="38" t="s">
        <v>1003</v>
      </c>
      <c r="B534" s="43" t="s">
        <v>212</v>
      </c>
      <c r="C534" s="40" t="s">
        <v>75</v>
      </c>
      <c r="D534" s="42">
        <v>0</v>
      </c>
      <c r="E534" s="42">
        <v>0</v>
      </c>
      <c r="F534" s="42">
        <v>0</v>
      </c>
      <c r="G534" s="42">
        <v>0</v>
      </c>
      <c r="H534" s="42">
        <v>0</v>
      </c>
      <c r="I534" s="42">
        <v>0</v>
      </c>
      <c r="J534" s="42">
        <v>0</v>
      </c>
      <c r="K534" s="42">
        <v>0</v>
      </c>
      <c r="L534" s="42">
        <v>0</v>
      </c>
      <c r="M534" s="42">
        <v>0</v>
      </c>
      <c r="N534" s="42">
        <v>0</v>
      </c>
      <c r="O534" s="42">
        <v>0</v>
      </c>
      <c r="P534" s="42">
        <v>0</v>
      </c>
      <c r="Q534" s="42">
        <v>0</v>
      </c>
      <c r="R534" s="42">
        <v>0</v>
      </c>
      <c r="S534" s="42">
        <v>0</v>
      </c>
      <c r="T534" s="42">
        <v>0</v>
      </c>
      <c r="U534" s="42">
        <v>0</v>
      </c>
      <c r="V534" s="42">
        <v>0</v>
      </c>
      <c r="W534" s="42">
        <v>0</v>
      </c>
      <c r="X534" s="42">
        <v>0</v>
      </c>
      <c r="Y534" s="42">
        <v>0</v>
      </c>
      <c r="Z534" s="42">
        <v>0</v>
      </c>
      <c r="AA534" s="42">
        <v>0</v>
      </c>
      <c r="AB534" s="42">
        <v>0</v>
      </c>
      <c r="AC534" s="42">
        <v>0</v>
      </c>
      <c r="AD534" s="42">
        <v>0</v>
      </c>
      <c r="AE534" s="42">
        <v>0</v>
      </c>
      <c r="AF534" s="42">
        <v>0</v>
      </c>
      <c r="AG534" s="42">
        <v>0</v>
      </c>
      <c r="AH534" s="42">
        <v>0</v>
      </c>
      <c r="AI534" s="42">
        <v>0</v>
      </c>
      <c r="AJ534" s="42">
        <v>0</v>
      </c>
      <c r="AK534" s="42">
        <v>0</v>
      </c>
      <c r="AL534" s="42">
        <v>0</v>
      </c>
      <c r="AM534" s="42">
        <v>0</v>
      </c>
      <c r="AN534" s="42">
        <v>0</v>
      </c>
      <c r="AO534" s="42">
        <v>0</v>
      </c>
      <c r="AP534" s="42">
        <v>0</v>
      </c>
      <c r="AQ534" s="42">
        <v>0</v>
      </c>
      <c r="AR534" s="42">
        <v>0</v>
      </c>
      <c r="AS534" s="42">
        <v>0</v>
      </c>
      <c r="AT534" s="42">
        <v>0</v>
      </c>
      <c r="AU534" s="42">
        <v>0</v>
      </c>
      <c r="AV534" s="42">
        <v>0</v>
      </c>
      <c r="AW534" s="42">
        <v>0</v>
      </c>
      <c r="AX534" s="42">
        <v>0</v>
      </c>
      <c r="AY534" s="42">
        <v>0</v>
      </c>
      <c r="AZ534" s="42">
        <v>0</v>
      </c>
      <c r="BA534" s="42">
        <v>0</v>
      </c>
      <c r="BB534" s="42">
        <v>0</v>
      </c>
      <c r="BC534" s="42">
        <v>0</v>
      </c>
    </row>
    <row r="535" spans="1:55" s="16" customFormat="1" ht="31.5" x14ac:dyDescent="0.25">
      <c r="A535" s="38" t="s">
        <v>1004</v>
      </c>
      <c r="B535" s="43" t="s">
        <v>214</v>
      </c>
      <c r="C535" s="40" t="s">
        <v>75</v>
      </c>
      <c r="D535" s="42">
        <v>0</v>
      </c>
      <c r="E535" s="42">
        <v>0</v>
      </c>
      <c r="F535" s="42">
        <v>0</v>
      </c>
      <c r="G535" s="42">
        <v>0</v>
      </c>
      <c r="H535" s="42">
        <v>0</v>
      </c>
      <c r="I535" s="42">
        <v>0</v>
      </c>
      <c r="J535" s="42">
        <v>0</v>
      </c>
      <c r="K535" s="42">
        <v>0</v>
      </c>
      <c r="L535" s="42">
        <v>0</v>
      </c>
      <c r="M535" s="42">
        <v>0</v>
      </c>
      <c r="N535" s="42">
        <v>0</v>
      </c>
      <c r="O535" s="42">
        <v>0</v>
      </c>
      <c r="P535" s="42">
        <v>0</v>
      </c>
      <c r="Q535" s="42">
        <v>0</v>
      </c>
      <c r="R535" s="42">
        <v>0</v>
      </c>
      <c r="S535" s="42">
        <v>0</v>
      </c>
      <c r="T535" s="42">
        <v>0</v>
      </c>
      <c r="U535" s="42">
        <v>0</v>
      </c>
      <c r="V535" s="42">
        <v>0</v>
      </c>
      <c r="W535" s="42">
        <v>0</v>
      </c>
      <c r="X535" s="42">
        <v>0</v>
      </c>
      <c r="Y535" s="42">
        <v>0</v>
      </c>
      <c r="Z535" s="42">
        <v>0</v>
      </c>
      <c r="AA535" s="42">
        <v>0</v>
      </c>
      <c r="AB535" s="42">
        <v>0</v>
      </c>
      <c r="AC535" s="42">
        <v>0</v>
      </c>
      <c r="AD535" s="42">
        <v>0</v>
      </c>
      <c r="AE535" s="42">
        <v>0</v>
      </c>
      <c r="AF535" s="42">
        <v>0</v>
      </c>
      <c r="AG535" s="42">
        <v>0</v>
      </c>
      <c r="AH535" s="42">
        <v>0</v>
      </c>
      <c r="AI535" s="42">
        <v>0</v>
      </c>
      <c r="AJ535" s="42">
        <v>0</v>
      </c>
      <c r="AK535" s="42">
        <v>0</v>
      </c>
      <c r="AL535" s="42">
        <v>0</v>
      </c>
      <c r="AM535" s="42">
        <v>0</v>
      </c>
      <c r="AN535" s="42">
        <v>0</v>
      </c>
      <c r="AO535" s="42">
        <v>0</v>
      </c>
      <c r="AP535" s="42">
        <v>0</v>
      </c>
      <c r="AQ535" s="42">
        <v>0</v>
      </c>
      <c r="AR535" s="42">
        <v>0</v>
      </c>
      <c r="AS535" s="42">
        <v>0</v>
      </c>
      <c r="AT535" s="42">
        <v>0</v>
      </c>
      <c r="AU535" s="42">
        <v>0</v>
      </c>
      <c r="AV535" s="42">
        <v>0</v>
      </c>
      <c r="AW535" s="42">
        <v>0</v>
      </c>
      <c r="AX535" s="42">
        <v>0</v>
      </c>
      <c r="AY535" s="42">
        <v>0</v>
      </c>
      <c r="AZ535" s="42">
        <v>0</v>
      </c>
      <c r="BA535" s="42">
        <v>0</v>
      </c>
      <c r="BB535" s="42">
        <v>0</v>
      </c>
      <c r="BC535" s="42">
        <v>0</v>
      </c>
    </row>
    <row r="536" spans="1:55" s="16" customFormat="1" ht="31.5" x14ac:dyDescent="0.25">
      <c r="A536" s="38" t="s">
        <v>1005</v>
      </c>
      <c r="B536" s="43" t="s">
        <v>250</v>
      </c>
      <c r="C536" s="40" t="s">
        <v>75</v>
      </c>
      <c r="D536" s="42">
        <f t="shared" ref="D536:E536" si="456">SUM(D537:D550)</f>
        <v>141.87054991599999</v>
      </c>
      <c r="E536" s="42">
        <f t="shared" si="456"/>
        <v>87.306187430000008</v>
      </c>
      <c r="F536" s="42">
        <f t="shared" ref="F536:BC536" si="457">SUM(F537:F550)</f>
        <v>10.61417743</v>
      </c>
      <c r="G536" s="42">
        <f t="shared" si="457"/>
        <v>73.715398219999997</v>
      </c>
      <c r="H536" s="42">
        <f t="shared" si="457"/>
        <v>-1.264639E-2</v>
      </c>
      <c r="I536" s="42">
        <f t="shared" si="457"/>
        <v>2.9892581699999998</v>
      </c>
      <c r="J536" s="42">
        <f>SUM(J537:J550)</f>
        <v>10.837934130000002</v>
      </c>
      <c r="K536" s="42">
        <f t="shared" si="457"/>
        <v>1.2829307999999999</v>
      </c>
      <c r="L536" s="42">
        <f t="shared" si="457"/>
        <v>9.4380034300000002</v>
      </c>
      <c r="M536" s="42">
        <f t="shared" si="457"/>
        <v>-1.264639E-2</v>
      </c>
      <c r="N536" s="42">
        <f t="shared" si="457"/>
        <v>0.12964629</v>
      </c>
      <c r="O536" s="42">
        <f t="shared" si="457"/>
        <v>6.2674202599999997</v>
      </c>
      <c r="P536" s="42">
        <f t="shared" si="457"/>
        <v>0</v>
      </c>
      <c r="Q536" s="42">
        <f t="shared" si="457"/>
        <v>5.5929565300000004</v>
      </c>
      <c r="R536" s="42">
        <f t="shared" si="457"/>
        <v>0</v>
      </c>
      <c r="S536" s="42">
        <f t="shared" si="457"/>
        <v>0.67446373000000004</v>
      </c>
      <c r="T536" s="42">
        <f t="shared" si="457"/>
        <v>28.249010080000001</v>
      </c>
      <c r="U536" s="42">
        <f t="shared" si="457"/>
        <v>0.58205227000000004</v>
      </c>
      <c r="V536" s="42">
        <f t="shared" si="457"/>
        <v>26.843507800000001</v>
      </c>
      <c r="W536" s="42">
        <f t="shared" si="457"/>
        <v>0</v>
      </c>
      <c r="X536" s="42">
        <f t="shared" si="457"/>
        <v>0.82345001000000018</v>
      </c>
      <c r="Y536" s="42">
        <f t="shared" si="457"/>
        <v>41.951822960000001</v>
      </c>
      <c r="Z536" s="42">
        <f t="shared" si="457"/>
        <v>8.7491943600000006</v>
      </c>
      <c r="AA536" s="42">
        <f t="shared" si="457"/>
        <v>31.840930459999996</v>
      </c>
      <c r="AB536" s="42">
        <f t="shared" si="457"/>
        <v>0</v>
      </c>
      <c r="AC536" s="42">
        <f t="shared" si="457"/>
        <v>1.3616981400000001</v>
      </c>
      <c r="AD536" s="42">
        <f>SUM(AD537:AD550)</f>
        <v>118.42911806000001</v>
      </c>
      <c r="AE536" s="42">
        <f t="shared" si="457"/>
        <v>86.482118840000012</v>
      </c>
      <c r="AF536" s="42">
        <f t="shared" si="457"/>
        <v>8.4549780000000005</v>
      </c>
      <c r="AG536" s="42">
        <f t="shared" si="457"/>
        <v>75.167528960000013</v>
      </c>
      <c r="AH536" s="42">
        <f t="shared" si="457"/>
        <v>0</v>
      </c>
      <c r="AI536" s="42">
        <f t="shared" si="457"/>
        <v>2.8596118799999997</v>
      </c>
      <c r="AJ536" s="42">
        <f t="shared" si="457"/>
        <v>0</v>
      </c>
      <c r="AK536" s="42">
        <f t="shared" si="457"/>
        <v>0</v>
      </c>
      <c r="AL536" s="42">
        <f t="shared" si="457"/>
        <v>0</v>
      </c>
      <c r="AM536" s="42">
        <f t="shared" si="457"/>
        <v>0</v>
      </c>
      <c r="AN536" s="42">
        <f t="shared" si="457"/>
        <v>0</v>
      </c>
      <c r="AO536" s="42">
        <f t="shared" si="457"/>
        <v>0.67446373000000004</v>
      </c>
      <c r="AP536" s="42">
        <f t="shared" si="457"/>
        <v>0</v>
      </c>
      <c r="AQ536" s="42">
        <f t="shared" si="457"/>
        <v>0</v>
      </c>
      <c r="AR536" s="42">
        <f t="shared" si="457"/>
        <v>0</v>
      </c>
      <c r="AS536" s="42">
        <f t="shared" si="457"/>
        <v>0.67446373000000004</v>
      </c>
      <c r="AT536" s="42">
        <f t="shared" si="457"/>
        <v>12.006836279999998</v>
      </c>
      <c r="AU536" s="42">
        <f t="shared" si="457"/>
        <v>6.3730762700000003</v>
      </c>
      <c r="AV536" s="42">
        <f t="shared" si="457"/>
        <v>4.8103099999999994</v>
      </c>
      <c r="AW536" s="42">
        <f t="shared" si="457"/>
        <v>0</v>
      </c>
      <c r="AX536" s="42">
        <f t="shared" si="457"/>
        <v>0.82345001000000018</v>
      </c>
      <c r="AY536" s="42">
        <f t="shared" si="457"/>
        <v>73.800818829999997</v>
      </c>
      <c r="AZ536" s="42">
        <f t="shared" si="457"/>
        <v>2.0819017300000002</v>
      </c>
      <c r="BA536" s="42">
        <f t="shared" si="457"/>
        <v>70.357218960000012</v>
      </c>
      <c r="BB536" s="42">
        <f t="shared" si="457"/>
        <v>0</v>
      </c>
      <c r="BC536" s="42">
        <f t="shared" si="457"/>
        <v>1.3616981400000001</v>
      </c>
    </row>
    <row r="537" spans="1:55" ht="31.5" x14ac:dyDescent="0.25">
      <c r="A537" s="46" t="s">
        <v>1005</v>
      </c>
      <c r="B537" s="55" t="s">
        <v>1006</v>
      </c>
      <c r="C537" s="53" t="s">
        <v>1007</v>
      </c>
      <c r="D537" s="49">
        <v>15.56079429</v>
      </c>
      <c r="E537" s="49">
        <f t="shared" ref="E537:E550" si="458">SUBTOTAL(9,F537:I537)</f>
        <v>15.553868620000001</v>
      </c>
      <c r="F537" s="49">
        <f t="shared" ref="F537:I550" si="459">K537+P537+U537+Z537</f>
        <v>2.4</v>
      </c>
      <c r="G537" s="49">
        <f t="shared" si="459"/>
        <v>12.79586862</v>
      </c>
      <c r="H537" s="49">
        <f t="shared" si="459"/>
        <v>0</v>
      </c>
      <c r="I537" s="49">
        <f t="shared" si="459"/>
        <v>0.35800000000000004</v>
      </c>
      <c r="J537" s="49">
        <f t="shared" ref="J537:J550" si="460">SUBTOTAL(9,K537:N537)</f>
        <v>0.23477741999999999</v>
      </c>
      <c r="K537" s="49">
        <v>0</v>
      </c>
      <c r="L537" s="49">
        <v>0.23477741999999999</v>
      </c>
      <c r="M537" s="49">
        <v>0</v>
      </c>
      <c r="N537" s="49">
        <v>0</v>
      </c>
      <c r="O537" s="49">
        <f t="shared" ref="O537:O550" si="461">SUBTOTAL(9,P537:S537)</f>
        <v>1.5867772</v>
      </c>
      <c r="P537" s="49">
        <v>0</v>
      </c>
      <c r="Q537" s="49">
        <v>1.3956767999999999</v>
      </c>
      <c r="R537" s="49">
        <v>0</v>
      </c>
      <c r="S537" s="49">
        <v>0.1911004</v>
      </c>
      <c r="T537" s="49">
        <f t="shared" ref="T537:T550" si="462">SUBTOTAL(9,U537:X537)</f>
        <v>9.8936490100000007</v>
      </c>
      <c r="U537" s="49">
        <v>0</v>
      </c>
      <c r="V537" s="49">
        <f>9804.74941/1000</f>
        <v>9.8047494100000012</v>
      </c>
      <c r="W537" s="49">
        <v>0</v>
      </c>
      <c r="X537" s="49">
        <f>88.8996/1000</f>
        <v>8.8899600000000009E-2</v>
      </c>
      <c r="Y537" s="49">
        <f t="shared" ref="Y537:Y550" si="463">SUBTOTAL(9,Z537:AC537)</f>
        <v>3.8386649899999998</v>
      </c>
      <c r="Z537" s="49">
        <v>2.4</v>
      </c>
      <c r="AA537" s="49">
        <v>1.3606649900000001</v>
      </c>
      <c r="AB537" s="49">
        <v>0</v>
      </c>
      <c r="AC537" s="49">
        <v>7.8E-2</v>
      </c>
      <c r="AD537" s="49">
        <v>15</v>
      </c>
      <c r="AE537" s="49">
        <f t="shared" ref="AE537:AE550" si="464">SUBTOTAL(9,AF537:AI537)</f>
        <v>13.98864</v>
      </c>
      <c r="AF537" s="49">
        <f t="shared" ref="AF537:AI550" si="465">AK537+AP537+AU537+AZ537</f>
        <v>2</v>
      </c>
      <c r="AG537" s="49">
        <f t="shared" si="465"/>
        <v>11.63064</v>
      </c>
      <c r="AH537" s="49">
        <f t="shared" si="465"/>
        <v>0</v>
      </c>
      <c r="AI537" s="49">
        <f t="shared" si="465"/>
        <v>0.35799999999999998</v>
      </c>
      <c r="AJ537" s="49">
        <f t="shared" ref="AJ537:AJ550" si="466">SUBTOTAL(9,AK537:AN537)</f>
        <v>0</v>
      </c>
      <c r="AK537" s="49">
        <v>0</v>
      </c>
      <c r="AL537" s="49">
        <v>0</v>
      </c>
      <c r="AM537" s="49">
        <v>0</v>
      </c>
      <c r="AN537" s="49">
        <v>0</v>
      </c>
      <c r="AO537" s="49">
        <f t="shared" ref="AO537:AO550" si="467">SUBTOTAL(9,AP537:AS537)</f>
        <v>0.1911004</v>
      </c>
      <c r="AP537" s="49">
        <v>0</v>
      </c>
      <c r="AQ537" s="49">
        <v>0</v>
      </c>
      <c r="AR537" s="49">
        <v>0</v>
      </c>
      <c r="AS537" s="49">
        <v>0.1911004</v>
      </c>
      <c r="AT537" s="49">
        <f t="shared" ref="AT537:AT550" si="468">SUBTOTAL(9,AU537:AX537)</f>
        <v>1.7075555999999998</v>
      </c>
      <c r="AU537" s="49">
        <v>1.6186559999999999</v>
      </c>
      <c r="AV537" s="49">
        <v>0</v>
      </c>
      <c r="AW537" s="49">
        <v>0</v>
      </c>
      <c r="AX537" s="49">
        <v>8.8899600000000023E-2</v>
      </c>
      <c r="AY537" s="49">
        <f t="shared" ref="AY537:AY550" si="469">SUBTOTAL(9,AZ537:BC537)</f>
        <v>12.089983999999999</v>
      </c>
      <c r="AZ537" s="49">
        <v>0.38134400000000013</v>
      </c>
      <c r="BA537" s="49">
        <v>11.63064</v>
      </c>
      <c r="BB537" s="49">
        <v>0</v>
      </c>
      <c r="BC537" s="49">
        <v>7.7999999999999958E-2</v>
      </c>
    </row>
    <row r="538" spans="1:55" ht="31.5" x14ac:dyDescent="0.25">
      <c r="A538" s="46" t="s">
        <v>1005</v>
      </c>
      <c r="B538" s="55" t="s">
        <v>1008</v>
      </c>
      <c r="C538" s="53" t="s">
        <v>1009</v>
      </c>
      <c r="D538" s="49">
        <v>10.45922416</v>
      </c>
      <c r="E538" s="49">
        <f t="shared" si="458"/>
        <v>9.3581829600000006</v>
      </c>
      <c r="F538" s="49">
        <f t="shared" si="459"/>
        <v>2.64</v>
      </c>
      <c r="G538" s="49">
        <f t="shared" si="459"/>
        <v>6.4885971599999994</v>
      </c>
      <c r="H538" s="49">
        <f t="shared" si="459"/>
        <v>0</v>
      </c>
      <c r="I538" s="49">
        <f t="shared" si="459"/>
        <v>0.22958580000000001</v>
      </c>
      <c r="J538" s="49">
        <f t="shared" si="460"/>
        <v>1.8972853599999999</v>
      </c>
      <c r="K538" s="49">
        <v>0</v>
      </c>
      <c r="L538" s="49">
        <v>1.8706995599999998</v>
      </c>
      <c r="M538" s="49">
        <v>0</v>
      </c>
      <c r="N538" s="49">
        <v>2.65858E-2</v>
      </c>
      <c r="O538" s="49">
        <f t="shared" si="461"/>
        <v>4.9999999999999996E-2</v>
      </c>
      <c r="P538" s="49">
        <v>0</v>
      </c>
      <c r="Q538" s="49">
        <v>0</v>
      </c>
      <c r="R538" s="49">
        <v>0</v>
      </c>
      <c r="S538" s="49">
        <v>4.9999999999999996E-2</v>
      </c>
      <c r="T538" s="49">
        <f t="shared" si="462"/>
        <v>4.6752223899999992</v>
      </c>
      <c r="U538" s="49">
        <v>0</v>
      </c>
      <c r="V538" s="49">
        <v>4.5222223899999996</v>
      </c>
      <c r="W538" s="49">
        <v>0</v>
      </c>
      <c r="X538" s="49">
        <f>153/1000</f>
        <v>0.153</v>
      </c>
      <c r="Y538" s="49">
        <f t="shared" si="463"/>
        <v>2.7356752100000001</v>
      </c>
      <c r="Z538" s="49">
        <v>2.64</v>
      </c>
      <c r="AA538" s="49">
        <v>9.5675209999999997E-2</v>
      </c>
      <c r="AB538" s="49">
        <v>0</v>
      </c>
      <c r="AC538" s="49">
        <v>0</v>
      </c>
      <c r="AD538" s="49">
        <v>8.4920000000000009</v>
      </c>
      <c r="AE538" s="49">
        <f t="shared" si="464"/>
        <v>7.2133099999999999</v>
      </c>
      <c r="AF538" s="49">
        <f t="shared" si="465"/>
        <v>2.2000000000000002</v>
      </c>
      <c r="AG538" s="49">
        <f t="shared" si="465"/>
        <v>4.8103099999999994</v>
      </c>
      <c r="AH538" s="49">
        <f t="shared" si="465"/>
        <v>0</v>
      </c>
      <c r="AI538" s="49">
        <f t="shared" si="465"/>
        <v>0.20300000000000001</v>
      </c>
      <c r="AJ538" s="49">
        <f t="shared" si="466"/>
        <v>0</v>
      </c>
      <c r="AK538" s="49">
        <v>0</v>
      </c>
      <c r="AL538" s="49">
        <v>0</v>
      </c>
      <c r="AM538" s="49">
        <v>0</v>
      </c>
      <c r="AN538" s="49">
        <v>0</v>
      </c>
      <c r="AO538" s="49">
        <f t="shared" si="467"/>
        <v>0.05</v>
      </c>
      <c r="AP538" s="49">
        <v>0</v>
      </c>
      <c r="AQ538" s="49">
        <v>0</v>
      </c>
      <c r="AR538" s="49">
        <v>0</v>
      </c>
      <c r="AS538" s="49">
        <v>0.05</v>
      </c>
      <c r="AT538" s="49">
        <f t="shared" si="468"/>
        <v>6.7851389999999991</v>
      </c>
      <c r="AU538" s="49">
        <v>1.8218289999999999</v>
      </c>
      <c r="AV538" s="49">
        <v>4.8103099999999994</v>
      </c>
      <c r="AW538" s="49">
        <v>0</v>
      </c>
      <c r="AX538" s="49">
        <v>0.15300000000000002</v>
      </c>
      <c r="AY538" s="49">
        <f t="shared" si="469"/>
        <v>0.37817100000000026</v>
      </c>
      <c r="AZ538" s="49">
        <v>0.37817100000000026</v>
      </c>
      <c r="BA538" s="49">
        <v>0</v>
      </c>
      <c r="BB538" s="49">
        <v>0</v>
      </c>
      <c r="BC538" s="49">
        <v>0</v>
      </c>
    </row>
    <row r="539" spans="1:55" ht="31.5" x14ac:dyDescent="0.25">
      <c r="A539" s="46" t="s">
        <v>1005</v>
      </c>
      <c r="B539" s="68" t="s">
        <v>1010</v>
      </c>
      <c r="C539" s="48" t="s">
        <v>1011</v>
      </c>
      <c r="D539" s="49">
        <v>0.86339360999999992</v>
      </c>
      <c r="E539" s="49">
        <f t="shared" si="458"/>
        <v>0.86339361000000003</v>
      </c>
      <c r="F539" s="49">
        <f t="shared" si="459"/>
        <v>0</v>
      </c>
      <c r="G539" s="49">
        <f t="shared" si="459"/>
        <v>0.86339361000000003</v>
      </c>
      <c r="H539" s="49">
        <f t="shared" si="459"/>
        <v>0</v>
      </c>
      <c r="I539" s="49">
        <f t="shared" si="459"/>
        <v>0</v>
      </c>
      <c r="J539" s="49">
        <f t="shared" si="460"/>
        <v>0.86339361000000003</v>
      </c>
      <c r="K539" s="49">
        <v>0</v>
      </c>
      <c r="L539" s="49">
        <v>0.86339361000000003</v>
      </c>
      <c r="M539" s="49">
        <v>0</v>
      </c>
      <c r="N539" s="49">
        <v>0</v>
      </c>
      <c r="O539" s="49">
        <f t="shared" si="461"/>
        <v>0</v>
      </c>
      <c r="P539" s="49">
        <v>0</v>
      </c>
      <c r="Q539" s="49">
        <v>0</v>
      </c>
      <c r="R539" s="49">
        <v>0</v>
      </c>
      <c r="S539" s="49">
        <v>0</v>
      </c>
      <c r="T539" s="49">
        <f t="shared" si="462"/>
        <v>0</v>
      </c>
      <c r="U539" s="49">
        <v>0</v>
      </c>
      <c r="V539" s="49">
        <v>0</v>
      </c>
      <c r="W539" s="49">
        <v>0</v>
      </c>
      <c r="X539" s="49">
        <v>0</v>
      </c>
      <c r="Y539" s="49">
        <f t="shared" si="463"/>
        <v>0</v>
      </c>
      <c r="Z539" s="49">
        <v>0</v>
      </c>
      <c r="AA539" s="49">
        <v>0</v>
      </c>
      <c r="AB539" s="49">
        <v>0</v>
      </c>
      <c r="AC539" s="49">
        <v>0</v>
      </c>
      <c r="AD539" s="49">
        <v>0</v>
      </c>
      <c r="AE539" s="49">
        <f t="shared" si="464"/>
        <v>0</v>
      </c>
      <c r="AF539" s="49">
        <f t="shared" si="465"/>
        <v>0</v>
      </c>
      <c r="AG539" s="49">
        <f t="shared" si="465"/>
        <v>0</v>
      </c>
      <c r="AH539" s="49">
        <f t="shared" si="465"/>
        <v>0</v>
      </c>
      <c r="AI539" s="49">
        <f t="shared" si="465"/>
        <v>0</v>
      </c>
      <c r="AJ539" s="49">
        <f t="shared" si="466"/>
        <v>0</v>
      </c>
      <c r="AK539" s="49">
        <v>0</v>
      </c>
      <c r="AL539" s="49">
        <v>0</v>
      </c>
      <c r="AM539" s="49">
        <v>0</v>
      </c>
      <c r="AN539" s="49">
        <v>0</v>
      </c>
      <c r="AO539" s="49">
        <f t="shared" si="467"/>
        <v>0</v>
      </c>
      <c r="AP539" s="49">
        <v>0</v>
      </c>
      <c r="AQ539" s="49">
        <v>0</v>
      </c>
      <c r="AR539" s="49">
        <v>0</v>
      </c>
      <c r="AS539" s="49">
        <v>0</v>
      </c>
      <c r="AT539" s="49">
        <f t="shared" si="468"/>
        <v>0</v>
      </c>
      <c r="AU539" s="49">
        <v>0</v>
      </c>
      <c r="AV539" s="49">
        <v>0</v>
      </c>
      <c r="AW539" s="49">
        <v>0</v>
      </c>
      <c r="AX539" s="49">
        <v>0</v>
      </c>
      <c r="AY539" s="49">
        <f t="shared" si="469"/>
        <v>0</v>
      </c>
      <c r="AZ539" s="49">
        <v>0</v>
      </c>
      <c r="BA539" s="49">
        <v>0</v>
      </c>
      <c r="BB539" s="49">
        <v>0</v>
      </c>
      <c r="BC539" s="49">
        <v>0</v>
      </c>
    </row>
    <row r="540" spans="1:55" x14ac:dyDescent="0.25">
      <c r="A540" s="46" t="s">
        <v>1005</v>
      </c>
      <c r="B540" s="68" t="s">
        <v>1012</v>
      </c>
      <c r="C540" s="48" t="s">
        <v>1013</v>
      </c>
      <c r="D540" s="49">
        <v>26.315314140000002</v>
      </c>
      <c r="E540" s="49">
        <f t="shared" si="458"/>
        <v>23.99113517</v>
      </c>
      <c r="F540" s="49">
        <f t="shared" si="459"/>
        <v>0</v>
      </c>
      <c r="G540" s="49">
        <f t="shared" si="459"/>
        <v>23.10172107</v>
      </c>
      <c r="H540" s="49">
        <f t="shared" si="459"/>
        <v>-1.264639E-2</v>
      </c>
      <c r="I540" s="49">
        <f t="shared" si="459"/>
        <v>0.90206048999999999</v>
      </c>
      <c r="J540" s="49">
        <f t="shared" si="460"/>
        <v>5.0349061400000004</v>
      </c>
      <c r="K540" s="49">
        <v>0</v>
      </c>
      <c r="L540" s="49">
        <v>4.9444920400000001</v>
      </c>
      <c r="M540" s="49">
        <v>-1.264639E-2</v>
      </c>
      <c r="N540" s="49">
        <v>0.10306049</v>
      </c>
      <c r="O540" s="49">
        <f t="shared" si="461"/>
        <v>0</v>
      </c>
      <c r="P540" s="49">
        <v>0</v>
      </c>
      <c r="Q540" s="49">
        <v>0</v>
      </c>
      <c r="R540" s="49">
        <v>0</v>
      </c>
      <c r="S540" s="49">
        <v>0</v>
      </c>
      <c r="T540" s="49">
        <f t="shared" si="462"/>
        <v>2.1930285700000001</v>
      </c>
      <c r="U540" s="49">
        <v>0</v>
      </c>
      <c r="V540" s="49">
        <f>2017.46989/1000</f>
        <v>2.0174698900000001</v>
      </c>
      <c r="W540" s="49">
        <v>0</v>
      </c>
      <c r="X540" s="49">
        <f>175.55868/1000</f>
        <v>0.17555868000000002</v>
      </c>
      <c r="Y540" s="49">
        <f t="shared" si="463"/>
        <v>16.76320046</v>
      </c>
      <c r="Z540" s="49">
        <v>0</v>
      </c>
      <c r="AA540" s="49">
        <v>16.139759139999999</v>
      </c>
      <c r="AB540" s="49">
        <v>0</v>
      </c>
      <c r="AC540" s="49">
        <v>0.62344131999999997</v>
      </c>
      <c r="AD540" s="49">
        <v>17.86684</v>
      </c>
      <c r="AE540" s="49">
        <f t="shared" si="464"/>
        <v>17.611249100000002</v>
      </c>
      <c r="AF540" s="49">
        <f t="shared" si="465"/>
        <v>0</v>
      </c>
      <c r="AG540" s="49">
        <f t="shared" si="465"/>
        <v>16.812249100000002</v>
      </c>
      <c r="AH540" s="49">
        <f t="shared" si="465"/>
        <v>0</v>
      </c>
      <c r="AI540" s="49">
        <f t="shared" si="465"/>
        <v>0.79899999999999993</v>
      </c>
      <c r="AJ540" s="49">
        <f t="shared" si="466"/>
        <v>0</v>
      </c>
      <c r="AK540" s="49">
        <v>0</v>
      </c>
      <c r="AL540" s="49">
        <v>0</v>
      </c>
      <c r="AM540" s="49">
        <v>0</v>
      </c>
      <c r="AN540" s="49">
        <v>0</v>
      </c>
      <c r="AO540" s="49">
        <f t="shared" si="467"/>
        <v>0</v>
      </c>
      <c r="AP540" s="49">
        <v>0</v>
      </c>
      <c r="AQ540" s="49">
        <v>0</v>
      </c>
      <c r="AR540" s="49">
        <v>0</v>
      </c>
      <c r="AS540" s="49">
        <v>0</v>
      </c>
      <c r="AT540" s="49">
        <f t="shared" si="468"/>
        <v>0.17555868000000002</v>
      </c>
      <c r="AU540" s="49">
        <v>0</v>
      </c>
      <c r="AV540" s="49">
        <v>0</v>
      </c>
      <c r="AW540" s="49">
        <v>0</v>
      </c>
      <c r="AX540" s="49">
        <v>0.17555868000000002</v>
      </c>
      <c r="AY540" s="49">
        <f t="shared" si="469"/>
        <v>17.435690420000004</v>
      </c>
      <c r="AZ540" s="49">
        <v>0</v>
      </c>
      <c r="BA540" s="49">
        <v>16.812249100000002</v>
      </c>
      <c r="BB540" s="49">
        <v>0</v>
      </c>
      <c r="BC540" s="49">
        <v>0.62344131999999997</v>
      </c>
    </row>
    <row r="541" spans="1:55" x14ac:dyDescent="0.25">
      <c r="A541" s="46" t="s">
        <v>1005</v>
      </c>
      <c r="B541" s="68" t="s">
        <v>1014</v>
      </c>
      <c r="C541" s="48" t="s">
        <v>1015</v>
      </c>
      <c r="D541" s="49">
        <v>0.96</v>
      </c>
      <c r="E541" s="49">
        <f t="shared" si="458"/>
        <v>0.95997359999999998</v>
      </c>
      <c r="F541" s="49">
        <f t="shared" si="459"/>
        <v>0.95997359999999998</v>
      </c>
      <c r="G541" s="49">
        <f t="shared" si="459"/>
        <v>0</v>
      </c>
      <c r="H541" s="49">
        <f t="shared" si="459"/>
        <v>0</v>
      </c>
      <c r="I541" s="49">
        <f t="shared" si="459"/>
        <v>0</v>
      </c>
      <c r="J541" s="49">
        <f t="shared" si="460"/>
        <v>0</v>
      </c>
      <c r="K541" s="49">
        <v>0</v>
      </c>
      <c r="L541" s="49">
        <v>0</v>
      </c>
      <c r="M541" s="49">
        <v>0</v>
      </c>
      <c r="N541" s="49">
        <v>0</v>
      </c>
      <c r="O541" s="49">
        <f t="shared" si="461"/>
        <v>0</v>
      </c>
      <c r="P541" s="49">
        <v>0</v>
      </c>
      <c r="Q541" s="49">
        <v>0</v>
      </c>
      <c r="R541" s="49">
        <v>0</v>
      </c>
      <c r="S541" s="49">
        <v>0</v>
      </c>
      <c r="T541" s="49">
        <f t="shared" si="462"/>
        <v>0</v>
      </c>
      <c r="U541" s="49">
        <v>0</v>
      </c>
      <c r="V541" s="49">
        <v>0</v>
      </c>
      <c r="W541" s="49">
        <v>0</v>
      </c>
      <c r="X541" s="49">
        <v>0</v>
      </c>
      <c r="Y541" s="49">
        <f t="shared" si="463"/>
        <v>0.95997359999999998</v>
      </c>
      <c r="Z541" s="49">
        <v>0.95997359999999998</v>
      </c>
      <c r="AA541" s="49">
        <v>0</v>
      </c>
      <c r="AB541" s="49">
        <v>0</v>
      </c>
      <c r="AC541" s="49">
        <v>0</v>
      </c>
      <c r="AD541" s="49">
        <v>0.8</v>
      </c>
      <c r="AE541" s="49">
        <f t="shared" si="464"/>
        <v>0.79997799999999997</v>
      </c>
      <c r="AF541" s="49">
        <f t="shared" si="465"/>
        <v>0.79997799999999997</v>
      </c>
      <c r="AG541" s="49">
        <f t="shared" si="465"/>
        <v>0</v>
      </c>
      <c r="AH541" s="49">
        <f t="shared" si="465"/>
        <v>0</v>
      </c>
      <c r="AI541" s="49">
        <f t="shared" si="465"/>
        <v>0</v>
      </c>
      <c r="AJ541" s="49">
        <f t="shared" si="466"/>
        <v>0</v>
      </c>
      <c r="AK541" s="49">
        <v>0</v>
      </c>
      <c r="AL541" s="49">
        <v>0</v>
      </c>
      <c r="AM541" s="49">
        <v>0</v>
      </c>
      <c r="AN541" s="49">
        <v>0</v>
      </c>
      <c r="AO541" s="49">
        <f t="shared" si="467"/>
        <v>0</v>
      </c>
      <c r="AP541" s="49">
        <v>0</v>
      </c>
      <c r="AQ541" s="49">
        <v>0</v>
      </c>
      <c r="AR541" s="49">
        <v>0</v>
      </c>
      <c r="AS541" s="49">
        <v>0</v>
      </c>
      <c r="AT541" s="49">
        <f t="shared" si="468"/>
        <v>0.79997799999999997</v>
      </c>
      <c r="AU541" s="49">
        <v>0.79997799999999997</v>
      </c>
      <c r="AV541" s="49">
        <v>0</v>
      </c>
      <c r="AW541" s="49">
        <v>0</v>
      </c>
      <c r="AX541" s="49">
        <v>0</v>
      </c>
      <c r="AY541" s="49">
        <f t="shared" si="469"/>
        <v>0</v>
      </c>
      <c r="AZ541" s="49">
        <v>0</v>
      </c>
      <c r="BA541" s="49">
        <v>0</v>
      </c>
      <c r="BB541" s="49">
        <v>0</v>
      </c>
      <c r="BC541" s="49">
        <v>0</v>
      </c>
    </row>
    <row r="542" spans="1:55" ht="31.5" x14ac:dyDescent="0.25">
      <c r="A542" s="46" t="s">
        <v>1005</v>
      </c>
      <c r="B542" s="47" t="s">
        <v>1016</v>
      </c>
      <c r="C542" s="48" t="s">
        <v>1017</v>
      </c>
      <c r="D542" s="49">
        <v>6.2156855999999996</v>
      </c>
      <c r="E542" s="49">
        <f t="shared" si="458"/>
        <v>1.1711855999999998</v>
      </c>
      <c r="F542" s="49">
        <f t="shared" si="459"/>
        <v>0.28918559999999999</v>
      </c>
      <c r="G542" s="49">
        <f t="shared" si="459"/>
        <v>0.73199999999999998</v>
      </c>
      <c r="H542" s="49">
        <f t="shared" si="459"/>
        <v>0</v>
      </c>
      <c r="I542" s="49">
        <f t="shared" si="459"/>
        <v>0.15</v>
      </c>
      <c r="J542" s="49">
        <f t="shared" si="460"/>
        <v>0.28918559999999999</v>
      </c>
      <c r="K542" s="49">
        <v>0.28918559999999999</v>
      </c>
      <c r="L542" s="49">
        <v>0</v>
      </c>
      <c r="M542" s="49">
        <v>0</v>
      </c>
      <c r="N542" s="49">
        <v>0</v>
      </c>
      <c r="O542" s="49">
        <f t="shared" si="461"/>
        <v>0</v>
      </c>
      <c r="P542" s="49">
        <v>0</v>
      </c>
      <c r="Q542" s="49">
        <v>0</v>
      </c>
      <c r="R542" s="49">
        <v>0</v>
      </c>
      <c r="S542" s="49">
        <v>0</v>
      </c>
      <c r="T542" s="49">
        <f t="shared" si="462"/>
        <v>0.752</v>
      </c>
      <c r="U542" s="49">
        <v>0</v>
      </c>
      <c r="V542" s="49">
        <v>0.73199999999999998</v>
      </c>
      <c r="W542" s="49">
        <v>0</v>
      </c>
      <c r="X542" s="49">
        <v>0.02</v>
      </c>
      <c r="Y542" s="49">
        <f t="shared" si="463"/>
        <v>0.13</v>
      </c>
      <c r="Z542" s="49">
        <v>0</v>
      </c>
      <c r="AA542" s="49">
        <v>0</v>
      </c>
      <c r="AB542" s="49">
        <v>0</v>
      </c>
      <c r="AC542" s="49">
        <v>0.13</v>
      </c>
      <c r="AD542" s="49">
        <v>6.2861597300000005</v>
      </c>
      <c r="AE542" s="49">
        <f t="shared" si="464"/>
        <v>6.25</v>
      </c>
      <c r="AF542" s="49">
        <f t="shared" si="465"/>
        <v>0</v>
      </c>
      <c r="AG542" s="49">
        <f t="shared" si="465"/>
        <v>6.1</v>
      </c>
      <c r="AH542" s="49">
        <f t="shared" si="465"/>
        <v>0</v>
      </c>
      <c r="AI542" s="49">
        <f t="shared" si="465"/>
        <v>0.15</v>
      </c>
      <c r="AJ542" s="49">
        <f t="shared" si="466"/>
        <v>0</v>
      </c>
      <c r="AK542" s="49">
        <v>0</v>
      </c>
      <c r="AL542" s="49">
        <v>0</v>
      </c>
      <c r="AM542" s="49">
        <v>0</v>
      </c>
      <c r="AN542" s="49">
        <v>0</v>
      </c>
      <c r="AO542" s="49">
        <f t="shared" si="467"/>
        <v>0</v>
      </c>
      <c r="AP542" s="49">
        <v>0</v>
      </c>
      <c r="AQ542" s="49">
        <v>0</v>
      </c>
      <c r="AR542" s="49">
        <v>0</v>
      </c>
      <c r="AS542" s="49">
        <v>0</v>
      </c>
      <c r="AT542" s="49">
        <f t="shared" si="468"/>
        <v>0.02</v>
      </c>
      <c r="AU542" s="49">
        <v>0</v>
      </c>
      <c r="AV542" s="49">
        <v>0</v>
      </c>
      <c r="AW542" s="49">
        <v>0</v>
      </c>
      <c r="AX542" s="49">
        <v>0.02</v>
      </c>
      <c r="AY542" s="49">
        <f t="shared" si="469"/>
        <v>6.2299999999999995</v>
      </c>
      <c r="AZ542" s="49">
        <v>0</v>
      </c>
      <c r="BA542" s="49">
        <v>6.1</v>
      </c>
      <c r="BB542" s="49">
        <v>0</v>
      </c>
      <c r="BC542" s="49">
        <v>0.13</v>
      </c>
    </row>
    <row r="543" spans="1:55" ht="31.5" x14ac:dyDescent="0.25">
      <c r="A543" s="46" t="s">
        <v>1005</v>
      </c>
      <c r="B543" s="47" t="s">
        <v>1018</v>
      </c>
      <c r="C543" s="48" t="s">
        <v>1019</v>
      </c>
      <c r="D543" s="49">
        <v>2.1171451999999999</v>
      </c>
      <c r="E543" s="49">
        <f t="shared" si="458"/>
        <v>0.30164760000000002</v>
      </c>
      <c r="F543" s="49">
        <f t="shared" si="459"/>
        <v>9.4645199999999999E-2</v>
      </c>
      <c r="G543" s="49">
        <f t="shared" si="459"/>
        <v>0.15600240000000001</v>
      </c>
      <c r="H543" s="49">
        <f t="shared" si="459"/>
        <v>0</v>
      </c>
      <c r="I543" s="49">
        <f t="shared" si="459"/>
        <v>5.0999999999999997E-2</v>
      </c>
      <c r="J543" s="49">
        <f t="shared" si="460"/>
        <v>9.4645199999999999E-2</v>
      </c>
      <c r="K543" s="49">
        <v>9.4645199999999999E-2</v>
      </c>
      <c r="L543" s="49">
        <v>0</v>
      </c>
      <c r="M543" s="49">
        <v>0</v>
      </c>
      <c r="N543" s="49">
        <v>0</v>
      </c>
      <c r="O543" s="49">
        <f t="shared" si="461"/>
        <v>0</v>
      </c>
      <c r="P543" s="49">
        <v>0</v>
      </c>
      <c r="Q543" s="49">
        <v>0</v>
      </c>
      <c r="R543" s="49">
        <v>0</v>
      </c>
      <c r="S543" s="49">
        <v>0</v>
      </c>
      <c r="T543" s="49">
        <f t="shared" si="462"/>
        <v>0</v>
      </c>
      <c r="U543" s="49">
        <v>0</v>
      </c>
      <c r="V543" s="49">
        <v>0</v>
      </c>
      <c r="W543" s="49">
        <v>0</v>
      </c>
      <c r="X543" s="49">
        <v>0</v>
      </c>
      <c r="Y543" s="49">
        <f t="shared" si="463"/>
        <v>0.2070024</v>
      </c>
      <c r="Z543" s="49">
        <v>0</v>
      </c>
      <c r="AA543" s="49">
        <v>0.15600240000000001</v>
      </c>
      <c r="AB543" s="49">
        <v>0</v>
      </c>
      <c r="AC543" s="49">
        <v>5.0999999999999997E-2</v>
      </c>
      <c r="AD543" s="49">
        <v>2.1455408999999999</v>
      </c>
      <c r="AE543" s="49">
        <f t="shared" si="464"/>
        <v>1.35101998</v>
      </c>
      <c r="AF543" s="49">
        <f t="shared" si="465"/>
        <v>0</v>
      </c>
      <c r="AG543" s="49">
        <f t="shared" si="465"/>
        <v>1.3000199800000001</v>
      </c>
      <c r="AH543" s="49">
        <f t="shared" si="465"/>
        <v>0</v>
      </c>
      <c r="AI543" s="49">
        <f t="shared" si="465"/>
        <v>5.0999999999999997E-2</v>
      </c>
      <c r="AJ543" s="49">
        <f t="shared" si="466"/>
        <v>0</v>
      </c>
      <c r="AK543" s="49">
        <v>0</v>
      </c>
      <c r="AL543" s="49">
        <v>0</v>
      </c>
      <c r="AM543" s="49">
        <v>0</v>
      </c>
      <c r="AN543" s="49">
        <v>0</v>
      </c>
      <c r="AO543" s="49">
        <f t="shared" si="467"/>
        <v>0</v>
      </c>
      <c r="AP543" s="49">
        <v>0</v>
      </c>
      <c r="AQ543" s="49">
        <v>0</v>
      </c>
      <c r="AR543" s="49">
        <v>0</v>
      </c>
      <c r="AS543" s="49">
        <v>0</v>
      </c>
      <c r="AT543" s="49">
        <f t="shared" si="468"/>
        <v>0</v>
      </c>
      <c r="AU543" s="49">
        <v>0</v>
      </c>
      <c r="AV543" s="49">
        <v>0</v>
      </c>
      <c r="AW543" s="49">
        <v>0</v>
      </c>
      <c r="AX543" s="49">
        <v>0</v>
      </c>
      <c r="AY543" s="49">
        <f t="shared" si="469"/>
        <v>1.35101998</v>
      </c>
      <c r="AZ543" s="49">
        <v>0</v>
      </c>
      <c r="BA543" s="49">
        <v>1.3000199800000001</v>
      </c>
      <c r="BB543" s="49">
        <v>0</v>
      </c>
      <c r="BC543" s="49">
        <v>5.0999999999999997E-2</v>
      </c>
    </row>
    <row r="544" spans="1:55" ht="47.25" x14ac:dyDescent="0.25">
      <c r="A544" s="46" t="s">
        <v>1005</v>
      </c>
      <c r="B544" s="47" t="s">
        <v>1020</v>
      </c>
      <c r="C544" s="48" t="s">
        <v>1021</v>
      </c>
      <c r="D544" s="49">
        <v>14.236608</v>
      </c>
      <c r="E544" s="49">
        <f t="shared" si="458"/>
        <v>14.188660940000002</v>
      </c>
      <c r="F544" s="49">
        <f t="shared" si="459"/>
        <v>0</v>
      </c>
      <c r="G544" s="49">
        <f t="shared" si="459"/>
        <v>13.673660940000001</v>
      </c>
      <c r="H544" s="49">
        <f t="shared" si="459"/>
        <v>0</v>
      </c>
      <c r="I544" s="49">
        <f t="shared" si="459"/>
        <v>0.51500000000000001</v>
      </c>
      <c r="J544" s="49">
        <f t="shared" si="460"/>
        <v>1.5246408</v>
      </c>
      <c r="K544" s="49">
        <v>0</v>
      </c>
      <c r="L544" s="49">
        <v>1.5246408</v>
      </c>
      <c r="M544" s="49">
        <v>0</v>
      </c>
      <c r="N544" s="49">
        <v>0</v>
      </c>
      <c r="O544" s="49">
        <f t="shared" si="461"/>
        <v>3.0692797299999999</v>
      </c>
      <c r="P544" s="49">
        <v>0</v>
      </c>
      <c r="Q544" s="49">
        <v>3.0692797299999999</v>
      </c>
      <c r="R544" s="49">
        <v>0</v>
      </c>
      <c r="S544" s="49">
        <v>0</v>
      </c>
      <c r="T544" s="49">
        <f t="shared" si="462"/>
        <v>5.4299631900000005</v>
      </c>
      <c r="U544" s="49">
        <v>0</v>
      </c>
      <c r="V544" s="49">
        <f>5299.96319/1000</f>
        <v>5.2999631900000006</v>
      </c>
      <c r="W544" s="49">
        <v>0</v>
      </c>
      <c r="X544" s="49">
        <v>0.13</v>
      </c>
      <c r="Y544" s="49">
        <f t="shared" si="463"/>
        <v>4.1647772200000004</v>
      </c>
      <c r="Z544" s="49">
        <v>0</v>
      </c>
      <c r="AA544" s="49">
        <v>3.7797772200000002</v>
      </c>
      <c r="AB544" s="49">
        <v>0</v>
      </c>
      <c r="AC544" s="49">
        <v>0.38500000000000001</v>
      </c>
      <c r="AD544" s="49">
        <v>13.22034</v>
      </c>
      <c r="AE544" s="49">
        <f t="shared" si="464"/>
        <v>13.22034</v>
      </c>
      <c r="AF544" s="49">
        <f t="shared" si="465"/>
        <v>0</v>
      </c>
      <c r="AG544" s="49">
        <f t="shared" si="465"/>
        <v>12.70534</v>
      </c>
      <c r="AH544" s="49">
        <f t="shared" si="465"/>
        <v>0</v>
      </c>
      <c r="AI544" s="49">
        <f t="shared" si="465"/>
        <v>0.51500000000000001</v>
      </c>
      <c r="AJ544" s="49">
        <f t="shared" si="466"/>
        <v>0</v>
      </c>
      <c r="AK544" s="49">
        <v>0</v>
      </c>
      <c r="AL544" s="49">
        <v>0</v>
      </c>
      <c r="AM544" s="49">
        <v>0</v>
      </c>
      <c r="AN544" s="49">
        <v>0</v>
      </c>
      <c r="AO544" s="49">
        <f t="shared" si="467"/>
        <v>0</v>
      </c>
      <c r="AP544" s="49">
        <v>0</v>
      </c>
      <c r="AQ544" s="49">
        <v>0</v>
      </c>
      <c r="AR544" s="49">
        <v>0</v>
      </c>
      <c r="AS544" s="49">
        <v>0</v>
      </c>
      <c r="AT544" s="49">
        <f t="shared" si="468"/>
        <v>0.13</v>
      </c>
      <c r="AU544" s="49">
        <v>0</v>
      </c>
      <c r="AV544" s="49">
        <v>0</v>
      </c>
      <c r="AW544" s="49">
        <v>0</v>
      </c>
      <c r="AX544" s="49">
        <v>0.13</v>
      </c>
      <c r="AY544" s="49">
        <f t="shared" si="469"/>
        <v>13.090339999999999</v>
      </c>
      <c r="AZ544" s="49">
        <v>0</v>
      </c>
      <c r="BA544" s="49">
        <v>12.70534</v>
      </c>
      <c r="BB544" s="49">
        <v>0</v>
      </c>
      <c r="BC544" s="49">
        <v>0.38500000000000001</v>
      </c>
    </row>
    <row r="545" spans="1:55" ht="47.25" x14ac:dyDescent="0.25">
      <c r="A545" s="46" t="s">
        <v>1005</v>
      </c>
      <c r="B545" s="47" t="s">
        <v>1022</v>
      </c>
      <c r="C545" s="48" t="s">
        <v>1023</v>
      </c>
      <c r="D545" s="49">
        <v>0.82992147599999999</v>
      </c>
      <c r="E545" s="49">
        <f t="shared" si="458"/>
        <v>0.77400000000000002</v>
      </c>
      <c r="F545" s="49">
        <f t="shared" si="459"/>
        <v>0.77400000000000002</v>
      </c>
      <c r="G545" s="49">
        <f t="shared" si="459"/>
        <v>0</v>
      </c>
      <c r="H545" s="49">
        <f t="shared" si="459"/>
        <v>0</v>
      </c>
      <c r="I545" s="49">
        <f t="shared" si="459"/>
        <v>0</v>
      </c>
      <c r="J545" s="49">
        <f>SUBTOTAL(9,K545:N545)</f>
        <v>0</v>
      </c>
      <c r="K545" s="49">
        <v>0</v>
      </c>
      <c r="L545" s="49">
        <v>0</v>
      </c>
      <c r="M545" s="49">
        <v>0</v>
      </c>
      <c r="N545" s="49">
        <v>0</v>
      </c>
      <c r="O545" s="49">
        <f t="shared" si="461"/>
        <v>0</v>
      </c>
      <c r="P545" s="49">
        <v>0</v>
      </c>
      <c r="Q545" s="49">
        <v>0</v>
      </c>
      <c r="R545" s="49">
        <v>0</v>
      </c>
      <c r="S545" s="49">
        <v>0</v>
      </c>
      <c r="T545" s="49">
        <f t="shared" si="462"/>
        <v>0</v>
      </c>
      <c r="U545" s="49">
        <v>0</v>
      </c>
      <c r="V545" s="49">
        <v>0</v>
      </c>
      <c r="W545" s="49">
        <v>0</v>
      </c>
      <c r="X545" s="49">
        <v>0</v>
      </c>
      <c r="Y545" s="49">
        <f t="shared" si="463"/>
        <v>0.77400000000000002</v>
      </c>
      <c r="Z545" s="49">
        <v>0.77400000000000002</v>
      </c>
      <c r="AA545" s="49">
        <v>0</v>
      </c>
      <c r="AB545" s="49">
        <v>0</v>
      </c>
      <c r="AC545" s="49">
        <v>0</v>
      </c>
      <c r="AD545" s="49">
        <v>0.69160122999999996</v>
      </c>
      <c r="AE545" s="49">
        <f t="shared" si="464"/>
        <v>0.64500000000000002</v>
      </c>
      <c r="AF545" s="49">
        <f>AK545+AP545+AU545+AZ545</f>
        <v>0.64500000000000002</v>
      </c>
      <c r="AG545" s="49">
        <f t="shared" si="465"/>
        <v>0</v>
      </c>
      <c r="AH545" s="49">
        <f t="shared" si="465"/>
        <v>0</v>
      </c>
      <c r="AI545" s="49">
        <f t="shared" si="465"/>
        <v>0</v>
      </c>
      <c r="AJ545" s="49">
        <f t="shared" si="466"/>
        <v>0</v>
      </c>
      <c r="AK545" s="49">
        <v>0</v>
      </c>
      <c r="AL545" s="49">
        <v>0</v>
      </c>
      <c r="AM545" s="49">
        <v>0</v>
      </c>
      <c r="AN545" s="49">
        <v>0</v>
      </c>
      <c r="AO545" s="49">
        <f t="shared" si="467"/>
        <v>0</v>
      </c>
      <c r="AP545" s="49">
        <v>0</v>
      </c>
      <c r="AQ545" s="49">
        <v>0</v>
      </c>
      <c r="AR545" s="49">
        <v>0</v>
      </c>
      <c r="AS545" s="49">
        <v>0</v>
      </c>
      <c r="AT545" s="49">
        <f t="shared" si="468"/>
        <v>0.23172200000000001</v>
      </c>
      <c r="AU545" s="49">
        <v>0.23172200000000001</v>
      </c>
      <c r="AV545" s="49">
        <v>0</v>
      </c>
      <c r="AW545" s="49">
        <v>0</v>
      </c>
      <c r="AX545" s="49">
        <v>0</v>
      </c>
      <c r="AY545" s="49">
        <f t="shared" si="469"/>
        <v>0.41327800000000003</v>
      </c>
      <c r="AZ545" s="49">
        <v>0.41327800000000003</v>
      </c>
      <c r="BA545" s="49">
        <v>0</v>
      </c>
      <c r="BB545" s="49">
        <v>0</v>
      </c>
      <c r="BC545" s="49">
        <v>0</v>
      </c>
    </row>
    <row r="546" spans="1:55" ht="47.25" x14ac:dyDescent="0.25">
      <c r="A546" s="46" t="s">
        <v>1005</v>
      </c>
      <c r="B546" s="47" t="s">
        <v>1024</v>
      </c>
      <c r="C546" s="48" t="s">
        <v>1025</v>
      </c>
      <c r="D546" s="49">
        <v>0.97957943999999997</v>
      </c>
      <c r="E546" s="49">
        <f t="shared" si="458"/>
        <v>0</v>
      </c>
      <c r="F546" s="49">
        <f t="shared" si="459"/>
        <v>0</v>
      </c>
      <c r="G546" s="49">
        <f t="shared" si="459"/>
        <v>0</v>
      </c>
      <c r="H546" s="49">
        <f t="shared" si="459"/>
        <v>0</v>
      </c>
      <c r="I546" s="49">
        <f t="shared" si="459"/>
        <v>0</v>
      </c>
      <c r="J546" s="49">
        <f>SUBTOTAL(9,K546:N546)</f>
        <v>0</v>
      </c>
      <c r="K546" s="49">
        <v>0</v>
      </c>
      <c r="L546" s="49">
        <v>0</v>
      </c>
      <c r="M546" s="49">
        <v>0</v>
      </c>
      <c r="N546" s="49">
        <v>0</v>
      </c>
      <c r="O546" s="49">
        <f t="shared" si="461"/>
        <v>0</v>
      </c>
      <c r="P546" s="49">
        <v>0</v>
      </c>
      <c r="Q546" s="49">
        <v>0</v>
      </c>
      <c r="R546" s="49">
        <v>0</v>
      </c>
      <c r="S546" s="49">
        <v>0</v>
      </c>
      <c r="T546" s="49">
        <f t="shared" si="462"/>
        <v>0</v>
      </c>
      <c r="U546" s="49">
        <v>0</v>
      </c>
      <c r="V546" s="49">
        <v>0</v>
      </c>
      <c r="W546" s="49">
        <v>0</v>
      </c>
      <c r="X546" s="49">
        <v>0</v>
      </c>
      <c r="Y546" s="49">
        <f t="shared" si="463"/>
        <v>0</v>
      </c>
      <c r="Z546" s="49">
        <v>0</v>
      </c>
      <c r="AA546" s="49">
        <v>0</v>
      </c>
      <c r="AB546" s="49">
        <v>0</v>
      </c>
      <c r="AC546" s="49">
        <v>0</v>
      </c>
      <c r="AD546" s="49">
        <v>0.81631619999999994</v>
      </c>
      <c r="AE546" s="49">
        <f t="shared" si="464"/>
        <v>0.81</v>
      </c>
      <c r="AF546" s="49">
        <f t="shared" ref="AF546" si="470">AK546+AP546+AU546+AZ546</f>
        <v>0.81</v>
      </c>
      <c r="AG546" s="49">
        <f t="shared" si="465"/>
        <v>0</v>
      </c>
      <c r="AH546" s="49">
        <f t="shared" si="465"/>
        <v>0</v>
      </c>
      <c r="AI546" s="49">
        <f t="shared" si="465"/>
        <v>0</v>
      </c>
      <c r="AJ546" s="49">
        <f t="shared" si="466"/>
        <v>0</v>
      </c>
      <c r="AK546" s="49">
        <v>0</v>
      </c>
      <c r="AL546" s="49">
        <v>0</v>
      </c>
      <c r="AM546" s="49">
        <v>0</v>
      </c>
      <c r="AN546" s="49">
        <v>0</v>
      </c>
      <c r="AO546" s="49">
        <f t="shared" si="467"/>
        <v>0</v>
      </c>
      <c r="AP546" s="49">
        <v>0</v>
      </c>
      <c r="AQ546" s="49">
        <v>0</v>
      </c>
      <c r="AR546" s="49">
        <v>0</v>
      </c>
      <c r="AS546" s="49">
        <v>0</v>
      </c>
      <c r="AT546" s="49">
        <f t="shared" si="468"/>
        <v>0</v>
      </c>
      <c r="AU546" s="49">
        <v>0</v>
      </c>
      <c r="AV546" s="49">
        <v>0</v>
      </c>
      <c r="AW546" s="49">
        <v>0</v>
      </c>
      <c r="AX546" s="49">
        <v>0</v>
      </c>
      <c r="AY546" s="49">
        <f t="shared" si="469"/>
        <v>0.81</v>
      </c>
      <c r="AZ546" s="49">
        <v>0.81</v>
      </c>
      <c r="BA546" s="49">
        <v>0</v>
      </c>
      <c r="BB546" s="49">
        <v>0</v>
      </c>
      <c r="BC546" s="49">
        <v>0</v>
      </c>
    </row>
    <row r="547" spans="1:55" x14ac:dyDescent="0.25">
      <c r="A547" s="46" t="s">
        <v>1005</v>
      </c>
      <c r="B547" s="47" t="s">
        <v>1026</v>
      </c>
      <c r="C547" s="48" t="s">
        <v>1027</v>
      </c>
      <c r="D547" s="49">
        <v>2.4</v>
      </c>
      <c r="E547" s="49">
        <f t="shared" si="458"/>
        <v>2.28106952</v>
      </c>
      <c r="F547" s="49">
        <f t="shared" si="459"/>
        <v>2.28106952</v>
      </c>
      <c r="G547" s="49">
        <f t="shared" si="459"/>
        <v>0</v>
      </c>
      <c r="H547" s="49">
        <f t="shared" si="459"/>
        <v>0</v>
      </c>
      <c r="I547" s="49">
        <f t="shared" si="459"/>
        <v>0</v>
      </c>
      <c r="J547" s="49">
        <f t="shared" si="460"/>
        <v>0</v>
      </c>
      <c r="K547" s="49">
        <v>0</v>
      </c>
      <c r="L547" s="49">
        <v>0</v>
      </c>
      <c r="M547" s="49">
        <v>0</v>
      </c>
      <c r="N547" s="49">
        <v>0</v>
      </c>
      <c r="O547" s="49">
        <f t="shared" si="461"/>
        <v>0</v>
      </c>
      <c r="P547" s="49">
        <v>0</v>
      </c>
      <c r="Q547" s="49">
        <v>0</v>
      </c>
      <c r="R547" s="49">
        <v>0</v>
      </c>
      <c r="S547" s="49">
        <v>0</v>
      </c>
      <c r="T547" s="49">
        <f t="shared" si="462"/>
        <v>0.30584876000000005</v>
      </c>
      <c r="U547" s="49">
        <f>305.84876/1000</f>
        <v>0.30584876000000005</v>
      </c>
      <c r="V547" s="49">
        <v>0</v>
      </c>
      <c r="W547" s="49">
        <v>0</v>
      </c>
      <c r="X547" s="49">
        <v>0</v>
      </c>
      <c r="Y547" s="49">
        <f t="shared" si="463"/>
        <v>1.97522076</v>
      </c>
      <c r="Z547" s="49">
        <v>1.97522076</v>
      </c>
      <c r="AA547" s="49">
        <v>0</v>
      </c>
      <c r="AB547" s="49">
        <v>0</v>
      </c>
      <c r="AC547" s="49">
        <v>0</v>
      </c>
      <c r="AD547" s="49">
        <v>2</v>
      </c>
      <c r="AE547" s="49">
        <f t="shared" si="464"/>
        <v>2</v>
      </c>
      <c r="AF547" s="49">
        <f t="shared" si="465"/>
        <v>2</v>
      </c>
      <c r="AG547" s="49">
        <f t="shared" si="465"/>
        <v>0</v>
      </c>
      <c r="AH547" s="49">
        <f t="shared" si="465"/>
        <v>0</v>
      </c>
      <c r="AI547" s="49">
        <f t="shared" si="465"/>
        <v>0</v>
      </c>
      <c r="AJ547" s="49">
        <f t="shared" si="466"/>
        <v>0</v>
      </c>
      <c r="AK547" s="49">
        <v>0</v>
      </c>
      <c r="AL547" s="49">
        <v>0</v>
      </c>
      <c r="AM547" s="49">
        <v>0</v>
      </c>
      <c r="AN547" s="49">
        <v>0</v>
      </c>
      <c r="AO547" s="49">
        <f t="shared" si="467"/>
        <v>0</v>
      </c>
      <c r="AP547" s="49">
        <v>0</v>
      </c>
      <c r="AQ547" s="49">
        <v>0</v>
      </c>
      <c r="AR547" s="49">
        <v>0</v>
      </c>
      <c r="AS547" s="49">
        <v>0</v>
      </c>
      <c r="AT547" s="49">
        <f t="shared" si="468"/>
        <v>1.90089127</v>
      </c>
      <c r="AU547" s="49">
        <v>1.90089127</v>
      </c>
      <c r="AV547" s="49">
        <v>0</v>
      </c>
      <c r="AW547" s="49">
        <v>0</v>
      </c>
      <c r="AX547" s="49">
        <v>0</v>
      </c>
      <c r="AY547" s="49">
        <f t="shared" si="469"/>
        <v>9.9108729999999978E-2</v>
      </c>
      <c r="AZ547" s="49">
        <v>9.9108729999999978E-2</v>
      </c>
      <c r="BA547" s="49">
        <v>0</v>
      </c>
      <c r="BB547" s="49">
        <v>0</v>
      </c>
      <c r="BC547" s="49">
        <v>0</v>
      </c>
    </row>
    <row r="548" spans="1:55" ht="31.5" x14ac:dyDescent="0.25">
      <c r="A548" s="46" t="s">
        <v>1005</v>
      </c>
      <c r="B548" s="47" t="s">
        <v>1028</v>
      </c>
      <c r="C548" s="48" t="s">
        <v>1029</v>
      </c>
      <c r="D548" s="49">
        <v>33.876384000000002</v>
      </c>
      <c r="E548" s="49">
        <f t="shared" si="458"/>
        <v>3.8122502799999998</v>
      </c>
      <c r="F548" s="49">
        <f t="shared" si="459"/>
        <v>0.27620350999999999</v>
      </c>
      <c r="G548" s="49">
        <f t="shared" si="459"/>
        <v>2.9854348900000001</v>
      </c>
      <c r="H548" s="49">
        <f t="shared" si="459"/>
        <v>0</v>
      </c>
      <c r="I548" s="49">
        <f t="shared" si="459"/>
        <v>0.55061187999999994</v>
      </c>
      <c r="J548" s="49">
        <f t="shared" si="460"/>
        <v>0</v>
      </c>
      <c r="K548" s="49">
        <v>0</v>
      </c>
      <c r="L548" s="49">
        <v>0</v>
      </c>
      <c r="M548" s="49">
        <v>0</v>
      </c>
      <c r="N548" s="49">
        <v>0</v>
      </c>
      <c r="O548" s="49">
        <f t="shared" si="461"/>
        <v>0.39219999999999999</v>
      </c>
      <c r="P548" s="49">
        <v>0</v>
      </c>
      <c r="Q548" s="49">
        <v>0</v>
      </c>
      <c r="R548" s="49">
        <v>0</v>
      </c>
      <c r="S548" s="49">
        <v>0.39219999999999999</v>
      </c>
      <c r="T548" s="49">
        <f t="shared" si="462"/>
        <v>3.4200502799999999</v>
      </c>
      <c r="U548" s="49">
        <f>276.20351/1000</f>
        <v>0.27620350999999999</v>
      </c>
      <c r="V548" s="49">
        <f>2985.43489/1000</f>
        <v>2.9854348900000001</v>
      </c>
      <c r="W548" s="49">
        <v>0</v>
      </c>
      <c r="X548" s="49">
        <f>158.41188/1000</f>
        <v>0.15841188</v>
      </c>
      <c r="Y548" s="49">
        <f t="shared" si="463"/>
        <v>0</v>
      </c>
      <c r="Z548" s="49">
        <v>0</v>
      </c>
      <c r="AA548" s="49">
        <v>0</v>
      </c>
      <c r="AB548" s="49">
        <v>0</v>
      </c>
      <c r="AC548" s="49">
        <v>0</v>
      </c>
      <c r="AD548" s="49">
        <v>28.44032</v>
      </c>
      <c r="AE548" s="49">
        <f t="shared" si="464"/>
        <v>0.55061188000000005</v>
      </c>
      <c r="AF548" s="49">
        <f t="shared" si="465"/>
        <v>0</v>
      </c>
      <c r="AG548" s="49">
        <f t="shared" si="465"/>
        <v>0</v>
      </c>
      <c r="AH548" s="49">
        <f t="shared" si="465"/>
        <v>0</v>
      </c>
      <c r="AI548" s="49">
        <f t="shared" si="465"/>
        <v>0.55061188000000005</v>
      </c>
      <c r="AJ548" s="49">
        <f t="shared" si="466"/>
        <v>0</v>
      </c>
      <c r="AK548" s="49">
        <v>0</v>
      </c>
      <c r="AL548" s="49">
        <v>0</v>
      </c>
      <c r="AM548" s="49">
        <v>0</v>
      </c>
      <c r="AN548" s="49">
        <v>0</v>
      </c>
      <c r="AO548" s="49">
        <f t="shared" si="467"/>
        <v>0.39220000000000005</v>
      </c>
      <c r="AP548" s="49">
        <v>0</v>
      </c>
      <c r="AQ548" s="49">
        <v>0</v>
      </c>
      <c r="AR548" s="49">
        <v>0</v>
      </c>
      <c r="AS548" s="49">
        <v>0.39220000000000005</v>
      </c>
      <c r="AT548" s="49">
        <f t="shared" si="468"/>
        <v>0.15841188</v>
      </c>
      <c r="AU548" s="49">
        <v>0</v>
      </c>
      <c r="AV548" s="49">
        <v>0</v>
      </c>
      <c r="AW548" s="49">
        <v>0</v>
      </c>
      <c r="AX548" s="49">
        <v>0.15841188</v>
      </c>
      <c r="AY548" s="49">
        <f t="shared" si="469"/>
        <v>0</v>
      </c>
      <c r="AZ548" s="49">
        <v>0</v>
      </c>
      <c r="BA548" s="49">
        <v>0</v>
      </c>
      <c r="BB548" s="49">
        <v>0</v>
      </c>
      <c r="BC548" s="49">
        <v>0</v>
      </c>
    </row>
    <row r="549" spans="1:55" ht="31.5" x14ac:dyDescent="0.25">
      <c r="A549" s="46" t="s">
        <v>1005</v>
      </c>
      <c r="B549" s="68" t="s">
        <v>1030</v>
      </c>
      <c r="C549" s="48" t="s">
        <v>1031</v>
      </c>
      <c r="D549" s="49">
        <v>16.389900000000001</v>
      </c>
      <c r="E549" s="49">
        <f t="shared" si="458"/>
        <v>3.6658195300000003</v>
      </c>
      <c r="F549" s="49">
        <f t="shared" si="459"/>
        <v>0.89910000000000001</v>
      </c>
      <c r="G549" s="49">
        <f t="shared" si="459"/>
        <v>2.76671953</v>
      </c>
      <c r="H549" s="49">
        <f t="shared" si="459"/>
        <v>0</v>
      </c>
      <c r="I549" s="49">
        <f t="shared" si="459"/>
        <v>0</v>
      </c>
      <c r="J549" s="49">
        <f t="shared" si="460"/>
        <v>0.89910000000000001</v>
      </c>
      <c r="K549" s="49">
        <v>0.89910000000000001</v>
      </c>
      <c r="L549" s="49">
        <v>0</v>
      </c>
      <c r="M549" s="49">
        <v>0</v>
      </c>
      <c r="N549" s="49">
        <v>0</v>
      </c>
      <c r="O549" s="49">
        <f t="shared" si="461"/>
        <v>0</v>
      </c>
      <c r="P549" s="49">
        <v>0</v>
      </c>
      <c r="Q549" s="49">
        <v>0</v>
      </c>
      <c r="R549" s="49">
        <v>0</v>
      </c>
      <c r="S549" s="49">
        <v>0</v>
      </c>
      <c r="T549" s="49">
        <f t="shared" si="462"/>
        <v>1.48166803</v>
      </c>
      <c r="U549" s="49">
        <v>0</v>
      </c>
      <c r="V549" s="49">
        <f>1481.66803/1000</f>
        <v>1.48166803</v>
      </c>
      <c r="W549" s="49">
        <v>0</v>
      </c>
      <c r="X549" s="49">
        <v>0</v>
      </c>
      <c r="Y549" s="49">
        <f t="shared" si="463"/>
        <v>1.2850515</v>
      </c>
      <c r="Z549" s="49">
        <v>0</v>
      </c>
      <c r="AA549" s="49">
        <v>1.2850515</v>
      </c>
      <c r="AB549" s="49">
        <v>0</v>
      </c>
      <c r="AC549" s="49">
        <v>0</v>
      </c>
      <c r="AD549" s="49">
        <v>12.909000000000001</v>
      </c>
      <c r="AE549" s="49">
        <f t="shared" si="464"/>
        <v>12.408969880000001</v>
      </c>
      <c r="AF549" s="49">
        <f t="shared" si="465"/>
        <v>0</v>
      </c>
      <c r="AG549" s="49">
        <f t="shared" si="465"/>
        <v>12.408969880000001</v>
      </c>
      <c r="AH549" s="49">
        <f t="shared" si="465"/>
        <v>0</v>
      </c>
      <c r="AI549" s="49">
        <f t="shared" si="465"/>
        <v>0</v>
      </c>
      <c r="AJ549" s="49">
        <f t="shared" si="466"/>
        <v>0</v>
      </c>
      <c r="AK549" s="49">
        <v>0</v>
      </c>
      <c r="AL549" s="49">
        <v>0</v>
      </c>
      <c r="AM549" s="49">
        <v>0</v>
      </c>
      <c r="AN549" s="49">
        <v>0</v>
      </c>
      <c r="AO549" s="49">
        <f t="shared" si="467"/>
        <v>0</v>
      </c>
      <c r="AP549" s="49">
        <v>0</v>
      </c>
      <c r="AQ549" s="49">
        <v>0</v>
      </c>
      <c r="AR549" s="49">
        <v>0</v>
      </c>
      <c r="AS549" s="49">
        <v>0</v>
      </c>
      <c r="AT549" s="49">
        <f t="shared" si="468"/>
        <v>0</v>
      </c>
      <c r="AU549" s="49">
        <v>0</v>
      </c>
      <c r="AV549" s="49">
        <v>0</v>
      </c>
      <c r="AW549" s="49">
        <v>0</v>
      </c>
      <c r="AX549" s="49">
        <v>0</v>
      </c>
      <c r="AY549" s="49">
        <f t="shared" si="469"/>
        <v>12.408969880000001</v>
      </c>
      <c r="AZ549" s="49">
        <v>0</v>
      </c>
      <c r="BA549" s="49">
        <v>12.408969880000001</v>
      </c>
      <c r="BB549" s="49">
        <v>0</v>
      </c>
      <c r="BC549" s="49">
        <v>0</v>
      </c>
    </row>
    <row r="550" spans="1:55" ht="31.5" x14ac:dyDescent="0.25">
      <c r="A550" s="46" t="s">
        <v>1005</v>
      </c>
      <c r="B550" s="68" t="s">
        <v>1032</v>
      </c>
      <c r="C550" s="48" t="s">
        <v>1033</v>
      </c>
      <c r="D550" s="49">
        <v>10.666600000000001</v>
      </c>
      <c r="E550" s="49">
        <f t="shared" si="458"/>
        <v>10.385</v>
      </c>
      <c r="F550" s="49">
        <f t="shared" si="459"/>
        <v>0</v>
      </c>
      <c r="G550" s="49">
        <f t="shared" si="459"/>
        <v>10.151999999999999</v>
      </c>
      <c r="H550" s="49">
        <f t="shared" si="459"/>
        <v>0</v>
      </c>
      <c r="I550" s="49">
        <f t="shared" si="459"/>
        <v>0.23299999999999998</v>
      </c>
      <c r="J550" s="49">
        <f t="shared" si="460"/>
        <v>0</v>
      </c>
      <c r="K550" s="49">
        <v>0</v>
      </c>
      <c r="L550" s="49">
        <v>0</v>
      </c>
      <c r="M550" s="49">
        <v>0</v>
      </c>
      <c r="N550" s="49">
        <v>0</v>
      </c>
      <c r="O550" s="49">
        <f t="shared" si="461"/>
        <v>1.1691633299999999</v>
      </c>
      <c r="P550" s="49">
        <v>0</v>
      </c>
      <c r="Q550" s="49">
        <v>1.1279999999999999</v>
      </c>
      <c r="R550" s="49">
        <v>0</v>
      </c>
      <c r="S550" s="49">
        <v>4.1163329999999998E-2</v>
      </c>
      <c r="T550" s="49">
        <f t="shared" si="462"/>
        <v>9.7579849999999996E-2</v>
      </c>
      <c r="U550" s="49">
        <v>0</v>
      </c>
      <c r="V550" s="49">
        <v>0</v>
      </c>
      <c r="W550" s="49">
        <v>0</v>
      </c>
      <c r="X550" s="49">
        <f>97.57985/1000</f>
        <v>9.7579849999999996E-2</v>
      </c>
      <c r="Y550" s="49">
        <f t="shared" si="463"/>
        <v>9.1182568199999992</v>
      </c>
      <c r="Z550" s="49">
        <v>0</v>
      </c>
      <c r="AA550" s="49">
        <v>9.0239999999999991</v>
      </c>
      <c r="AB550" s="49">
        <v>0</v>
      </c>
      <c r="AC550" s="49">
        <v>9.4256820000000005E-2</v>
      </c>
      <c r="AD550" s="49">
        <v>9.7609999999999992</v>
      </c>
      <c r="AE550" s="49">
        <f t="shared" si="464"/>
        <v>9.6330000000000009</v>
      </c>
      <c r="AF550" s="49">
        <f t="shared" si="465"/>
        <v>0</v>
      </c>
      <c r="AG550" s="49">
        <f t="shared" si="465"/>
        <v>9.4</v>
      </c>
      <c r="AH550" s="49">
        <f t="shared" si="465"/>
        <v>0</v>
      </c>
      <c r="AI550" s="49">
        <f t="shared" si="465"/>
        <v>0.23300000000000001</v>
      </c>
      <c r="AJ550" s="49">
        <f t="shared" si="466"/>
        <v>0</v>
      </c>
      <c r="AK550" s="49">
        <v>0</v>
      </c>
      <c r="AL550" s="49">
        <v>0</v>
      </c>
      <c r="AM550" s="49">
        <v>0</v>
      </c>
      <c r="AN550" s="49">
        <v>0</v>
      </c>
      <c r="AO550" s="49">
        <f t="shared" si="467"/>
        <v>4.1163330000000005E-2</v>
      </c>
      <c r="AP550" s="49">
        <v>0</v>
      </c>
      <c r="AQ550" s="49">
        <v>0</v>
      </c>
      <c r="AR550" s="49">
        <v>0</v>
      </c>
      <c r="AS550" s="49">
        <v>4.1163330000000005E-2</v>
      </c>
      <c r="AT550" s="49">
        <f t="shared" si="468"/>
        <v>9.7579849999999996E-2</v>
      </c>
      <c r="AU550" s="49">
        <v>0</v>
      </c>
      <c r="AV550" s="49">
        <v>0</v>
      </c>
      <c r="AW550" s="49">
        <v>0</v>
      </c>
      <c r="AX550" s="49">
        <v>9.7579849999999996E-2</v>
      </c>
      <c r="AY550" s="49">
        <f t="shared" si="469"/>
        <v>9.4942568200000004</v>
      </c>
      <c r="AZ550" s="49">
        <v>0</v>
      </c>
      <c r="BA550" s="49">
        <v>9.4</v>
      </c>
      <c r="BB550" s="49">
        <v>0</v>
      </c>
      <c r="BC550" s="49">
        <v>9.4256820000000019E-2</v>
      </c>
    </row>
    <row r="551" spans="1:55" s="16" customFormat="1" ht="47.25" x14ac:dyDescent="0.25">
      <c r="A551" s="38" t="s">
        <v>1034</v>
      </c>
      <c r="B551" s="43" t="s">
        <v>302</v>
      </c>
      <c r="C551" s="40" t="s">
        <v>75</v>
      </c>
      <c r="D551" s="42">
        <f t="shared" ref="D551:BC551" si="471">D552</f>
        <v>0</v>
      </c>
      <c r="E551" s="42">
        <f t="shared" si="471"/>
        <v>0</v>
      </c>
      <c r="F551" s="42">
        <f t="shared" si="471"/>
        <v>0</v>
      </c>
      <c r="G551" s="42">
        <f t="shared" si="471"/>
        <v>0</v>
      </c>
      <c r="H551" s="42">
        <f t="shared" si="471"/>
        <v>0</v>
      </c>
      <c r="I551" s="42">
        <f t="shared" si="471"/>
        <v>0</v>
      </c>
      <c r="J551" s="42">
        <f t="shared" si="471"/>
        <v>0</v>
      </c>
      <c r="K551" s="42">
        <f t="shared" si="471"/>
        <v>0</v>
      </c>
      <c r="L551" s="42">
        <f t="shared" si="471"/>
        <v>0</v>
      </c>
      <c r="M551" s="42">
        <f t="shared" si="471"/>
        <v>0</v>
      </c>
      <c r="N551" s="42">
        <f t="shared" si="471"/>
        <v>0</v>
      </c>
      <c r="O551" s="42">
        <f t="shared" si="471"/>
        <v>0</v>
      </c>
      <c r="P551" s="42">
        <f t="shared" si="471"/>
        <v>0</v>
      </c>
      <c r="Q551" s="42">
        <f t="shared" si="471"/>
        <v>0</v>
      </c>
      <c r="R551" s="42">
        <f t="shared" si="471"/>
        <v>0</v>
      </c>
      <c r="S551" s="42">
        <f t="shared" si="471"/>
        <v>0</v>
      </c>
      <c r="T551" s="42">
        <f t="shared" si="471"/>
        <v>0</v>
      </c>
      <c r="U551" s="42">
        <f t="shared" si="471"/>
        <v>0</v>
      </c>
      <c r="V551" s="42">
        <f t="shared" si="471"/>
        <v>0</v>
      </c>
      <c r="W551" s="42">
        <f t="shared" si="471"/>
        <v>0</v>
      </c>
      <c r="X551" s="42">
        <f t="shared" si="471"/>
        <v>0</v>
      </c>
      <c r="Y551" s="42">
        <f t="shared" si="471"/>
        <v>0</v>
      </c>
      <c r="Z551" s="42">
        <f t="shared" si="471"/>
        <v>0</v>
      </c>
      <c r="AA551" s="42">
        <f t="shared" si="471"/>
        <v>0</v>
      </c>
      <c r="AB551" s="42">
        <f t="shared" si="471"/>
        <v>0</v>
      </c>
      <c r="AC551" s="42">
        <f t="shared" si="471"/>
        <v>0</v>
      </c>
      <c r="AD551" s="42">
        <f t="shared" si="471"/>
        <v>0</v>
      </c>
      <c r="AE551" s="42">
        <f t="shared" si="471"/>
        <v>0</v>
      </c>
      <c r="AF551" s="42">
        <f t="shared" si="471"/>
        <v>0</v>
      </c>
      <c r="AG551" s="42">
        <f t="shared" si="471"/>
        <v>0</v>
      </c>
      <c r="AH551" s="42">
        <f t="shared" si="471"/>
        <v>0</v>
      </c>
      <c r="AI551" s="42">
        <f t="shared" si="471"/>
        <v>0</v>
      </c>
      <c r="AJ551" s="42">
        <f t="shared" si="471"/>
        <v>0</v>
      </c>
      <c r="AK551" s="42">
        <f t="shared" si="471"/>
        <v>0</v>
      </c>
      <c r="AL551" s="42">
        <f t="shared" si="471"/>
        <v>0</v>
      </c>
      <c r="AM551" s="42">
        <f t="shared" si="471"/>
        <v>0</v>
      </c>
      <c r="AN551" s="42">
        <f t="shared" si="471"/>
        <v>0</v>
      </c>
      <c r="AO551" s="42">
        <f t="shared" si="471"/>
        <v>0</v>
      </c>
      <c r="AP551" s="42">
        <f t="shared" si="471"/>
        <v>0</v>
      </c>
      <c r="AQ551" s="42">
        <f t="shared" si="471"/>
        <v>0</v>
      </c>
      <c r="AR551" s="42">
        <f t="shared" si="471"/>
        <v>0</v>
      </c>
      <c r="AS551" s="42">
        <f t="shared" si="471"/>
        <v>0</v>
      </c>
      <c r="AT551" s="42">
        <f t="shared" si="471"/>
        <v>0</v>
      </c>
      <c r="AU551" s="42">
        <f t="shared" si="471"/>
        <v>0</v>
      </c>
      <c r="AV551" s="42">
        <f t="shared" si="471"/>
        <v>0</v>
      </c>
      <c r="AW551" s="42">
        <f t="shared" si="471"/>
        <v>0</v>
      </c>
      <c r="AX551" s="42">
        <f t="shared" si="471"/>
        <v>0</v>
      </c>
      <c r="AY551" s="42">
        <f t="shared" si="471"/>
        <v>0</v>
      </c>
      <c r="AZ551" s="42">
        <f t="shared" si="471"/>
        <v>0</v>
      </c>
      <c r="BA551" s="42">
        <f t="shared" si="471"/>
        <v>0</v>
      </c>
      <c r="BB551" s="42">
        <f t="shared" si="471"/>
        <v>0</v>
      </c>
      <c r="BC551" s="42">
        <f t="shared" si="471"/>
        <v>0</v>
      </c>
    </row>
    <row r="552" spans="1:55" s="16" customFormat="1" x14ac:dyDescent="0.25">
      <c r="A552" s="38" t="s">
        <v>1035</v>
      </c>
      <c r="B552" s="43" t="s">
        <v>312</v>
      </c>
      <c r="C552" s="40" t="s">
        <v>75</v>
      </c>
      <c r="D552" s="42">
        <f t="shared" ref="D552:BC552" si="472">D553+D554</f>
        <v>0</v>
      </c>
      <c r="E552" s="42">
        <f t="shared" si="472"/>
        <v>0</v>
      </c>
      <c r="F552" s="42">
        <f t="shared" si="472"/>
        <v>0</v>
      </c>
      <c r="G552" s="42">
        <f t="shared" si="472"/>
        <v>0</v>
      </c>
      <c r="H552" s="42">
        <f t="shared" si="472"/>
        <v>0</v>
      </c>
      <c r="I552" s="42">
        <f t="shared" si="472"/>
        <v>0</v>
      </c>
      <c r="J552" s="42">
        <f t="shared" si="472"/>
        <v>0</v>
      </c>
      <c r="K552" s="42">
        <f t="shared" si="472"/>
        <v>0</v>
      </c>
      <c r="L552" s="42">
        <f t="shared" si="472"/>
        <v>0</v>
      </c>
      <c r="M552" s="42">
        <f t="shared" si="472"/>
        <v>0</v>
      </c>
      <c r="N552" s="42">
        <f t="shared" si="472"/>
        <v>0</v>
      </c>
      <c r="O552" s="42">
        <f t="shared" si="472"/>
        <v>0</v>
      </c>
      <c r="P552" s="42">
        <f t="shared" si="472"/>
        <v>0</v>
      </c>
      <c r="Q552" s="42">
        <f t="shared" si="472"/>
        <v>0</v>
      </c>
      <c r="R552" s="42">
        <f t="shared" si="472"/>
        <v>0</v>
      </c>
      <c r="S552" s="42">
        <f t="shared" si="472"/>
        <v>0</v>
      </c>
      <c r="T552" s="42">
        <f t="shared" si="472"/>
        <v>0</v>
      </c>
      <c r="U552" s="42">
        <f t="shared" si="472"/>
        <v>0</v>
      </c>
      <c r="V552" s="42">
        <f t="shared" si="472"/>
        <v>0</v>
      </c>
      <c r="W552" s="42">
        <f t="shared" si="472"/>
        <v>0</v>
      </c>
      <c r="X552" s="42">
        <f t="shared" si="472"/>
        <v>0</v>
      </c>
      <c r="Y552" s="42">
        <f t="shared" si="472"/>
        <v>0</v>
      </c>
      <c r="Z552" s="42">
        <f t="shared" si="472"/>
        <v>0</v>
      </c>
      <c r="AA552" s="42">
        <f t="shared" si="472"/>
        <v>0</v>
      </c>
      <c r="AB552" s="42">
        <f t="shared" si="472"/>
        <v>0</v>
      </c>
      <c r="AC552" s="42">
        <f t="shared" si="472"/>
        <v>0</v>
      </c>
      <c r="AD552" s="42">
        <f t="shared" si="472"/>
        <v>0</v>
      </c>
      <c r="AE552" s="42">
        <f t="shared" si="472"/>
        <v>0</v>
      </c>
      <c r="AF552" s="42">
        <f t="shared" si="472"/>
        <v>0</v>
      </c>
      <c r="AG552" s="42">
        <f t="shared" si="472"/>
        <v>0</v>
      </c>
      <c r="AH552" s="42">
        <f t="shared" si="472"/>
        <v>0</v>
      </c>
      <c r="AI552" s="42">
        <f t="shared" si="472"/>
        <v>0</v>
      </c>
      <c r="AJ552" s="42">
        <f t="shared" si="472"/>
        <v>0</v>
      </c>
      <c r="AK552" s="42">
        <f t="shared" si="472"/>
        <v>0</v>
      </c>
      <c r="AL552" s="42">
        <f t="shared" si="472"/>
        <v>0</v>
      </c>
      <c r="AM552" s="42">
        <f t="shared" si="472"/>
        <v>0</v>
      </c>
      <c r="AN552" s="42">
        <f t="shared" si="472"/>
        <v>0</v>
      </c>
      <c r="AO552" s="42">
        <f t="shared" si="472"/>
        <v>0</v>
      </c>
      <c r="AP552" s="42">
        <f t="shared" si="472"/>
        <v>0</v>
      </c>
      <c r="AQ552" s="42">
        <f t="shared" si="472"/>
        <v>0</v>
      </c>
      <c r="AR552" s="42">
        <f t="shared" si="472"/>
        <v>0</v>
      </c>
      <c r="AS552" s="42">
        <f t="shared" si="472"/>
        <v>0</v>
      </c>
      <c r="AT552" s="42">
        <f t="shared" si="472"/>
        <v>0</v>
      </c>
      <c r="AU552" s="42">
        <f t="shared" si="472"/>
        <v>0</v>
      </c>
      <c r="AV552" s="42">
        <f t="shared" si="472"/>
        <v>0</v>
      </c>
      <c r="AW552" s="42">
        <f t="shared" si="472"/>
        <v>0</v>
      </c>
      <c r="AX552" s="42">
        <f t="shared" si="472"/>
        <v>0</v>
      </c>
      <c r="AY552" s="42">
        <f t="shared" si="472"/>
        <v>0</v>
      </c>
      <c r="AZ552" s="42">
        <f t="shared" si="472"/>
        <v>0</v>
      </c>
      <c r="BA552" s="42">
        <f t="shared" si="472"/>
        <v>0</v>
      </c>
      <c r="BB552" s="42">
        <f t="shared" si="472"/>
        <v>0</v>
      </c>
      <c r="BC552" s="42">
        <f t="shared" si="472"/>
        <v>0</v>
      </c>
    </row>
    <row r="553" spans="1:55" s="16" customFormat="1" ht="47.25" x14ac:dyDescent="0.25">
      <c r="A553" s="38" t="s">
        <v>1036</v>
      </c>
      <c r="B553" s="43" t="s">
        <v>306</v>
      </c>
      <c r="C553" s="40" t="s">
        <v>75</v>
      </c>
      <c r="D553" s="42">
        <v>0</v>
      </c>
      <c r="E553" s="42">
        <v>0</v>
      </c>
      <c r="F553" s="42">
        <v>0</v>
      </c>
      <c r="G553" s="42">
        <v>0</v>
      </c>
      <c r="H553" s="42">
        <v>0</v>
      </c>
      <c r="I553" s="42">
        <v>0</v>
      </c>
      <c r="J553" s="42">
        <v>0</v>
      </c>
      <c r="K553" s="42">
        <v>0</v>
      </c>
      <c r="L553" s="42">
        <v>0</v>
      </c>
      <c r="M553" s="42">
        <v>0</v>
      </c>
      <c r="N553" s="42">
        <v>0</v>
      </c>
      <c r="O553" s="42">
        <v>0</v>
      </c>
      <c r="P553" s="42">
        <v>0</v>
      </c>
      <c r="Q553" s="42">
        <v>0</v>
      </c>
      <c r="R553" s="42">
        <v>0</v>
      </c>
      <c r="S553" s="42">
        <v>0</v>
      </c>
      <c r="T553" s="42">
        <v>0</v>
      </c>
      <c r="U553" s="42">
        <v>0</v>
      </c>
      <c r="V553" s="42">
        <v>0</v>
      </c>
      <c r="W553" s="42">
        <v>0</v>
      </c>
      <c r="X553" s="42">
        <v>0</v>
      </c>
      <c r="Y553" s="42">
        <v>0</v>
      </c>
      <c r="Z553" s="42">
        <v>0</v>
      </c>
      <c r="AA553" s="42">
        <v>0</v>
      </c>
      <c r="AB553" s="42">
        <v>0</v>
      </c>
      <c r="AC553" s="42">
        <v>0</v>
      </c>
      <c r="AD553" s="42">
        <v>0</v>
      </c>
      <c r="AE553" s="42">
        <v>0</v>
      </c>
      <c r="AF553" s="42">
        <v>0</v>
      </c>
      <c r="AG553" s="42">
        <v>0</v>
      </c>
      <c r="AH553" s="42">
        <v>0</v>
      </c>
      <c r="AI553" s="42">
        <v>0</v>
      </c>
      <c r="AJ553" s="42">
        <v>0</v>
      </c>
      <c r="AK553" s="42">
        <v>0</v>
      </c>
      <c r="AL553" s="42">
        <v>0</v>
      </c>
      <c r="AM553" s="42">
        <v>0</v>
      </c>
      <c r="AN553" s="42">
        <v>0</v>
      </c>
      <c r="AO553" s="42">
        <v>0</v>
      </c>
      <c r="AP553" s="42">
        <v>0</v>
      </c>
      <c r="AQ553" s="42">
        <v>0</v>
      </c>
      <c r="AR553" s="42">
        <v>0</v>
      </c>
      <c r="AS553" s="42">
        <v>0</v>
      </c>
      <c r="AT553" s="42">
        <v>0</v>
      </c>
      <c r="AU553" s="42">
        <v>0</v>
      </c>
      <c r="AV553" s="42">
        <v>0</v>
      </c>
      <c r="AW553" s="42">
        <v>0</v>
      </c>
      <c r="AX553" s="42">
        <v>0</v>
      </c>
      <c r="AY553" s="42">
        <v>0</v>
      </c>
      <c r="AZ553" s="42">
        <v>0</v>
      </c>
      <c r="BA553" s="42">
        <v>0</v>
      </c>
      <c r="BB553" s="42">
        <v>0</v>
      </c>
      <c r="BC553" s="42">
        <v>0</v>
      </c>
    </row>
    <row r="554" spans="1:55" s="16" customFormat="1" ht="47.25" x14ac:dyDescent="0.25">
      <c r="A554" s="38" t="s">
        <v>1037</v>
      </c>
      <c r="B554" s="43" t="s">
        <v>308</v>
      </c>
      <c r="C554" s="40" t="s">
        <v>75</v>
      </c>
      <c r="D554" s="42">
        <v>0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>
        <v>0</v>
      </c>
      <c r="L554" s="42">
        <v>0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0</v>
      </c>
      <c r="S554" s="42">
        <v>0</v>
      </c>
      <c r="T554" s="42">
        <v>0</v>
      </c>
      <c r="U554" s="42">
        <v>0</v>
      </c>
      <c r="V554" s="42">
        <v>0</v>
      </c>
      <c r="W554" s="42">
        <v>0</v>
      </c>
      <c r="X554" s="42">
        <v>0</v>
      </c>
      <c r="Y554" s="42">
        <v>0</v>
      </c>
      <c r="Z554" s="42">
        <v>0</v>
      </c>
      <c r="AA554" s="42">
        <v>0</v>
      </c>
      <c r="AB554" s="42">
        <v>0</v>
      </c>
      <c r="AC554" s="42">
        <v>0</v>
      </c>
      <c r="AD554" s="42">
        <v>0</v>
      </c>
      <c r="AE554" s="42">
        <v>0</v>
      </c>
      <c r="AF554" s="42">
        <v>0</v>
      </c>
      <c r="AG554" s="42">
        <v>0</v>
      </c>
      <c r="AH554" s="42">
        <v>0</v>
      </c>
      <c r="AI554" s="42">
        <v>0</v>
      </c>
      <c r="AJ554" s="42">
        <v>0</v>
      </c>
      <c r="AK554" s="42">
        <v>0</v>
      </c>
      <c r="AL554" s="42">
        <v>0</v>
      </c>
      <c r="AM554" s="42">
        <v>0</v>
      </c>
      <c r="AN554" s="42">
        <v>0</v>
      </c>
      <c r="AO554" s="42">
        <v>0</v>
      </c>
      <c r="AP554" s="42">
        <v>0</v>
      </c>
      <c r="AQ554" s="42">
        <v>0</v>
      </c>
      <c r="AR554" s="42">
        <v>0</v>
      </c>
      <c r="AS554" s="42">
        <v>0</v>
      </c>
      <c r="AT554" s="42">
        <v>0</v>
      </c>
      <c r="AU554" s="42">
        <v>0</v>
      </c>
      <c r="AV554" s="42">
        <v>0</v>
      </c>
      <c r="AW554" s="42">
        <v>0</v>
      </c>
      <c r="AX554" s="42">
        <v>0</v>
      </c>
      <c r="AY554" s="42">
        <v>0</v>
      </c>
      <c r="AZ554" s="42">
        <v>0</v>
      </c>
      <c r="BA554" s="42">
        <v>0</v>
      </c>
      <c r="BB554" s="42">
        <v>0</v>
      </c>
      <c r="BC554" s="42">
        <v>0</v>
      </c>
    </row>
    <row r="555" spans="1:55" s="16" customFormat="1" x14ac:dyDescent="0.25">
      <c r="A555" s="38" t="s">
        <v>1038</v>
      </c>
      <c r="B555" s="43" t="s">
        <v>312</v>
      </c>
      <c r="C555" s="40" t="s">
        <v>75</v>
      </c>
      <c r="D555" s="42">
        <v>0</v>
      </c>
      <c r="E555" s="42">
        <v>0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>
        <v>0</v>
      </c>
      <c r="L555" s="42">
        <v>0</v>
      </c>
      <c r="M555" s="42">
        <v>0</v>
      </c>
      <c r="N555" s="42">
        <v>0</v>
      </c>
      <c r="O555" s="42">
        <v>0</v>
      </c>
      <c r="P555" s="42">
        <v>0</v>
      </c>
      <c r="Q555" s="42">
        <v>0</v>
      </c>
      <c r="R555" s="42">
        <v>0</v>
      </c>
      <c r="S555" s="42">
        <v>0</v>
      </c>
      <c r="T555" s="42">
        <v>0</v>
      </c>
      <c r="U555" s="42">
        <v>0</v>
      </c>
      <c r="V555" s="42">
        <v>0</v>
      </c>
      <c r="W555" s="42">
        <v>0</v>
      </c>
      <c r="X555" s="42">
        <v>0</v>
      </c>
      <c r="Y555" s="42">
        <v>0</v>
      </c>
      <c r="Z555" s="42">
        <v>0</v>
      </c>
      <c r="AA555" s="42">
        <v>0</v>
      </c>
      <c r="AB555" s="42">
        <v>0</v>
      </c>
      <c r="AC555" s="42">
        <v>0</v>
      </c>
      <c r="AD555" s="42">
        <v>0</v>
      </c>
      <c r="AE555" s="42">
        <v>0</v>
      </c>
      <c r="AF555" s="42">
        <v>0</v>
      </c>
      <c r="AG555" s="42">
        <v>0</v>
      </c>
      <c r="AH555" s="42">
        <v>0</v>
      </c>
      <c r="AI555" s="42">
        <v>0</v>
      </c>
      <c r="AJ555" s="42">
        <v>0</v>
      </c>
      <c r="AK555" s="42">
        <v>0</v>
      </c>
      <c r="AL555" s="42">
        <v>0</v>
      </c>
      <c r="AM555" s="42">
        <v>0</v>
      </c>
      <c r="AN555" s="42">
        <v>0</v>
      </c>
      <c r="AO555" s="42">
        <v>0</v>
      </c>
      <c r="AP555" s="42">
        <v>0</v>
      </c>
      <c r="AQ555" s="42">
        <v>0</v>
      </c>
      <c r="AR555" s="42">
        <v>0</v>
      </c>
      <c r="AS555" s="42">
        <v>0</v>
      </c>
      <c r="AT555" s="42">
        <v>0</v>
      </c>
      <c r="AU555" s="42">
        <v>0</v>
      </c>
      <c r="AV555" s="42">
        <v>0</v>
      </c>
      <c r="AW555" s="42">
        <v>0</v>
      </c>
      <c r="AX555" s="42">
        <v>0</v>
      </c>
      <c r="AY555" s="42">
        <v>0</v>
      </c>
      <c r="AZ555" s="42">
        <v>0</v>
      </c>
      <c r="BA555" s="42">
        <v>0</v>
      </c>
      <c r="BB555" s="42">
        <v>0</v>
      </c>
      <c r="BC555" s="42">
        <v>0</v>
      </c>
    </row>
    <row r="556" spans="1:55" s="16" customFormat="1" ht="47.25" x14ac:dyDescent="0.25">
      <c r="A556" s="38" t="s">
        <v>1039</v>
      </c>
      <c r="B556" s="43" t="s">
        <v>306</v>
      </c>
      <c r="C556" s="40" t="s">
        <v>75</v>
      </c>
      <c r="D556" s="42">
        <v>0</v>
      </c>
      <c r="E556" s="42">
        <v>0</v>
      </c>
      <c r="F556" s="42">
        <v>0</v>
      </c>
      <c r="G556" s="42">
        <v>0</v>
      </c>
      <c r="H556" s="42">
        <v>0</v>
      </c>
      <c r="I556" s="42">
        <v>0</v>
      </c>
      <c r="J556" s="42">
        <v>0</v>
      </c>
      <c r="K556" s="42">
        <v>0</v>
      </c>
      <c r="L556" s="42">
        <v>0</v>
      </c>
      <c r="M556" s="42">
        <v>0</v>
      </c>
      <c r="N556" s="42">
        <v>0</v>
      </c>
      <c r="O556" s="42">
        <v>0</v>
      </c>
      <c r="P556" s="42">
        <v>0</v>
      </c>
      <c r="Q556" s="42">
        <v>0</v>
      </c>
      <c r="R556" s="42">
        <v>0</v>
      </c>
      <c r="S556" s="42">
        <v>0</v>
      </c>
      <c r="T556" s="42">
        <v>0</v>
      </c>
      <c r="U556" s="42">
        <v>0</v>
      </c>
      <c r="V556" s="42">
        <v>0</v>
      </c>
      <c r="W556" s="42">
        <v>0</v>
      </c>
      <c r="X556" s="42">
        <v>0</v>
      </c>
      <c r="Y556" s="42">
        <v>0</v>
      </c>
      <c r="Z556" s="42">
        <v>0</v>
      </c>
      <c r="AA556" s="42">
        <v>0</v>
      </c>
      <c r="AB556" s="42">
        <v>0</v>
      </c>
      <c r="AC556" s="42">
        <v>0</v>
      </c>
      <c r="AD556" s="42">
        <v>0</v>
      </c>
      <c r="AE556" s="42">
        <v>0</v>
      </c>
      <c r="AF556" s="42">
        <v>0</v>
      </c>
      <c r="AG556" s="42">
        <v>0</v>
      </c>
      <c r="AH556" s="42">
        <v>0</v>
      </c>
      <c r="AI556" s="42">
        <v>0</v>
      </c>
      <c r="AJ556" s="42">
        <v>0</v>
      </c>
      <c r="AK556" s="42">
        <v>0</v>
      </c>
      <c r="AL556" s="42">
        <v>0</v>
      </c>
      <c r="AM556" s="42">
        <v>0</v>
      </c>
      <c r="AN556" s="42">
        <v>0</v>
      </c>
      <c r="AO556" s="42">
        <v>0</v>
      </c>
      <c r="AP556" s="42">
        <v>0</v>
      </c>
      <c r="AQ556" s="42">
        <v>0</v>
      </c>
      <c r="AR556" s="42">
        <v>0</v>
      </c>
      <c r="AS556" s="42">
        <v>0</v>
      </c>
      <c r="AT556" s="42">
        <v>0</v>
      </c>
      <c r="AU556" s="42">
        <v>0</v>
      </c>
      <c r="AV556" s="42">
        <v>0</v>
      </c>
      <c r="AW556" s="42">
        <v>0</v>
      </c>
      <c r="AX556" s="42">
        <v>0</v>
      </c>
      <c r="AY556" s="42">
        <v>0</v>
      </c>
      <c r="AZ556" s="42">
        <v>0</v>
      </c>
      <c r="BA556" s="42">
        <v>0</v>
      </c>
      <c r="BB556" s="42">
        <v>0</v>
      </c>
      <c r="BC556" s="42">
        <v>0</v>
      </c>
    </row>
    <row r="557" spans="1:55" s="16" customFormat="1" ht="47.25" x14ac:dyDescent="0.25">
      <c r="A557" s="38" t="s">
        <v>1040</v>
      </c>
      <c r="B557" s="43" t="s">
        <v>308</v>
      </c>
      <c r="C557" s="40" t="s">
        <v>75</v>
      </c>
      <c r="D557" s="42">
        <v>0</v>
      </c>
      <c r="E557" s="42">
        <v>0</v>
      </c>
      <c r="F557" s="42">
        <v>0</v>
      </c>
      <c r="G557" s="42">
        <v>0</v>
      </c>
      <c r="H557" s="42">
        <v>0</v>
      </c>
      <c r="I557" s="42">
        <v>0</v>
      </c>
      <c r="J557" s="42">
        <v>0</v>
      </c>
      <c r="K557" s="42">
        <v>0</v>
      </c>
      <c r="L557" s="42">
        <v>0</v>
      </c>
      <c r="M557" s="42">
        <v>0</v>
      </c>
      <c r="N557" s="42">
        <v>0</v>
      </c>
      <c r="O557" s="42">
        <v>0</v>
      </c>
      <c r="P557" s="42">
        <v>0</v>
      </c>
      <c r="Q557" s="42">
        <v>0</v>
      </c>
      <c r="R557" s="42">
        <v>0</v>
      </c>
      <c r="S557" s="42">
        <v>0</v>
      </c>
      <c r="T557" s="42">
        <v>0</v>
      </c>
      <c r="U557" s="42">
        <v>0</v>
      </c>
      <c r="V557" s="42">
        <v>0</v>
      </c>
      <c r="W557" s="42">
        <v>0</v>
      </c>
      <c r="X557" s="42">
        <v>0</v>
      </c>
      <c r="Y557" s="42">
        <v>0</v>
      </c>
      <c r="Z557" s="42">
        <v>0</v>
      </c>
      <c r="AA557" s="42">
        <v>0</v>
      </c>
      <c r="AB557" s="42">
        <v>0</v>
      </c>
      <c r="AC557" s="42">
        <v>0</v>
      </c>
      <c r="AD557" s="42">
        <v>0</v>
      </c>
      <c r="AE557" s="42">
        <v>0</v>
      </c>
      <c r="AF557" s="42">
        <v>0</v>
      </c>
      <c r="AG557" s="42">
        <v>0</v>
      </c>
      <c r="AH557" s="42">
        <v>0</v>
      </c>
      <c r="AI557" s="42">
        <v>0</v>
      </c>
      <c r="AJ557" s="42">
        <v>0</v>
      </c>
      <c r="AK557" s="42">
        <v>0</v>
      </c>
      <c r="AL557" s="42">
        <v>0</v>
      </c>
      <c r="AM557" s="42">
        <v>0</v>
      </c>
      <c r="AN557" s="42">
        <v>0</v>
      </c>
      <c r="AO557" s="42">
        <v>0</v>
      </c>
      <c r="AP557" s="42">
        <v>0</v>
      </c>
      <c r="AQ557" s="42">
        <v>0</v>
      </c>
      <c r="AR557" s="42">
        <v>0</v>
      </c>
      <c r="AS557" s="42">
        <v>0</v>
      </c>
      <c r="AT557" s="42">
        <v>0</v>
      </c>
      <c r="AU557" s="42">
        <v>0</v>
      </c>
      <c r="AV557" s="42">
        <v>0</v>
      </c>
      <c r="AW557" s="42">
        <v>0</v>
      </c>
      <c r="AX557" s="42">
        <v>0</v>
      </c>
      <c r="AY557" s="42">
        <v>0</v>
      </c>
      <c r="AZ557" s="42">
        <v>0</v>
      </c>
      <c r="BA557" s="42">
        <v>0</v>
      </c>
      <c r="BB557" s="42">
        <v>0</v>
      </c>
      <c r="BC557" s="42">
        <v>0</v>
      </c>
    </row>
    <row r="558" spans="1:55" s="16" customFormat="1" x14ac:dyDescent="0.25">
      <c r="A558" s="38" t="s">
        <v>1041</v>
      </c>
      <c r="B558" s="43" t="s">
        <v>316</v>
      </c>
      <c r="C558" s="40" t="s">
        <v>75</v>
      </c>
      <c r="D558" s="42">
        <f t="shared" ref="D558:BC558" si="473">D559+D560+D561+D562</f>
        <v>18.064499999999999</v>
      </c>
      <c r="E558" s="42">
        <f t="shared" si="473"/>
        <v>1.6871174</v>
      </c>
      <c r="F558" s="42">
        <f t="shared" si="473"/>
        <v>1.5993798100000001</v>
      </c>
      <c r="G558" s="42">
        <f t="shared" si="473"/>
        <v>0</v>
      </c>
      <c r="H558" s="42">
        <f t="shared" si="473"/>
        <v>0</v>
      </c>
      <c r="I558" s="42">
        <f t="shared" si="473"/>
        <v>8.7737590000000004E-2</v>
      </c>
      <c r="J558" s="42">
        <f t="shared" si="473"/>
        <v>1.5993798100000001</v>
      </c>
      <c r="K558" s="42">
        <f t="shared" si="473"/>
        <v>1.5993798100000001</v>
      </c>
      <c r="L558" s="42">
        <f t="shared" si="473"/>
        <v>0</v>
      </c>
      <c r="M558" s="42">
        <f t="shared" si="473"/>
        <v>0</v>
      </c>
      <c r="N558" s="42">
        <f t="shared" si="473"/>
        <v>0</v>
      </c>
      <c r="O558" s="42">
        <f t="shared" si="473"/>
        <v>0</v>
      </c>
      <c r="P558" s="42">
        <f t="shared" si="473"/>
        <v>0</v>
      </c>
      <c r="Q558" s="42">
        <f t="shared" si="473"/>
        <v>0</v>
      </c>
      <c r="R558" s="42">
        <f t="shared" si="473"/>
        <v>0</v>
      </c>
      <c r="S558" s="42">
        <f t="shared" si="473"/>
        <v>0</v>
      </c>
      <c r="T558" s="42">
        <f t="shared" si="473"/>
        <v>0</v>
      </c>
      <c r="U558" s="42">
        <f t="shared" si="473"/>
        <v>0</v>
      </c>
      <c r="V558" s="42">
        <f t="shared" si="473"/>
        <v>0</v>
      </c>
      <c r="W558" s="42">
        <f t="shared" si="473"/>
        <v>0</v>
      </c>
      <c r="X558" s="42">
        <f t="shared" si="473"/>
        <v>0</v>
      </c>
      <c r="Y558" s="42">
        <f t="shared" si="473"/>
        <v>8.7737590000000004E-2</v>
      </c>
      <c r="Z558" s="42">
        <f t="shared" si="473"/>
        <v>0</v>
      </c>
      <c r="AA558" s="42">
        <f t="shared" si="473"/>
        <v>0</v>
      </c>
      <c r="AB558" s="42">
        <f t="shared" si="473"/>
        <v>0</v>
      </c>
      <c r="AC558" s="42">
        <f t="shared" si="473"/>
        <v>8.7737590000000004E-2</v>
      </c>
      <c r="AD558" s="42">
        <f t="shared" si="473"/>
        <v>13.36</v>
      </c>
      <c r="AE558" s="42">
        <f t="shared" si="473"/>
        <v>0</v>
      </c>
      <c r="AF558" s="42">
        <f t="shared" si="473"/>
        <v>0</v>
      </c>
      <c r="AG558" s="42">
        <f t="shared" si="473"/>
        <v>0</v>
      </c>
      <c r="AH558" s="42">
        <f t="shared" si="473"/>
        <v>0</v>
      </c>
      <c r="AI558" s="42">
        <f t="shared" si="473"/>
        <v>0</v>
      </c>
      <c r="AJ558" s="42">
        <f t="shared" si="473"/>
        <v>0</v>
      </c>
      <c r="AK558" s="42">
        <f t="shared" si="473"/>
        <v>0</v>
      </c>
      <c r="AL558" s="42">
        <f t="shared" si="473"/>
        <v>0</v>
      </c>
      <c r="AM558" s="42">
        <f t="shared" si="473"/>
        <v>0</v>
      </c>
      <c r="AN558" s="42">
        <f t="shared" si="473"/>
        <v>0</v>
      </c>
      <c r="AO558" s="42">
        <f t="shared" si="473"/>
        <v>0</v>
      </c>
      <c r="AP558" s="42">
        <f t="shared" si="473"/>
        <v>0</v>
      </c>
      <c r="AQ558" s="42">
        <f t="shared" si="473"/>
        <v>0</v>
      </c>
      <c r="AR558" s="42">
        <f t="shared" si="473"/>
        <v>0</v>
      </c>
      <c r="AS558" s="42">
        <f t="shared" si="473"/>
        <v>0</v>
      </c>
      <c r="AT558" s="42">
        <f t="shared" si="473"/>
        <v>0</v>
      </c>
      <c r="AU558" s="42">
        <f t="shared" si="473"/>
        <v>0</v>
      </c>
      <c r="AV558" s="42">
        <f t="shared" si="473"/>
        <v>0</v>
      </c>
      <c r="AW558" s="42">
        <f t="shared" si="473"/>
        <v>0</v>
      </c>
      <c r="AX558" s="42">
        <f t="shared" si="473"/>
        <v>0</v>
      </c>
      <c r="AY558" s="42">
        <f t="shared" si="473"/>
        <v>0</v>
      </c>
      <c r="AZ558" s="42">
        <f t="shared" si="473"/>
        <v>0</v>
      </c>
      <c r="BA558" s="42">
        <f t="shared" si="473"/>
        <v>0</v>
      </c>
      <c r="BB558" s="42">
        <f t="shared" si="473"/>
        <v>0</v>
      </c>
      <c r="BC558" s="42">
        <f t="shared" si="473"/>
        <v>0</v>
      </c>
    </row>
    <row r="559" spans="1:55" s="16" customFormat="1" ht="31.5" x14ac:dyDescent="0.25">
      <c r="A559" s="38" t="s">
        <v>1042</v>
      </c>
      <c r="B559" s="45" t="s">
        <v>318</v>
      </c>
      <c r="C559" s="45" t="s">
        <v>75</v>
      </c>
      <c r="D559" s="42">
        <v>0</v>
      </c>
      <c r="E559" s="42">
        <v>0</v>
      </c>
      <c r="F559" s="42">
        <v>0</v>
      </c>
      <c r="G559" s="42">
        <v>0</v>
      </c>
      <c r="H559" s="42">
        <v>0</v>
      </c>
      <c r="I559" s="42">
        <v>0</v>
      </c>
      <c r="J559" s="42">
        <v>0</v>
      </c>
      <c r="K559" s="42">
        <v>0</v>
      </c>
      <c r="L559" s="42">
        <v>0</v>
      </c>
      <c r="M559" s="42">
        <v>0</v>
      </c>
      <c r="N559" s="42">
        <v>0</v>
      </c>
      <c r="O559" s="42">
        <v>0</v>
      </c>
      <c r="P559" s="42">
        <v>0</v>
      </c>
      <c r="Q559" s="42">
        <v>0</v>
      </c>
      <c r="R559" s="42">
        <v>0</v>
      </c>
      <c r="S559" s="42">
        <v>0</v>
      </c>
      <c r="T559" s="42">
        <v>0</v>
      </c>
      <c r="U559" s="42">
        <v>0</v>
      </c>
      <c r="V559" s="42">
        <v>0</v>
      </c>
      <c r="W559" s="42">
        <v>0</v>
      </c>
      <c r="X559" s="42">
        <v>0</v>
      </c>
      <c r="Y559" s="42">
        <v>0</v>
      </c>
      <c r="Z559" s="42">
        <v>0</v>
      </c>
      <c r="AA559" s="42">
        <v>0</v>
      </c>
      <c r="AB559" s="42">
        <v>0</v>
      </c>
      <c r="AC559" s="42">
        <v>0</v>
      </c>
      <c r="AD559" s="42">
        <v>0</v>
      </c>
      <c r="AE559" s="42">
        <v>0</v>
      </c>
      <c r="AF559" s="42">
        <v>0</v>
      </c>
      <c r="AG559" s="42">
        <v>0</v>
      </c>
      <c r="AH559" s="42">
        <v>0</v>
      </c>
      <c r="AI559" s="42">
        <v>0</v>
      </c>
      <c r="AJ559" s="42">
        <v>0</v>
      </c>
      <c r="AK559" s="42">
        <v>0</v>
      </c>
      <c r="AL559" s="42">
        <v>0</v>
      </c>
      <c r="AM559" s="42">
        <v>0</v>
      </c>
      <c r="AN559" s="42">
        <v>0</v>
      </c>
      <c r="AO559" s="42">
        <v>0</v>
      </c>
      <c r="AP559" s="42">
        <v>0</v>
      </c>
      <c r="AQ559" s="42">
        <v>0</v>
      </c>
      <c r="AR559" s="42">
        <v>0</v>
      </c>
      <c r="AS559" s="42">
        <v>0</v>
      </c>
      <c r="AT559" s="42">
        <v>0</v>
      </c>
      <c r="AU559" s="42">
        <v>0</v>
      </c>
      <c r="AV559" s="42">
        <v>0</v>
      </c>
      <c r="AW559" s="42">
        <v>0</v>
      </c>
      <c r="AX559" s="42">
        <v>0</v>
      </c>
      <c r="AY559" s="42">
        <v>0</v>
      </c>
      <c r="AZ559" s="42">
        <v>0</v>
      </c>
      <c r="BA559" s="42">
        <v>0</v>
      </c>
      <c r="BB559" s="42">
        <v>0</v>
      </c>
      <c r="BC559" s="42">
        <v>0</v>
      </c>
    </row>
    <row r="560" spans="1:55" s="16" customFormat="1" x14ac:dyDescent="0.25">
      <c r="A560" s="38" t="s">
        <v>1043</v>
      </c>
      <c r="B560" s="45" t="s">
        <v>320</v>
      </c>
      <c r="C560" s="45" t="s">
        <v>75</v>
      </c>
      <c r="D560" s="42">
        <v>0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42">
        <v>0</v>
      </c>
      <c r="T560" s="42">
        <v>0</v>
      </c>
      <c r="U560" s="42">
        <v>0</v>
      </c>
      <c r="V560" s="42">
        <v>0</v>
      </c>
      <c r="W560" s="42">
        <v>0</v>
      </c>
      <c r="X560" s="42">
        <v>0</v>
      </c>
      <c r="Y560" s="42">
        <v>0</v>
      </c>
      <c r="Z560" s="42">
        <v>0</v>
      </c>
      <c r="AA560" s="42">
        <v>0</v>
      </c>
      <c r="AB560" s="42">
        <v>0</v>
      </c>
      <c r="AC560" s="42">
        <v>0</v>
      </c>
      <c r="AD560" s="42">
        <v>0</v>
      </c>
      <c r="AE560" s="42">
        <v>0</v>
      </c>
      <c r="AF560" s="42">
        <v>0</v>
      </c>
      <c r="AG560" s="42">
        <v>0</v>
      </c>
      <c r="AH560" s="42">
        <v>0</v>
      </c>
      <c r="AI560" s="42">
        <v>0</v>
      </c>
      <c r="AJ560" s="42">
        <v>0</v>
      </c>
      <c r="AK560" s="42">
        <v>0</v>
      </c>
      <c r="AL560" s="42">
        <v>0</v>
      </c>
      <c r="AM560" s="42">
        <v>0</v>
      </c>
      <c r="AN560" s="42">
        <v>0</v>
      </c>
      <c r="AO560" s="42">
        <v>0</v>
      </c>
      <c r="AP560" s="42">
        <v>0</v>
      </c>
      <c r="AQ560" s="42">
        <v>0</v>
      </c>
      <c r="AR560" s="42">
        <v>0</v>
      </c>
      <c r="AS560" s="42">
        <v>0</v>
      </c>
      <c r="AT560" s="42">
        <v>0</v>
      </c>
      <c r="AU560" s="42">
        <v>0</v>
      </c>
      <c r="AV560" s="42">
        <v>0</v>
      </c>
      <c r="AW560" s="42">
        <v>0</v>
      </c>
      <c r="AX560" s="42">
        <v>0</v>
      </c>
      <c r="AY560" s="42">
        <v>0</v>
      </c>
      <c r="AZ560" s="42">
        <v>0</v>
      </c>
      <c r="BA560" s="42">
        <v>0</v>
      </c>
      <c r="BB560" s="42">
        <v>0</v>
      </c>
      <c r="BC560" s="42">
        <v>0</v>
      </c>
    </row>
    <row r="561" spans="1:55" s="16" customFormat="1" ht="31.5" x14ac:dyDescent="0.25">
      <c r="A561" s="38" t="s">
        <v>1044</v>
      </c>
      <c r="B561" s="60" t="s">
        <v>324</v>
      </c>
      <c r="C561" s="60" t="s">
        <v>75</v>
      </c>
      <c r="D561" s="42">
        <v>0</v>
      </c>
      <c r="E561" s="42">
        <v>0</v>
      </c>
      <c r="F561" s="42">
        <v>0</v>
      </c>
      <c r="G561" s="42">
        <v>0</v>
      </c>
      <c r="H561" s="42">
        <v>0</v>
      </c>
      <c r="I561" s="42">
        <v>0</v>
      </c>
      <c r="J561" s="42">
        <v>0</v>
      </c>
      <c r="K561" s="42">
        <v>0</v>
      </c>
      <c r="L561" s="42">
        <v>0</v>
      </c>
      <c r="M561" s="42">
        <v>0</v>
      </c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42">
        <v>0</v>
      </c>
      <c r="T561" s="42">
        <v>0</v>
      </c>
      <c r="U561" s="42">
        <v>0</v>
      </c>
      <c r="V561" s="42">
        <v>0</v>
      </c>
      <c r="W561" s="42">
        <v>0</v>
      </c>
      <c r="X561" s="42">
        <v>0</v>
      </c>
      <c r="Y561" s="42">
        <v>0</v>
      </c>
      <c r="Z561" s="42">
        <v>0</v>
      </c>
      <c r="AA561" s="42">
        <v>0</v>
      </c>
      <c r="AB561" s="42">
        <v>0</v>
      </c>
      <c r="AC561" s="42">
        <v>0</v>
      </c>
      <c r="AD561" s="42">
        <v>0</v>
      </c>
      <c r="AE561" s="42">
        <v>0</v>
      </c>
      <c r="AF561" s="42">
        <v>0</v>
      </c>
      <c r="AG561" s="42">
        <v>0</v>
      </c>
      <c r="AH561" s="42">
        <v>0</v>
      </c>
      <c r="AI561" s="42">
        <v>0</v>
      </c>
      <c r="AJ561" s="42">
        <v>0</v>
      </c>
      <c r="AK561" s="42">
        <v>0</v>
      </c>
      <c r="AL561" s="42">
        <v>0</v>
      </c>
      <c r="AM561" s="42">
        <v>0</v>
      </c>
      <c r="AN561" s="42">
        <v>0</v>
      </c>
      <c r="AO561" s="42">
        <v>0</v>
      </c>
      <c r="AP561" s="42">
        <v>0</v>
      </c>
      <c r="AQ561" s="42">
        <v>0</v>
      </c>
      <c r="AR561" s="42">
        <v>0</v>
      </c>
      <c r="AS561" s="42">
        <v>0</v>
      </c>
      <c r="AT561" s="42">
        <v>0</v>
      </c>
      <c r="AU561" s="42">
        <v>0</v>
      </c>
      <c r="AV561" s="42">
        <v>0</v>
      </c>
      <c r="AW561" s="42">
        <v>0</v>
      </c>
      <c r="AX561" s="42">
        <v>0</v>
      </c>
      <c r="AY561" s="42">
        <v>0</v>
      </c>
      <c r="AZ561" s="42">
        <v>0</v>
      </c>
      <c r="BA561" s="42">
        <v>0</v>
      </c>
      <c r="BB561" s="42">
        <v>0</v>
      </c>
      <c r="BC561" s="42">
        <v>0</v>
      </c>
    </row>
    <row r="562" spans="1:55" s="16" customFormat="1" x14ac:dyDescent="0.25">
      <c r="A562" s="38" t="s">
        <v>1045</v>
      </c>
      <c r="B562" s="43" t="s">
        <v>330</v>
      </c>
      <c r="C562" s="40" t="s">
        <v>75</v>
      </c>
      <c r="D562" s="42">
        <f t="shared" ref="D562:BC562" si="474">SUM(D563:D563)</f>
        <v>18.064499999999999</v>
      </c>
      <c r="E562" s="42">
        <f t="shared" si="474"/>
        <v>1.6871174</v>
      </c>
      <c r="F562" s="42">
        <f t="shared" si="474"/>
        <v>1.5993798100000001</v>
      </c>
      <c r="G562" s="42">
        <f t="shared" si="474"/>
        <v>0</v>
      </c>
      <c r="H562" s="42">
        <f t="shared" si="474"/>
        <v>0</v>
      </c>
      <c r="I562" s="42">
        <f t="shared" si="474"/>
        <v>8.7737590000000004E-2</v>
      </c>
      <c r="J562" s="42">
        <f t="shared" si="474"/>
        <v>1.5993798100000001</v>
      </c>
      <c r="K562" s="42">
        <f t="shared" si="474"/>
        <v>1.5993798100000001</v>
      </c>
      <c r="L562" s="42">
        <f t="shared" si="474"/>
        <v>0</v>
      </c>
      <c r="M562" s="42">
        <f t="shared" si="474"/>
        <v>0</v>
      </c>
      <c r="N562" s="42">
        <f t="shared" si="474"/>
        <v>0</v>
      </c>
      <c r="O562" s="42">
        <f t="shared" si="474"/>
        <v>0</v>
      </c>
      <c r="P562" s="42">
        <f t="shared" si="474"/>
        <v>0</v>
      </c>
      <c r="Q562" s="42">
        <f t="shared" si="474"/>
        <v>0</v>
      </c>
      <c r="R562" s="42">
        <f t="shared" si="474"/>
        <v>0</v>
      </c>
      <c r="S562" s="42">
        <f t="shared" si="474"/>
        <v>0</v>
      </c>
      <c r="T562" s="42">
        <f t="shared" si="474"/>
        <v>0</v>
      </c>
      <c r="U562" s="42">
        <f t="shared" si="474"/>
        <v>0</v>
      </c>
      <c r="V562" s="42">
        <f t="shared" si="474"/>
        <v>0</v>
      </c>
      <c r="W562" s="42">
        <f t="shared" si="474"/>
        <v>0</v>
      </c>
      <c r="X562" s="42">
        <f t="shared" si="474"/>
        <v>0</v>
      </c>
      <c r="Y562" s="42">
        <f t="shared" si="474"/>
        <v>8.7737590000000004E-2</v>
      </c>
      <c r="Z562" s="42">
        <f t="shared" si="474"/>
        <v>0</v>
      </c>
      <c r="AA562" s="42">
        <f t="shared" si="474"/>
        <v>0</v>
      </c>
      <c r="AB562" s="42">
        <f t="shared" si="474"/>
        <v>0</v>
      </c>
      <c r="AC562" s="42">
        <f t="shared" si="474"/>
        <v>8.7737590000000004E-2</v>
      </c>
      <c r="AD562" s="42">
        <f t="shared" si="474"/>
        <v>13.36</v>
      </c>
      <c r="AE562" s="42">
        <f t="shared" si="474"/>
        <v>0</v>
      </c>
      <c r="AF562" s="42">
        <f t="shared" si="474"/>
        <v>0</v>
      </c>
      <c r="AG562" s="42">
        <f t="shared" si="474"/>
        <v>0</v>
      </c>
      <c r="AH562" s="42">
        <f t="shared" si="474"/>
        <v>0</v>
      </c>
      <c r="AI562" s="42">
        <f t="shared" si="474"/>
        <v>0</v>
      </c>
      <c r="AJ562" s="42">
        <f t="shared" si="474"/>
        <v>0</v>
      </c>
      <c r="AK562" s="42">
        <f t="shared" si="474"/>
        <v>0</v>
      </c>
      <c r="AL562" s="42">
        <f t="shared" si="474"/>
        <v>0</v>
      </c>
      <c r="AM562" s="42">
        <f t="shared" si="474"/>
        <v>0</v>
      </c>
      <c r="AN562" s="42">
        <f t="shared" si="474"/>
        <v>0</v>
      </c>
      <c r="AO562" s="42">
        <f t="shared" si="474"/>
        <v>0</v>
      </c>
      <c r="AP562" s="42">
        <f t="shared" si="474"/>
        <v>0</v>
      </c>
      <c r="AQ562" s="42">
        <f t="shared" si="474"/>
        <v>0</v>
      </c>
      <c r="AR562" s="42">
        <f t="shared" si="474"/>
        <v>0</v>
      </c>
      <c r="AS562" s="42">
        <f t="shared" si="474"/>
        <v>0</v>
      </c>
      <c r="AT562" s="42">
        <f t="shared" si="474"/>
        <v>0</v>
      </c>
      <c r="AU562" s="42">
        <f t="shared" si="474"/>
        <v>0</v>
      </c>
      <c r="AV562" s="42">
        <f t="shared" si="474"/>
        <v>0</v>
      </c>
      <c r="AW562" s="42">
        <f t="shared" si="474"/>
        <v>0</v>
      </c>
      <c r="AX562" s="42">
        <f t="shared" si="474"/>
        <v>0</v>
      </c>
      <c r="AY562" s="42">
        <f t="shared" si="474"/>
        <v>0</v>
      </c>
      <c r="AZ562" s="42">
        <f t="shared" si="474"/>
        <v>0</v>
      </c>
      <c r="BA562" s="42">
        <f t="shared" si="474"/>
        <v>0</v>
      </c>
      <c r="BB562" s="42">
        <f t="shared" si="474"/>
        <v>0</v>
      </c>
      <c r="BC562" s="42">
        <f t="shared" si="474"/>
        <v>0</v>
      </c>
    </row>
    <row r="563" spans="1:55" x14ac:dyDescent="0.25">
      <c r="A563" s="46" t="s">
        <v>1045</v>
      </c>
      <c r="B563" s="47" t="s">
        <v>1046</v>
      </c>
      <c r="C563" s="48" t="s">
        <v>1047</v>
      </c>
      <c r="D563" s="49">
        <v>18.064499999999999</v>
      </c>
      <c r="E563" s="49">
        <f>SUBTOTAL(9,F563:I563)</f>
        <v>1.6871174</v>
      </c>
      <c r="F563" s="49">
        <f>K563+P563+U563+Z563</f>
        <v>1.5993798100000001</v>
      </c>
      <c r="G563" s="49">
        <f>L563+Q563+V563+AA563</f>
        <v>0</v>
      </c>
      <c r="H563" s="49">
        <f>M563+R563+W563+AB563</f>
        <v>0</v>
      </c>
      <c r="I563" s="49">
        <f>N563+S563+X563+AC563</f>
        <v>8.7737590000000004E-2</v>
      </c>
      <c r="J563" s="49">
        <f>SUBTOTAL(9,K563:N563)</f>
        <v>1.5993798100000001</v>
      </c>
      <c r="K563" s="49">
        <v>1.5993798100000001</v>
      </c>
      <c r="L563" s="49">
        <v>0</v>
      </c>
      <c r="M563" s="49">
        <v>0</v>
      </c>
      <c r="N563" s="49">
        <v>0</v>
      </c>
      <c r="O563" s="49">
        <f>SUBTOTAL(9,P563:S563)</f>
        <v>0</v>
      </c>
      <c r="P563" s="49">
        <v>0</v>
      </c>
      <c r="Q563" s="49">
        <v>0</v>
      </c>
      <c r="R563" s="49">
        <v>0</v>
      </c>
      <c r="S563" s="49">
        <v>0</v>
      </c>
      <c r="T563" s="49">
        <f>SUBTOTAL(9,U563:X563)</f>
        <v>0</v>
      </c>
      <c r="U563" s="49">
        <v>0</v>
      </c>
      <c r="V563" s="49">
        <v>0</v>
      </c>
      <c r="W563" s="49">
        <v>0</v>
      </c>
      <c r="X563" s="49">
        <v>0</v>
      </c>
      <c r="Y563" s="49">
        <f>SUBTOTAL(9,Z563:AC563)</f>
        <v>8.7737590000000004E-2</v>
      </c>
      <c r="Z563" s="49">
        <v>0</v>
      </c>
      <c r="AA563" s="49">
        <v>0</v>
      </c>
      <c r="AB563" s="49">
        <v>0</v>
      </c>
      <c r="AC563" s="49">
        <v>8.7737590000000004E-2</v>
      </c>
      <c r="AD563" s="49">
        <v>13.36</v>
      </c>
      <c r="AE563" s="49">
        <f>SUBTOTAL(9,AF563:AI563)</f>
        <v>0</v>
      </c>
      <c r="AF563" s="49">
        <f>AK563+AP563+AU563+AZ563</f>
        <v>0</v>
      </c>
      <c r="AG563" s="49">
        <f>AL563+AQ563+AV563+BA563</f>
        <v>0</v>
      </c>
      <c r="AH563" s="49">
        <f>AM563+AR563+AW563+BB563</f>
        <v>0</v>
      </c>
      <c r="AI563" s="49">
        <f>AN563+AS563+AX563+BC563</f>
        <v>0</v>
      </c>
      <c r="AJ563" s="49">
        <f>SUBTOTAL(9,AK563:AN563)</f>
        <v>0</v>
      </c>
      <c r="AK563" s="49">
        <v>0</v>
      </c>
      <c r="AL563" s="49">
        <v>0</v>
      </c>
      <c r="AM563" s="49">
        <v>0</v>
      </c>
      <c r="AN563" s="49">
        <v>0</v>
      </c>
      <c r="AO563" s="49">
        <f>SUBTOTAL(9,AP563:AS563)</f>
        <v>0</v>
      </c>
      <c r="AP563" s="49">
        <v>0</v>
      </c>
      <c r="AQ563" s="49">
        <v>0</v>
      </c>
      <c r="AR563" s="49">
        <v>0</v>
      </c>
      <c r="AS563" s="49">
        <v>0</v>
      </c>
      <c r="AT563" s="49">
        <f>SUBTOTAL(9,AU563:AX563)</f>
        <v>0</v>
      </c>
      <c r="AU563" s="49">
        <v>0</v>
      </c>
      <c r="AV563" s="49">
        <v>0</v>
      </c>
      <c r="AW563" s="49">
        <v>0</v>
      </c>
      <c r="AX563" s="49">
        <v>0</v>
      </c>
      <c r="AY563" s="49">
        <f>SUBTOTAL(9,AZ563:BC563)</f>
        <v>0</v>
      </c>
      <c r="AZ563" s="49">
        <v>0</v>
      </c>
      <c r="BA563" s="49">
        <v>0</v>
      </c>
      <c r="BB563" s="49">
        <v>0</v>
      </c>
      <c r="BC563" s="49">
        <v>0</v>
      </c>
    </row>
    <row r="564" spans="1:55" s="16" customFormat="1" ht="31.5" x14ac:dyDescent="0.25">
      <c r="A564" s="38" t="s">
        <v>1048</v>
      </c>
      <c r="B564" s="43" t="s">
        <v>344</v>
      </c>
      <c r="C564" s="40" t="s">
        <v>75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>
        <v>0</v>
      </c>
      <c r="L564" s="42">
        <v>0</v>
      </c>
      <c r="M564" s="42">
        <v>0</v>
      </c>
      <c r="N564" s="42">
        <v>0</v>
      </c>
      <c r="O564" s="42">
        <v>0</v>
      </c>
      <c r="P564" s="42">
        <v>0</v>
      </c>
      <c r="Q564" s="42">
        <v>0</v>
      </c>
      <c r="R564" s="42">
        <v>0</v>
      </c>
      <c r="S564" s="42">
        <v>0</v>
      </c>
      <c r="T564" s="42">
        <v>0</v>
      </c>
      <c r="U564" s="42">
        <v>0</v>
      </c>
      <c r="V564" s="42">
        <v>0</v>
      </c>
      <c r="W564" s="42">
        <v>0</v>
      </c>
      <c r="X564" s="42">
        <v>0</v>
      </c>
      <c r="Y564" s="42">
        <v>0</v>
      </c>
      <c r="Z564" s="42">
        <v>0</v>
      </c>
      <c r="AA564" s="42">
        <v>0</v>
      </c>
      <c r="AB564" s="42">
        <v>0</v>
      </c>
      <c r="AC564" s="42">
        <v>0</v>
      </c>
      <c r="AD564" s="42">
        <v>0</v>
      </c>
      <c r="AE564" s="42">
        <v>0</v>
      </c>
      <c r="AF564" s="42">
        <v>0</v>
      </c>
      <c r="AG564" s="42">
        <v>0</v>
      </c>
      <c r="AH564" s="42">
        <v>0</v>
      </c>
      <c r="AI564" s="42">
        <v>0</v>
      </c>
      <c r="AJ564" s="42">
        <v>0</v>
      </c>
      <c r="AK564" s="42">
        <v>0</v>
      </c>
      <c r="AL564" s="42">
        <v>0</v>
      </c>
      <c r="AM564" s="42">
        <v>0</v>
      </c>
      <c r="AN564" s="42">
        <v>0</v>
      </c>
      <c r="AO564" s="42">
        <v>0</v>
      </c>
      <c r="AP564" s="42">
        <v>0</v>
      </c>
      <c r="AQ564" s="42">
        <v>0</v>
      </c>
      <c r="AR564" s="42">
        <v>0</v>
      </c>
      <c r="AS564" s="42">
        <v>0</v>
      </c>
      <c r="AT564" s="42">
        <v>0</v>
      </c>
      <c r="AU564" s="42">
        <v>0</v>
      </c>
      <c r="AV564" s="42">
        <v>0</v>
      </c>
      <c r="AW564" s="42">
        <v>0</v>
      </c>
      <c r="AX564" s="42">
        <v>0</v>
      </c>
      <c r="AY564" s="42">
        <v>0</v>
      </c>
      <c r="AZ564" s="42">
        <v>0</v>
      </c>
      <c r="BA564" s="42">
        <v>0</v>
      </c>
      <c r="BB564" s="42">
        <v>0</v>
      </c>
      <c r="BC564" s="42">
        <v>0</v>
      </c>
    </row>
    <row r="565" spans="1:55" s="16" customFormat="1" x14ac:dyDescent="0.25">
      <c r="A565" s="38" t="s">
        <v>1049</v>
      </c>
      <c r="B565" s="43" t="s">
        <v>346</v>
      </c>
      <c r="C565" s="40" t="s">
        <v>75</v>
      </c>
      <c r="D565" s="42">
        <f>SUM(D566:D583,)</f>
        <v>74.397076282000015</v>
      </c>
      <c r="E565" s="42">
        <f t="shared" ref="E565:BC565" si="475">SUM(E566:E583,)</f>
        <v>63.206030730000009</v>
      </c>
      <c r="F565" s="42">
        <f t="shared" si="475"/>
        <v>2.01267</v>
      </c>
      <c r="G565" s="42">
        <f t="shared" si="475"/>
        <v>0</v>
      </c>
      <c r="H565" s="42">
        <f t="shared" si="475"/>
        <v>60.943348250000007</v>
      </c>
      <c r="I565" s="42">
        <f t="shared" si="475"/>
        <v>0.25001247999999998</v>
      </c>
      <c r="J565" s="42">
        <f t="shared" si="475"/>
        <v>0.19865624000000001</v>
      </c>
      <c r="K565" s="42">
        <f t="shared" si="475"/>
        <v>0</v>
      </c>
      <c r="L565" s="42">
        <f t="shared" si="475"/>
        <v>0</v>
      </c>
      <c r="M565" s="42">
        <f t="shared" si="475"/>
        <v>0.19865624000000001</v>
      </c>
      <c r="N565" s="42">
        <f t="shared" si="475"/>
        <v>0</v>
      </c>
      <c r="O565" s="42">
        <f t="shared" si="475"/>
        <v>47.040087640000003</v>
      </c>
      <c r="P565" s="42">
        <f t="shared" si="475"/>
        <v>0</v>
      </c>
      <c r="Q565" s="42">
        <f t="shared" si="475"/>
        <v>0</v>
      </c>
      <c r="R565" s="42">
        <f t="shared" si="475"/>
        <v>47.040087640000003</v>
      </c>
      <c r="S565" s="42">
        <f t="shared" si="475"/>
        <v>0</v>
      </c>
      <c r="T565" s="42">
        <f t="shared" si="475"/>
        <v>0.376272</v>
      </c>
      <c r="U565" s="42">
        <f t="shared" si="475"/>
        <v>0</v>
      </c>
      <c r="V565" s="42">
        <f t="shared" si="475"/>
        <v>0</v>
      </c>
      <c r="W565" s="42">
        <f t="shared" si="475"/>
        <v>0.376272</v>
      </c>
      <c r="X565" s="42">
        <f t="shared" si="475"/>
        <v>0</v>
      </c>
      <c r="Y565" s="42">
        <f t="shared" si="475"/>
        <v>15.591014850000001</v>
      </c>
      <c r="Z565" s="42">
        <f t="shared" si="475"/>
        <v>2.01267</v>
      </c>
      <c r="AA565" s="42">
        <f t="shared" si="475"/>
        <v>0</v>
      </c>
      <c r="AB565" s="42">
        <f t="shared" si="475"/>
        <v>13.328332369999998</v>
      </c>
      <c r="AC565" s="42">
        <f t="shared" si="475"/>
        <v>0.25001247999999998</v>
      </c>
      <c r="AD565" s="42">
        <f t="shared" si="475"/>
        <v>61.997563569999997</v>
      </c>
      <c r="AE565" s="42">
        <f t="shared" si="475"/>
        <v>52.637944350000005</v>
      </c>
      <c r="AF565" s="42">
        <f t="shared" si="475"/>
        <v>1.9272374800000001</v>
      </c>
      <c r="AG565" s="42">
        <f t="shared" si="475"/>
        <v>0</v>
      </c>
      <c r="AH565" s="42">
        <f t="shared" si="475"/>
        <v>50.710706870000003</v>
      </c>
      <c r="AI565" s="42">
        <f t="shared" si="475"/>
        <v>0</v>
      </c>
      <c r="AJ565" s="42">
        <f t="shared" si="475"/>
        <v>3.7944634000000002</v>
      </c>
      <c r="AK565" s="42">
        <f t="shared" si="475"/>
        <v>0</v>
      </c>
      <c r="AL565" s="42">
        <f t="shared" si="475"/>
        <v>0</v>
      </c>
      <c r="AM565" s="42">
        <f t="shared" si="475"/>
        <v>3.7944634000000002</v>
      </c>
      <c r="AN565" s="42">
        <f t="shared" si="475"/>
        <v>0</v>
      </c>
      <c r="AO565" s="42">
        <f t="shared" si="475"/>
        <v>35.571156500000001</v>
      </c>
      <c r="AP565" s="42">
        <f t="shared" si="475"/>
        <v>0</v>
      </c>
      <c r="AQ565" s="42">
        <f t="shared" si="475"/>
        <v>0</v>
      </c>
      <c r="AR565" s="42">
        <f t="shared" si="475"/>
        <v>35.571156500000001</v>
      </c>
      <c r="AS565" s="42">
        <f t="shared" si="475"/>
        <v>0</v>
      </c>
      <c r="AT565" s="42">
        <f t="shared" si="475"/>
        <v>5.6569369700000003</v>
      </c>
      <c r="AU565" s="42">
        <f t="shared" si="475"/>
        <v>0</v>
      </c>
      <c r="AV565" s="42">
        <f t="shared" si="475"/>
        <v>0</v>
      </c>
      <c r="AW565" s="42">
        <f t="shared" si="475"/>
        <v>5.6569369700000003</v>
      </c>
      <c r="AX565" s="42">
        <f t="shared" si="475"/>
        <v>0</v>
      </c>
      <c r="AY565" s="42">
        <f t="shared" si="475"/>
        <v>7.615387479999999</v>
      </c>
      <c r="AZ565" s="42">
        <f>SUM(AZ566:AZ583,)</f>
        <v>1.9272374800000001</v>
      </c>
      <c r="BA565" s="42">
        <f t="shared" si="475"/>
        <v>0</v>
      </c>
      <c r="BB565" s="42">
        <f t="shared" si="475"/>
        <v>5.6881499999999994</v>
      </c>
      <c r="BC565" s="42">
        <f t="shared" si="475"/>
        <v>0</v>
      </c>
    </row>
    <row r="566" spans="1:55" ht="63" x14ac:dyDescent="0.25">
      <c r="A566" s="46" t="s">
        <v>1049</v>
      </c>
      <c r="B566" s="50" t="s">
        <v>1050</v>
      </c>
      <c r="C566" s="51" t="s">
        <v>1051</v>
      </c>
      <c r="D566" s="53" t="s">
        <v>132</v>
      </c>
      <c r="E566" s="49">
        <f>SUBTOTAL(9,F566:I566)</f>
        <v>0.25001247999999998</v>
      </c>
      <c r="F566" s="49">
        <f t="shared" ref="F566:I581" si="476">K566+P566+U566+Z566</f>
        <v>0</v>
      </c>
      <c r="G566" s="49">
        <f t="shared" si="476"/>
        <v>0</v>
      </c>
      <c r="H566" s="49">
        <f t="shared" si="476"/>
        <v>0</v>
      </c>
      <c r="I566" s="49">
        <f t="shared" si="476"/>
        <v>0.25001247999999998</v>
      </c>
      <c r="J566" s="49">
        <f t="shared" ref="J566:J580" si="477">SUBTOTAL(9,K566:N566)</f>
        <v>0</v>
      </c>
      <c r="K566" s="53">
        <v>0</v>
      </c>
      <c r="L566" s="53">
        <v>0</v>
      </c>
      <c r="M566" s="53">
        <v>0</v>
      </c>
      <c r="N566" s="53">
        <v>0</v>
      </c>
      <c r="O566" s="49">
        <v>0</v>
      </c>
      <c r="P566" s="53">
        <v>0</v>
      </c>
      <c r="Q566" s="53">
        <v>0</v>
      </c>
      <c r="R566" s="53">
        <v>0</v>
      </c>
      <c r="S566" s="53">
        <v>0</v>
      </c>
      <c r="T566" s="49">
        <f t="shared" ref="T566:T583" si="478">SUBTOTAL(9,U566:X566)</f>
        <v>0</v>
      </c>
      <c r="U566" s="53">
        <v>0</v>
      </c>
      <c r="V566" s="53">
        <v>0</v>
      </c>
      <c r="W566" s="53">
        <v>0</v>
      </c>
      <c r="X566" s="53">
        <v>0</v>
      </c>
      <c r="Y566" s="49">
        <f t="shared" ref="Y566:Y583" si="479">SUBTOTAL(9,Z566:AC566)</f>
        <v>0.25001247999999998</v>
      </c>
      <c r="Z566" s="53">
        <v>0</v>
      </c>
      <c r="AA566" s="53">
        <v>0</v>
      </c>
      <c r="AB566" s="53">
        <v>0</v>
      </c>
      <c r="AC566" s="53">
        <v>0.25001247999999998</v>
      </c>
      <c r="AD566" s="53" t="s">
        <v>132</v>
      </c>
      <c r="AE566" s="49">
        <f t="shared" ref="AE566:AE583" si="480">SUBTOTAL(9,AF566:AI566)</f>
        <v>0.25001248000000004</v>
      </c>
      <c r="AF566" s="53">
        <f t="shared" ref="AF566:AI581" si="481">AK566+AP566+AU566+AZ566</f>
        <v>0.25001248000000004</v>
      </c>
      <c r="AG566" s="53">
        <f t="shared" si="481"/>
        <v>0</v>
      </c>
      <c r="AH566" s="53">
        <f t="shared" si="481"/>
        <v>0</v>
      </c>
      <c r="AI566" s="53">
        <f t="shared" si="481"/>
        <v>0</v>
      </c>
      <c r="AJ566" s="49">
        <f t="shared" ref="AJ566:AJ583" si="482">SUBTOTAL(9,AK566:AN566)</f>
        <v>0</v>
      </c>
      <c r="AK566" s="53">
        <v>0</v>
      </c>
      <c r="AL566" s="53">
        <v>0</v>
      </c>
      <c r="AM566" s="53">
        <v>0</v>
      </c>
      <c r="AN566" s="53">
        <v>0</v>
      </c>
      <c r="AO566" s="53">
        <v>0</v>
      </c>
      <c r="AP566" s="53">
        <v>0</v>
      </c>
      <c r="AQ566" s="53">
        <v>0</v>
      </c>
      <c r="AR566" s="53">
        <v>0</v>
      </c>
      <c r="AS566" s="53">
        <v>0</v>
      </c>
      <c r="AT566" s="53">
        <v>0</v>
      </c>
      <c r="AU566" s="53">
        <v>0</v>
      </c>
      <c r="AV566" s="53">
        <v>0</v>
      </c>
      <c r="AW566" s="53">
        <v>0</v>
      </c>
      <c r="AX566" s="53">
        <v>0</v>
      </c>
      <c r="AY566" s="53">
        <f t="shared" ref="AY566:AY583" si="483">SUBTOTAL(9,AZ566:BC566)</f>
        <v>0.25001248000000004</v>
      </c>
      <c r="AZ566" s="53">
        <v>0.25001248000000004</v>
      </c>
      <c r="BA566" s="53">
        <v>0</v>
      </c>
      <c r="BB566" s="53">
        <v>0</v>
      </c>
      <c r="BC566" s="53">
        <v>0</v>
      </c>
    </row>
    <row r="567" spans="1:55" s="16" customFormat="1" ht="47.25" x14ac:dyDescent="0.25">
      <c r="A567" s="46" t="s">
        <v>1049</v>
      </c>
      <c r="B567" s="52" t="s">
        <v>1052</v>
      </c>
      <c r="C567" s="54" t="s">
        <v>1053</v>
      </c>
      <c r="D567" s="49">
        <v>2.4000035999999998</v>
      </c>
      <c r="E567" s="49">
        <f t="shared" ref="E567" si="484">SUBTOTAL(9,F567:I567)</f>
        <v>2.01267</v>
      </c>
      <c r="F567" s="49">
        <f t="shared" si="476"/>
        <v>2.01267</v>
      </c>
      <c r="G567" s="49">
        <f t="shared" si="476"/>
        <v>0</v>
      </c>
      <c r="H567" s="49">
        <f t="shared" si="476"/>
        <v>0</v>
      </c>
      <c r="I567" s="49">
        <f t="shared" si="476"/>
        <v>0</v>
      </c>
      <c r="J567" s="49">
        <f t="shared" si="477"/>
        <v>0</v>
      </c>
      <c r="K567" s="49">
        <v>0</v>
      </c>
      <c r="L567" s="49">
        <v>0</v>
      </c>
      <c r="M567" s="49">
        <v>0</v>
      </c>
      <c r="N567" s="49">
        <v>0</v>
      </c>
      <c r="O567" s="49">
        <f t="shared" ref="O567:O583" si="485">SUBTOTAL(9,P567:S567)</f>
        <v>0</v>
      </c>
      <c r="P567" s="49">
        <v>0</v>
      </c>
      <c r="Q567" s="49">
        <v>0</v>
      </c>
      <c r="R567" s="49">
        <v>0</v>
      </c>
      <c r="S567" s="49">
        <v>0</v>
      </c>
      <c r="T567" s="49">
        <f t="shared" si="478"/>
        <v>0</v>
      </c>
      <c r="U567" s="49">
        <v>0</v>
      </c>
      <c r="V567" s="49">
        <v>0</v>
      </c>
      <c r="W567" s="49">
        <v>0</v>
      </c>
      <c r="X567" s="49">
        <v>0</v>
      </c>
      <c r="Y567" s="49">
        <f t="shared" si="479"/>
        <v>2.01267</v>
      </c>
      <c r="Z567" s="49">
        <v>2.01267</v>
      </c>
      <c r="AA567" s="49">
        <v>0</v>
      </c>
      <c r="AB567" s="49">
        <v>0</v>
      </c>
      <c r="AC567" s="49">
        <v>0</v>
      </c>
      <c r="AD567" s="49">
        <v>2.000003</v>
      </c>
      <c r="AE567" s="49">
        <f t="shared" si="480"/>
        <v>1.677225</v>
      </c>
      <c r="AF567" s="49">
        <f t="shared" si="481"/>
        <v>1.677225</v>
      </c>
      <c r="AG567" s="49">
        <f t="shared" si="481"/>
        <v>0</v>
      </c>
      <c r="AH567" s="49">
        <f t="shared" si="481"/>
        <v>0</v>
      </c>
      <c r="AI567" s="49">
        <f t="shared" si="481"/>
        <v>0</v>
      </c>
      <c r="AJ567" s="49">
        <f t="shared" si="482"/>
        <v>0</v>
      </c>
      <c r="AK567" s="49">
        <v>0</v>
      </c>
      <c r="AL567" s="49">
        <v>0</v>
      </c>
      <c r="AM567" s="49">
        <v>0</v>
      </c>
      <c r="AN567" s="49">
        <v>0</v>
      </c>
      <c r="AO567" s="49">
        <f t="shared" ref="AO567:AO583" si="486">SUBTOTAL(9,AP567:AS567)</f>
        <v>0</v>
      </c>
      <c r="AP567" s="49">
        <v>0</v>
      </c>
      <c r="AQ567" s="49">
        <v>0</v>
      </c>
      <c r="AR567" s="49">
        <v>0</v>
      </c>
      <c r="AS567" s="49">
        <v>0</v>
      </c>
      <c r="AT567" s="49">
        <f t="shared" ref="AT567:AT583" si="487">SUBTOTAL(9,AU567:AX567)</f>
        <v>0</v>
      </c>
      <c r="AU567" s="49">
        <v>0</v>
      </c>
      <c r="AV567" s="49">
        <v>0</v>
      </c>
      <c r="AW567" s="49">
        <v>0</v>
      </c>
      <c r="AX567" s="49">
        <v>0</v>
      </c>
      <c r="AY567" s="49">
        <f t="shared" si="483"/>
        <v>1.677225</v>
      </c>
      <c r="AZ567" s="49">
        <v>1.677225</v>
      </c>
      <c r="BA567" s="49">
        <v>0</v>
      </c>
      <c r="BB567" s="49">
        <v>0</v>
      </c>
      <c r="BC567" s="49">
        <v>0</v>
      </c>
    </row>
    <row r="568" spans="1:55" ht="31.5" x14ac:dyDescent="0.25">
      <c r="A568" s="46" t="s">
        <v>1049</v>
      </c>
      <c r="B568" s="52" t="s">
        <v>1054</v>
      </c>
      <c r="C568" s="54" t="s">
        <v>1055</v>
      </c>
      <c r="D568" s="49">
        <v>4.32</v>
      </c>
      <c r="E568" s="49">
        <f>SUBTOTAL(9,F568:I568)</f>
        <v>4.3</v>
      </c>
      <c r="F568" s="49">
        <f t="shared" si="476"/>
        <v>0</v>
      </c>
      <c r="G568" s="49">
        <f t="shared" si="476"/>
        <v>0</v>
      </c>
      <c r="H568" s="49">
        <f t="shared" si="476"/>
        <v>4.3</v>
      </c>
      <c r="I568" s="49">
        <f t="shared" si="476"/>
        <v>0</v>
      </c>
      <c r="J568" s="49">
        <f t="shared" si="477"/>
        <v>0</v>
      </c>
      <c r="K568" s="49">
        <v>0</v>
      </c>
      <c r="L568" s="49">
        <v>0</v>
      </c>
      <c r="M568" s="49">
        <v>0</v>
      </c>
      <c r="N568" s="49">
        <v>0</v>
      </c>
      <c r="O568" s="49">
        <f t="shared" si="485"/>
        <v>0</v>
      </c>
      <c r="P568" s="49">
        <v>0</v>
      </c>
      <c r="Q568" s="49">
        <v>0</v>
      </c>
      <c r="R568" s="49">
        <v>0</v>
      </c>
      <c r="S568" s="49">
        <v>0</v>
      </c>
      <c r="T568" s="49">
        <f t="shared" si="478"/>
        <v>0</v>
      </c>
      <c r="U568" s="49">
        <v>0</v>
      </c>
      <c r="V568" s="49">
        <v>0</v>
      </c>
      <c r="W568" s="49">
        <v>0</v>
      </c>
      <c r="X568" s="49">
        <v>0</v>
      </c>
      <c r="Y568" s="49">
        <f t="shared" si="479"/>
        <v>4.3</v>
      </c>
      <c r="Z568" s="49">
        <v>0</v>
      </c>
      <c r="AA568" s="49">
        <v>0</v>
      </c>
      <c r="AB568" s="49">
        <v>4.3</v>
      </c>
      <c r="AC568" s="49">
        <v>0</v>
      </c>
      <c r="AD568" s="49">
        <v>3.6</v>
      </c>
      <c r="AE568" s="49">
        <f t="shared" si="480"/>
        <v>3.5833333299999999</v>
      </c>
      <c r="AF568" s="49">
        <f t="shared" si="481"/>
        <v>0</v>
      </c>
      <c r="AG568" s="49">
        <f t="shared" si="481"/>
        <v>0</v>
      </c>
      <c r="AH568" s="49">
        <f t="shared" si="481"/>
        <v>3.5833333299999999</v>
      </c>
      <c r="AI568" s="49">
        <f t="shared" si="481"/>
        <v>0</v>
      </c>
      <c r="AJ568" s="49">
        <f t="shared" si="482"/>
        <v>0</v>
      </c>
      <c r="AK568" s="49">
        <v>0</v>
      </c>
      <c r="AL568" s="49">
        <v>0</v>
      </c>
      <c r="AM568" s="49">
        <v>0</v>
      </c>
      <c r="AN568" s="49">
        <v>0</v>
      </c>
      <c r="AO568" s="49">
        <f t="shared" si="486"/>
        <v>0</v>
      </c>
      <c r="AP568" s="49">
        <v>0</v>
      </c>
      <c r="AQ568" s="49">
        <v>0</v>
      </c>
      <c r="AR568" s="49">
        <v>0</v>
      </c>
      <c r="AS568" s="49">
        <v>0</v>
      </c>
      <c r="AT568" s="49">
        <f t="shared" si="487"/>
        <v>3.5833333299999999</v>
      </c>
      <c r="AU568" s="49">
        <v>0</v>
      </c>
      <c r="AV568" s="49">
        <v>0</v>
      </c>
      <c r="AW568" s="49">
        <v>3.5833333299999999</v>
      </c>
      <c r="AX568" s="49">
        <v>0</v>
      </c>
      <c r="AY568" s="49">
        <f t="shared" si="483"/>
        <v>0</v>
      </c>
      <c r="AZ568" s="49">
        <v>0</v>
      </c>
      <c r="BA568" s="49">
        <v>0</v>
      </c>
      <c r="BB568" s="49">
        <v>0</v>
      </c>
      <c r="BC568" s="49">
        <v>0</v>
      </c>
    </row>
    <row r="569" spans="1:55" x14ac:dyDescent="0.25">
      <c r="A569" s="46" t="s">
        <v>1049</v>
      </c>
      <c r="B569" s="52" t="s">
        <v>1056</v>
      </c>
      <c r="C569" s="54" t="s">
        <v>1057</v>
      </c>
      <c r="D569" s="49">
        <v>2.8891212359999998</v>
      </c>
      <c r="E569" s="49">
        <f t="shared" ref="E569:E580" si="488">SUBTOTAL(9,F569:I569)</f>
        <v>0</v>
      </c>
      <c r="F569" s="49">
        <f t="shared" si="476"/>
        <v>0</v>
      </c>
      <c r="G569" s="49">
        <f t="shared" si="476"/>
        <v>0</v>
      </c>
      <c r="H569" s="49">
        <f t="shared" si="476"/>
        <v>0</v>
      </c>
      <c r="I569" s="49">
        <f t="shared" si="476"/>
        <v>0</v>
      </c>
      <c r="J569" s="49">
        <f t="shared" si="477"/>
        <v>0</v>
      </c>
      <c r="K569" s="49">
        <v>0</v>
      </c>
      <c r="L569" s="49">
        <v>0</v>
      </c>
      <c r="M569" s="49">
        <v>0</v>
      </c>
      <c r="N569" s="49">
        <v>0</v>
      </c>
      <c r="O569" s="49">
        <f t="shared" si="485"/>
        <v>0</v>
      </c>
      <c r="P569" s="49">
        <v>0</v>
      </c>
      <c r="Q569" s="49">
        <v>0</v>
      </c>
      <c r="R569" s="49">
        <v>0</v>
      </c>
      <c r="S569" s="49">
        <v>0</v>
      </c>
      <c r="T569" s="49">
        <f t="shared" si="478"/>
        <v>0</v>
      </c>
      <c r="U569" s="49">
        <v>0</v>
      </c>
      <c r="V569" s="49">
        <v>0</v>
      </c>
      <c r="W569" s="49">
        <v>0</v>
      </c>
      <c r="X569" s="49">
        <v>0</v>
      </c>
      <c r="Y569" s="49">
        <f t="shared" si="479"/>
        <v>0</v>
      </c>
      <c r="Z569" s="49">
        <v>0</v>
      </c>
      <c r="AA569" s="49">
        <v>0</v>
      </c>
      <c r="AB569" s="49">
        <v>0</v>
      </c>
      <c r="AC569" s="49">
        <v>0</v>
      </c>
      <c r="AD569" s="49">
        <v>2.4076010299999999</v>
      </c>
      <c r="AE569" s="49">
        <f t="shared" si="480"/>
        <v>0</v>
      </c>
      <c r="AF569" s="49">
        <f t="shared" si="481"/>
        <v>0</v>
      </c>
      <c r="AG569" s="49">
        <f t="shared" si="481"/>
        <v>0</v>
      </c>
      <c r="AH569" s="49">
        <f t="shared" si="481"/>
        <v>0</v>
      </c>
      <c r="AI569" s="49">
        <f t="shared" si="481"/>
        <v>0</v>
      </c>
      <c r="AJ569" s="49">
        <f t="shared" si="482"/>
        <v>0</v>
      </c>
      <c r="AK569" s="49">
        <v>0</v>
      </c>
      <c r="AL569" s="49">
        <v>0</v>
      </c>
      <c r="AM569" s="49">
        <v>0</v>
      </c>
      <c r="AN569" s="49">
        <v>0</v>
      </c>
      <c r="AO569" s="49">
        <f t="shared" si="486"/>
        <v>0</v>
      </c>
      <c r="AP569" s="49">
        <v>0</v>
      </c>
      <c r="AQ569" s="49">
        <v>0</v>
      </c>
      <c r="AR569" s="49">
        <v>0</v>
      </c>
      <c r="AS569" s="49">
        <v>0</v>
      </c>
      <c r="AT569" s="49">
        <f t="shared" si="487"/>
        <v>0</v>
      </c>
      <c r="AU569" s="49">
        <v>0</v>
      </c>
      <c r="AV569" s="49">
        <v>0</v>
      </c>
      <c r="AW569" s="49">
        <v>0</v>
      </c>
      <c r="AX569" s="49">
        <v>0</v>
      </c>
      <c r="AY569" s="49">
        <f t="shared" si="483"/>
        <v>0</v>
      </c>
      <c r="AZ569" s="49">
        <v>0</v>
      </c>
      <c r="BA569" s="49">
        <v>0</v>
      </c>
      <c r="BB569" s="49">
        <v>0</v>
      </c>
      <c r="BC569" s="49">
        <v>0</v>
      </c>
    </row>
    <row r="570" spans="1:55" x14ac:dyDescent="0.25">
      <c r="A570" s="46" t="s">
        <v>1049</v>
      </c>
      <c r="B570" s="52" t="s">
        <v>1058</v>
      </c>
      <c r="C570" s="54" t="s">
        <v>1059</v>
      </c>
      <c r="D570" s="49">
        <v>9.2520000000000007</v>
      </c>
      <c r="E570" s="49">
        <f t="shared" si="488"/>
        <v>6.82578</v>
      </c>
      <c r="F570" s="49">
        <f t="shared" si="476"/>
        <v>0</v>
      </c>
      <c r="G570" s="49">
        <f t="shared" si="476"/>
        <v>0</v>
      </c>
      <c r="H570" s="49">
        <f t="shared" si="476"/>
        <v>6.82578</v>
      </c>
      <c r="I570" s="49">
        <f t="shared" si="476"/>
        <v>0</v>
      </c>
      <c r="J570" s="49">
        <f t="shared" si="477"/>
        <v>0</v>
      </c>
      <c r="K570" s="49">
        <v>0</v>
      </c>
      <c r="L570" s="49">
        <v>0</v>
      </c>
      <c r="M570" s="49">
        <v>0</v>
      </c>
      <c r="N570" s="49">
        <v>0</v>
      </c>
      <c r="O570" s="49">
        <f t="shared" si="485"/>
        <v>0</v>
      </c>
      <c r="P570" s="49">
        <v>0</v>
      </c>
      <c r="Q570" s="49">
        <v>0</v>
      </c>
      <c r="R570" s="49">
        <v>0</v>
      </c>
      <c r="S570" s="49">
        <v>0</v>
      </c>
      <c r="T570" s="49">
        <f t="shared" si="478"/>
        <v>0</v>
      </c>
      <c r="U570" s="49">
        <v>0</v>
      </c>
      <c r="V570" s="49">
        <v>0</v>
      </c>
      <c r="W570" s="49">
        <v>0</v>
      </c>
      <c r="X570" s="49">
        <v>0</v>
      </c>
      <c r="Y570" s="49">
        <f t="shared" si="479"/>
        <v>6.82578</v>
      </c>
      <c r="Z570" s="49">
        <v>0</v>
      </c>
      <c r="AA570" s="49">
        <v>0</v>
      </c>
      <c r="AB570" s="49">
        <v>6.82578</v>
      </c>
      <c r="AC570" s="49">
        <v>0</v>
      </c>
      <c r="AD570" s="49">
        <v>7.71</v>
      </c>
      <c r="AE570" s="49">
        <f t="shared" si="480"/>
        <v>5.6881499999999994</v>
      </c>
      <c r="AF570" s="49">
        <f t="shared" si="481"/>
        <v>0</v>
      </c>
      <c r="AG570" s="49">
        <f t="shared" si="481"/>
        <v>0</v>
      </c>
      <c r="AH570" s="49">
        <f t="shared" si="481"/>
        <v>5.6881499999999994</v>
      </c>
      <c r="AI570" s="49">
        <f t="shared" si="481"/>
        <v>0</v>
      </c>
      <c r="AJ570" s="49">
        <f t="shared" si="482"/>
        <v>0</v>
      </c>
      <c r="AK570" s="49">
        <v>0</v>
      </c>
      <c r="AL570" s="49">
        <v>0</v>
      </c>
      <c r="AM570" s="49">
        <v>0</v>
      </c>
      <c r="AN570" s="49">
        <v>0</v>
      </c>
      <c r="AO570" s="49">
        <f t="shared" si="486"/>
        <v>0</v>
      </c>
      <c r="AP570" s="49">
        <v>0</v>
      </c>
      <c r="AQ570" s="49">
        <v>0</v>
      </c>
      <c r="AR570" s="49">
        <v>0</v>
      </c>
      <c r="AS570" s="49">
        <v>0</v>
      </c>
      <c r="AT570" s="49">
        <f t="shared" si="487"/>
        <v>0</v>
      </c>
      <c r="AU570" s="49">
        <v>0</v>
      </c>
      <c r="AV570" s="49">
        <v>0</v>
      </c>
      <c r="AW570" s="49">
        <v>0</v>
      </c>
      <c r="AX570" s="49">
        <v>0</v>
      </c>
      <c r="AY570" s="49">
        <f t="shared" si="483"/>
        <v>5.6881499999999994</v>
      </c>
      <c r="AZ570" s="49">
        <v>0</v>
      </c>
      <c r="BA570" s="49">
        <v>0</v>
      </c>
      <c r="BB570" s="49">
        <v>5.6881499999999994</v>
      </c>
      <c r="BC570" s="49">
        <v>0</v>
      </c>
    </row>
    <row r="571" spans="1:55" ht="31.5" x14ac:dyDescent="0.25">
      <c r="A571" s="46" t="s">
        <v>1049</v>
      </c>
      <c r="B571" s="52" t="s">
        <v>1060</v>
      </c>
      <c r="C571" s="54" t="s">
        <v>1061</v>
      </c>
      <c r="D571" s="49">
        <v>40.392151042000002</v>
      </c>
      <c r="E571" s="49">
        <f t="shared" si="488"/>
        <v>40.392151040000002</v>
      </c>
      <c r="F571" s="49">
        <f t="shared" si="476"/>
        <v>0</v>
      </c>
      <c r="G571" s="49">
        <f t="shared" si="476"/>
        <v>0</v>
      </c>
      <c r="H571" s="49">
        <f t="shared" si="476"/>
        <v>40.392151040000002</v>
      </c>
      <c r="I571" s="49">
        <f t="shared" si="476"/>
        <v>0</v>
      </c>
      <c r="J571" s="49">
        <f t="shared" si="477"/>
        <v>0.19865624000000001</v>
      </c>
      <c r="K571" s="49">
        <v>0</v>
      </c>
      <c r="L571" s="49">
        <v>0</v>
      </c>
      <c r="M571" s="49">
        <v>0.19865624000000001</v>
      </c>
      <c r="N571" s="49">
        <v>0</v>
      </c>
      <c r="O571" s="49">
        <f t="shared" si="485"/>
        <v>40.193494800000003</v>
      </c>
      <c r="P571" s="49">
        <v>0</v>
      </c>
      <c r="Q571" s="49">
        <v>0</v>
      </c>
      <c r="R571" s="49">
        <v>40.193494800000003</v>
      </c>
      <c r="S571" s="49">
        <v>0</v>
      </c>
      <c r="T571" s="49">
        <f t="shared" si="478"/>
        <v>0</v>
      </c>
      <c r="U571" s="49">
        <v>0</v>
      </c>
      <c r="V571" s="49">
        <v>0</v>
      </c>
      <c r="W571" s="49">
        <v>0</v>
      </c>
      <c r="X571" s="49">
        <v>0</v>
      </c>
      <c r="Y571" s="49">
        <f t="shared" si="479"/>
        <v>0</v>
      </c>
      <c r="Z571" s="49">
        <v>0</v>
      </c>
      <c r="AA571" s="49">
        <v>0</v>
      </c>
      <c r="AB571" s="49">
        <v>0</v>
      </c>
      <c r="AC571" s="49">
        <v>0</v>
      </c>
      <c r="AD571" s="49">
        <v>33.660125869999995</v>
      </c>
      <c r="AE571" s="49">
        <f t="shared" si="480"/>
        <v>33.660125870000002</v>
      </c>
      <c r="AF571" s="49">
        <f t="shared" si="481"/>
        <v>0</v>
      </c>
      <c r="AG571" s="49">
        <f t="shared" si="481"/>
        <v>0</v>
      </c>
      <c r="AH571" s="49">
        <f t="shared" si="481"/>
        <v>33.660125870000002</v>
      </c>
      <c r="AI571" s="49">
        <f t="shared" si="481"/>
        <v>0</v>
      </c>
      <c r="AJ571" s="49">
        <f t="shared" si="482"/>
        <v>0.16554687000000001</v>
      </c>
      <c r="AK571" s="49">
        <v>0</v>
      </c>
      <c r="AL571" s="49">
        <v>0</v>
      </c>
      <c r="AM571" s="49">
        <v>0.16554687000000001</v>
      </c>
      <c r="AN571" s="49">
        <v>0</v>
      </c>
      <c r="AO571" s="49">
        <f t="shared" si="486"/>
        <v>33.494579000000002</v>
      </c>
      <c r="AP571" s="49">
        <v>0</v>
      </c>
      <c r="AQ571" s="49">
        <v>0</v>
      </c>
      <c r="AR571" s="49">
        <v>33.494579000000002</v>
      </c>
      <c r="AS571" s="49">
        <v>0</v>
      </c>
      <c r="AT571" s="49">
        <f t="shared" si="487"/>
        <v>0</v>
      </c>
      <c r="AU571" s="49">
        <v>0</v>
      </c>
      <c r="AV571" s="49">
        <v>0</v>
      </c>
      <c r="AW571" s="49">
        <v>0</v>
      </c>
      <c r="AX571" s="49">
        <v>0</v>
      </c>
      <c r="AY571" s="49">
        <f t="shared" si="483"/>
        <v>0</v>
      </c>
      <c r="AZ571" s="49">
        <v>0</v>
      </c>
      <c r="BA571" s="49">
        <v>0</v>
      </c>
      <c r="BB571" s="49">
        <v>0</v>
      </c>
      <c r="BC571" s="49">
        <v>0</v>
      </c>
    </row>
    <row r="572" spans="1:55" ht="31.5" x14ac:dyDescent="0.25">
      <c r="A572" s="46" t="s">
        <v>1049</v>
      </c>
      <c r="B572" s="52" t="s">
        <v>1062</v>
      </c>
      <c r="C572" s="54" t="s">
        <v>1063</v>
      </c>
      <c r="D572" s="49">
        <v>1.02</v>
      </c>
      <c r="E572" s="49">
        <f t="shared" si="488"/>
        <v>1.0178929999999999</v>
      </c>
      <c r="F572" s="49">
        <f t="shared" si="476"/>
        <v>0</v>
      </c>
      <c r="G572" s="49">
        <f t="shared" si="476"/>
        <v>0</v>
      </c>
      <c r="H572" s="49">
        <f t="shared" si="476"/>
        <v>1.0178929999999999</v>
      </c>
      <c r="I572" s="49">
        <f t="shared" si="476"/>
        <v>0</v>
      </c>
      <c r="J572" s="49">
        <f t="shared" si="477"/>
        <v>0</v>
      </c>
      <c r="K572" s="49">
        <v>0</v>
      </c>
      <c r="L572" s="49">
        <v>0</v>
      </c>
      <c r="M572" s="49">
        <v>0</v>
      </c>
      <c r="N572" s="49">
        <v>0</v>
      </c>
      <c r="O572" s="49">
        <f t="shared" si="485"/>
        <v>1.0178929999999999</v>
      </c>
      <c r="P572" s="49">
        <v>0</v>
      </c>
      <c r="Q572" s="49">
        <v>0</v>
      </c>
      <c r="R572" s="49">
        <v>1.0178929999999999</v>
      </c>
      <c r="S572" s="49">
        <v>0</v>
      </c>
      <c r="T572" s="49">
        <f t="shared" si="478"/>
        <v>0</v>
      </c>
      <c r="U572" s="49">
        <v>0</v>
      </c>
      <c r="V572" s="49">
        <v>0</v>
      </c>
      <c r="W572" s="49">
        <v>0</v>
      </c>
      <c r="X572" s="49">
        <v>0</v>
      </c>
      <c r="Y572" s="49">
        <f t="shared" si="479"/>
        <v>0</v>
      </c>
      <c r="Z572" s="49">
        <v>0</v>
      </c>
      <c r="AA572" s="49">
        <v>0</v>
      </c>
      <c r="AB572" s="49">
        <v>0</v>
      </c>
      <c r="AC572" s="49">
        <v>0</v>
      </c>
      <c r="AD572" s="49">
        <v>0.85</v>
      </c>
      <c r="AE572" s="49">
        <f t="shared" si="480"/>
        <v>0.84824417000000008</v>
      </c>
      <c r="AF572" s="49">
        <f t="shared" si="481"/>
        <v>0</v>
      </c>
      <c r="AG572" s="49">
        <f t="shared" si="481"/>
        <v>0</v>
      </c>
      <c r="AH572" s="49">
        <f t="shared" si="481"/>
        <v>0.84824417000000008</v>
      </c>
      <c r="AI572" s="49">
        <f t="shared" si="481"/>
        <v>0</v>
      </c>
      <c r="AJ572" s="49">
        <f t="shared" si="482"/>
        <v>0</v>
      </c>
      <c r="AK572" s="49">
        <v>0</v>
      </c>
      <c r="AL572" s="49">
        <v>0</v>
      </c>
      <c r="AM572" s="49">
        <v>0</v>
      </c>
      <c r="AN572" s="49">
        <v>0</v>
      </c>
      <c r="AO572" s="49">
        <f t="shared" si="486"/>
        <v>0.84824417000000008</v>
      </c>
      <c r="AP572" s="49">
        <v>0</v>
      </c>
      <c r="AQ572" s="49">
        <v>0</v>
      </c>
      <c r="AR572" s="49">
        <v>0.84824417000000008</v>
      </c>
      <c r="AS572" s="49">
        <v>0</v>
      </c>
      <c r="AT572" s="49">
        <f t="shared" si="487"/>
        <v>0</v>
      </c>
      <c r="AU572" s="49">
        <v>0</v>
      </c>
      <c r="AV572" s="49">
        <v>0</v>
      </c>
      <c r="AW572" s="49">
        <v>0</v>
      </c>
      <c r="AX572" s="49">
        <v>0</v>
      </c>
      <c r="AY572" s="49">
        <f t="shared" si="483"/>
        <v>0</v>
      </c>
      <c r="AZ572" s="49">
        <v>0</v>
      </c>
      <c r="BA572" s="49">
        <v>0</v>
      </c>
      <c r="BB572" s="49">
        <v>0</v>
      </c>
      <c r="BC572" s="49">
        <v>0</v>
      </c>
    </row>
    <row r="573" spans="1:55" ht="31.5" x14ac:dyDescent="0.25">
      <c r="A573" s="46" t="s">
        <v>1049</v>
      </c>
      <c r="B573" s="52" t="s">
        <v>1064</v>
      </c>
      <c r="C573" s="54" t="s">
        <v>1065</v>
      </c>
      <c r="D573" s="49">
        <v>0.376272</v>
      </c>
      <c r="E573" s="49">
        <f t="shared" si="488"/>
        <v>0.376272</v>
      </c>
      <c r="F573" s="49">
        <f t="shared" si="476"/>
        <v>0</v>
      </c>
      <c r="G573" s="49">
        <f t="shared" si="476"/>
        <v>0</v>
      </c>
      <c r="H573" s="49">
        <f t="shared" si="476"/>
        <v>0.376272</v>
      </c>
      <c r="I573" s="49">
        <f t="shared" si="476"/>
        <v>0</v>
      </c>
      <c r="J573" s="49">
        <f t="shared" si="477"/>
        <v>0</v>
      </c>
      <c r="K573" s="49">
        <v>0</v>
      </c>
      <c r="L573" s="49">
        <v>0</v>
      </c>
      <c r="M573" s="49">
        <v>0</v>
      </c>
      <c r="N573" s="49">
        <v>0</v>
      </c>
      <c r="O573" s="49">
        <f t="shared" si="485"/>
        <v>0</v>
      </c>
      <c r="P573" s="49">
        <v>0</v>
      </c>
      <c r="Q573" s="49">
        <v>0</v>
      </c>
      <c r="R573" s="49">
        <v>0</v>
      </c>
      <c r="S573" s="49">
        <v>0</v>
      </c>
      <c r="T573" s="49">
        <f t="shared" si="478"/>
        <v>0.376272</v>
      </c>
      <c r="U573" s="49">
        <v>0</v>
      </c>
      <c r="V573" s="49">
        <v>0</v>
      </c>
      <c r="W573" s="49">
        <v>0.376272</v>
      </c>
      <c r="X573" s="49">
        <v>0</v>
      </c>
      <c r="Y573" s="49">
        <f t="shared" si="479"/>
        <v>0</v>
      </c>
      <c r="Z573" s="49">
        <v>0</v>
      </c>
      <c r="AA573" s="49">
        <v>0</v>
      </c>
      <c r="AB573" s="49">
        <v>0</v>
      </c>
      <c r="AC573" s="49">
        <v>0</v>
      </c>
      <c r="AD573" s="49">
        <v>0.31356000000000001</v>
      </c>
      <c r="AE573" s="49">
        <f t="shared" si="480"/>
        <v>0.31356000000000001</v>
      </c>
      <c r="AF573" s="49">
        <f t="shared" si="481"/>
        <v>0</v>
      </c>
      <c r="AG573" s="49">
        <f t="shared" si="481"/>
        <v>0</v>
      </c>
      <c r="AH573" s="49">
        <f t="shared" si="481"/>
        <v>0.31356000000000001</v>
      </c>
      <c r="AI573" s="49">
        <f t="shared" si="481"/>
        <v>0</v>
      </c>
      <c r="AJ573" s="49">
        <f t="shared" si="482"/>
        <v>0</v>
      </c>
      <c r="AK573" s="49">
        <v>0</v>
      </c>
      <c r="AL573" s="49">
        <v>0</v>
      </c>
      <c r="AM573" s="49">
        <v>0</v>
      </c>
      <c r="AN573" s="49">
        <v>0</v>
      </c>
      <c r="AO573" s="49">
        <f t="shared" si="486"/>
        <v>0</v>
      </c>
      <c r="AP573" s="49">
        <v>0</v>
      </c>
      <c r="AQ573" s="49">
        <v>0</v>
      </c>
      <c r="AR573" s="49">
        <v>0</v>
      </c>
      <c r="AS573" s="49">
        <v>0</v>
      </c>
      <c r="AT573" s="49">
        <f t="shared" si="487"/>
        <v>0.31356000000000001</v>
      </c>
      <c r="AU573" s="49">
        <v>0</v>
      </c>
      <c r="AV573" s="49">
        <v>0</v>
      </c>
      <c r="AW573" s="49">
        <v>0.31356000000000001</v>
      </c>
      <c r="AX573" s="49">
        <v>0</v>
      </c>
      <c r="AY573" s="49">
        <f t="shared" si="483"/>
        <v>0</v>
      </c>
      <c r="AZ573" s="49">
        <v>0</v>
      </c>
      <c r="BA573" s="49">
        <v>0</v>
      </c>
      <c r="BB573" s="49">
        <v>0</v>
      </c>
      <c r="BC573" s="49">
        <v>0</v>
      </c>
    </row>
    <row r="574" spans="1:55" ht="31.5" x14ac:dyDescent="0.25">
      <c r="A574" s="46" t="s">
        <v>1049</v>
      </c>
      <c r="B574" s="52" t="s">
        <v>1066</v>
      </c>
      <c r="C574" s="54" t="s">
        <v>1067</v>
      </c>
      <c r="D574" s="49">
        <v>0.79322040000000005</v>
      </c>
      <c r="E574" s="49">
        <f t="shared" si="488"/>
        <v>0.79322040000000005</v>
      </c>
      <c r="F574" s="49">
        <f t="shared" si="476"/>
        <v>0</v>
      </c>
      <c r="G574" s="49">
        <f t="shared" si="476"/>
        <v>0</v>
      </c>
      <c r="H574" s="49">
        <f t="shared" si="476"/>
        <v>0.79322040000000005</v>
      </c>
      <c r="I574" s="49">
        <f t="shared" si="476"/>
        <v>0</v>
      </c>
      <c r="J574" s="49">
        <f t="shared" si="477"/>
        <v>0</v>
      </c>
      <c r="K574" s="49">
        <v>0</v>
      </c>
      <c r="L574" s="49">
        <v>0</v>
      </c>
      <c r="M574" s="49">
        <v>0</v>
      </c>
      <c r="N574" s="49">
        <v>0</v>
      </c>
      <c r="O574" s="49">
        <f t="shared" si="485"/>
        <v>0</v>
      </c>
      <c r="P574" s="49">
        <v>0</v>
      </c>
      <c r="Q574" s="49">
        <v>0</v>
      </c>
      <c r="R574" s="49">
        <v>0</v>
      </c>
      <c r="S574" s="49">
        <v>0</v>
      </c>
      <c r="T574" s="49">
        <f t="shared" si="478"/>
        <v>0</v>
      </c>
      <c r="U574" s="49">
        <v>0</v>
      </c>
      <c r="V574" s="49">
        <v>0</v>
      </c>
      <c r="W574" s="49">
        <v>0</v>
      </c>
      <c r="X574" s="49">
        <v>0</v>
      </c>
      <c r="Y574" s="49">
        <f t="shared" si="479"/>
        <v>0.79322040000000005</v>
      </c>
      <c r="Z574" s="49">
        <v>0</v>
      </c>
      <c r="AA574" s="49">
        <v>0</v>
      </c>
      <c r="AB574" s="49">
        <v>0.79322040000000005</v>
      </c>
      <c r="AC574" s="49">
        <v>0</v>
      </c>
      <c r="AD574" s="49">
        <v>0.66101700000000008</v>
      </c>
      <c r="AE574" s="49">
        <f t="shared" si="480"/>
        <v>0.66101700000000008</v>
      </c>
      <c r="AF574" s="49">
        <f t="shared" si="481"/>
        <v>0</v>
      </c>
      <c r="AG574" s="49">
        <f t="shared" si="481"/>
        <v>0</v>
      </c>
      <c r="AH574" s="49">
        <f t="shared" si="481"/>
        <v>0.66101700000000008</v>
      </c>
      <c r="AI574" s="49">
        <f t="shared" si="481"/>
        <v>0</v>
      </c>
      <c r="AJ574" s="49">
        <f t="shared" si="482"/>
        <v>0</v>
      </c>
      <c r="AK574" s="49">
        <v>0</v>
      </c>
      <c r="AL574" s="49">
        <v>0</v>
      </c>
      <c r="AM574" s="49">
        <v>0</v>
      </c>
      <c r="AN574" s="49">
        <v>0</v>
      </c>
      <c r="AO574" s="49">
        <f t="shared" si="486"/>
        <v>0</v>
      </c>
      <c r="AP574" s="49">
        <v>0</v>
      </c>
      <c r="AQ574" s="49">
        <v>0</v>
      </c>
      <c r="AR574" s="49">
        <v>0</v>
      </c>
      <c r="AS574" s="49">
        <v>0</v>
      </c>
      <c r="AT574" s="49">
        <f t="shared" si="487"/>
        <v>0.66101700000000008</v>
      </c>
      <c r="AU574" s="49">
        <v>0</v>
      </c>
      <c r="AV574" s="49">
        <v>0</v>
      </c>
      <c r="AW574" s="49">
        <v>0.66101700000000008</v>
      </c>
      <c r="AX574" s="49">
        <v>0</v>
      </c>
      <c r="AY574" s="49">
        <f t="shared" si="483"/>
        <v>0</v>
      </c>
      <c r="AZ574" s="49">
        <v>0</v>
      </c>
      <c r="BA574" s="49">
        <v>0</v>
      </c>
      <c r="BB574" s="49">
        <v>0</v>
      </c>
      <c r="BC574" s="49">
        <v>0</v>
      </c>
    </row>
    <row r="575" spans="1:55" ht="31.5" x14ac:dyDescent="0.25">
      <c r="A575" s="46" t="s">
        <v>1049</v>
      </c>
      <c r="B575" s="52" t="s">
        <v>1068</v>
      </c>
      <c r="C575" s="54" t="s">
        <v>1069</v>
      </c>
      <c r="D575" s="49">
        <v>0.75253560000000008</v>
      </c>
      <c r="E575" s="49">
        <f t="shared" si="488"/>
        <v>0.75253560000000008</v>
      </c>
      <c r="F575" s="49">
        <f t="shared" si="476"/>
        <v>0</v>
      </c>
      <c r="G575" s="49">
        <f t="shared" si="476"/>
        <v>0</v>
      </c>
      <c r="H575" s="49">
        <f t="shared" si="476"/>
        <v>0.75253560000000008</v>
      </c>
      <c r="I575" s="49">
        <f t="shared" si="476"/>
        <v>0</v>
      </c>
      <c r="J575" s="49">
        <f t="shared" si="477"/>
        <v>0</v>
      </c>
      <c r="K575" s="49">
        <v>0</v>
      </c>
      <c r="L575" s="49">
        <v>0</v>
      </c>
      <c r="M575" s="49">
        <v>0</v>
      </c>
      <c r="N575" s="49">
        <v>0</v>
      </c>
      <c r="O575" s="49">
        <f t="shared" si="485"/>
        <v>0</v>
      </c>
      <c r="P575" s="49">
        <v>0</v>
      </c>
      <c r="Q575" s="49">
        <v>0</v>
      </c>
      <c r="R575" s="49">
        <v>0</v>
      </c>
      <c r="S575" s="49">
        <v>0</v>
      </c>
      <c r="T575" s="49">
        <f t="shared" si="478"/>
        <v>0</v>
      </c>
      <c r="U575" s="49">
        <v>0</v>
      </c>
      <c r="V575" s="49">
        <v>0</v>
      </c>
      <c r="W575" s="49">
        <v>0</v>
      </c>
      <c r="X575" s="49">
        <v>0</v>
      </c>
      <c r="Y575" s="49">
        <f t="shared" si="479"/>
        <v>0.75253560000000008</v>
      </c>
      <c r="Z575" s="49">
        <v>0</v>
      </c>
      <c r="AA575" s="49">
        <v>0</v>
      </c>
      <c r="AB575" s="49">
        <v>0.75253560000000008</v>
      </c>
      <c r="AC575" s="49">
        <v>0</v>
      </c>
      <c r="AD575" s="49">
        <v>0.62711300000000003</v>
      </c>
      <c r="AE575" s="49">
        <f t="shared" si="480"/>
        <v>0.62711300000000003</v>
      </c>
      <c r="AF575" s="49">
        <f t="shared" si="481"/>
        <v>0</v>
      </c>
      <c r="AG575" s="49">
        <f t="shared" si="481"/>
        <v>0</v>
      </c>
      <c r="AH575" s="49">
        <f t="shared" si="481"/>
        <v>0.62711300000000003</v>
      </c>
      <c r="AI575" s="49">
        <f t="shared" si="481"/>
        <v>0</v>
      </c>
      <c r="AJ575" s="49">
        <f t="shared" si="482"/>
        <v>0</v>
      </c>
      <c r="AK575" s="49">
        <v>0</v>
      </c>
      <c r="AL575" s="49">
        <v>0</v>
      </c>
      <c r="AM575" s="49">
        <v>0</v>
      </c>
      <c r="AN575" s="49">
        <v>0</v>
      </c>
      <c r="AO575" s="49">
        <f t="shared" si="486"/>
        <v>0</v>
      </c>
      <c r="AP575" s="49">
        <v>0</v>
      </c>
      <c r="AQ575" s="49">
        <v>0</v>
      </c>
      <c r="AR575" s="49">
        <v>0</v>
      </c>
      <c r="AS575" s="49">
        <v>0</v>
      </c>
      <c r="AT575" s="49">
        <f t="shared" si="487"/>
        <v>0.62711300000000003</v>
      </c>
      <c r="AU575" s="49">
        <v>0</v>
      </c>
      <c r="AV575" s="49">
        <v>0</v>
      </c>
      <c r="AW575" s="49">
        <v>0.62711300000000003</v>
      </c>
      <c r="AX575" s="49">
        <v>0</v>
      </c>
      <c r="AY575" s="49">
        <f t="shared" si="483"/>
        <v>0</v>
      </c>
      <c r="AZ575" s="49">
        <v>0</v>
      </c>
      <c r="BA575" s="49">
        <v>0</v>
      </c>
      <c r="BB575" s="49">
        <v>0</v>
      </c>
      <c r="BC575" s="49">
        <v>0</v>
      </c>
    </row>
    <row r="576" spans="1:55" ht="31.5" x14ac:dyDescent="0.25">
      <c r="A576" s="46" t="s">
        <v>1049</v>
      </c>
      <c r="B576" s="52" t="s">
        <v>1070</v>
      </c>
      <c r="C576" s="54" t="s">
        <v>1071</v>
      </c>
      <c r="D576" s="49">
        <v>4.2119999999999997</v>
      </c>
      <c r="E576" s="49">
        <f t="shared" si="488"/>
        <v>0</v>
      </c>
      <c r="F576" s="49">
        <f t="shared" si="476"/>
        <v>0</v>
      </c>
      <c r="G576" s="49">
        <f t="shared" si="476"/>
        <v>0</v>
      </c>
      <c r="H576" s="49">
        <f t="shared" si="476"/>
        <v>0</v>
      </c>
      <c r="I576" s="49">
        <f t="shared" si="476"/>
        <v>0</v>
      </c>
      <c r="J576" s="49">
        <f t="shared" si="477"/>
        <v>0</v>
      </c>
      <c r="K576" s="49">
        <v>0</v>
      </c>
      <c r="L576" s="49">
        <v>0</v>
      </c>
      <c r="M576" s="49">
        <v>0</v>
      </c>
      <c r="N576" s="49">
        <v>0</v>
      </c>
      <c r="O576" s="49">
        <f t="shared" si="485"/>
        <v>0</v>
      </c>
      <c r="P576" s="49">
        <v>0</v>
      </c>
      <c r="Q576" s="49">
        <v>0</v>
      </c>
      <c r="R576" s="49">
        <v>0</v>
      </c>
      <c r="S576" s="49">
        <v>0</v>
      </c>
      <c r="T576" s="49">
        <f t="shared" si="478"/>
        <v>0</v>
      </c>
      <c r="U576" s="49">
        <v>0</v>
      </c>
      <c r="V576" s="49">
        <v>0</v>
      </c>
      <c r="W576" s="49">
        <v>0</v>
      </c>
      <c r="X576" s="49">
        <v>0</v>
      </c>
      <c r="Y576" s="49">
        <f t="shared" si="479"/>
        <v>0</v>
      </c>
      <c r="Z576" s="49">
        <v>0</v>
      </c>
      <c r="AA576" s="49">
        <v>0</v>
      </c>
      <c r="AB576" s="49">
        <v>0</v>
      </c>
      <c r="AC576" s="49">
        <v>0</v>
      </c>
      <c r="AD576" s="49">
        <v>3.51</v>
      </c>
      <c r="AE576" s="49">
        <f t="shared" si="480"/>
        <v>0</v>
      </c>
      <c r="AF576" s="49">
        <f t="shared" si="481"/>
        <v>0</v>
      </c>
      <c r="AG576" s="49">
        <f t="shared" si="481"/>
        <v>0</v>
      </c>
      <c r="AH576" s="49">
        <f t="shared" si="481"/>
        <v>0</v>
      </c>
      <c r="AI576" s="49">
        <f t="shared" si="481"/>
        <v>0</v>
      </c>
      <c r="AJ576" s="49">
        <f t="shared" si="482"/>
        <v>0</v>
      </c>
      <c r="AK576" s="49">
        <v>0</v>
      </c>
      <c r="AL576" s="49">
        <v>0</v>
      </c>
      <c r="AM576" s="49">
        <v>0</v>
      </c>
      <c r="AN576" s="49">
        <v>0</v>
      </c>
      <c r="AO576" s="49">
        <f t="shared" si="486"/>
        <v>0</v>
      </c>
      <c r="AP576" s="49">
        <v>0</v>
      </c>
      <c r="AQ576" s="49">
        <v>0</v>
      </c>
      <c r="AR576" s="49">
        <v>0</v>
      </c>
      <c r="AS576" s="49">
        <v>0</v>
      </c>
      <c r="AT576" s="49">
        <f t="shared" si="487"/>
        <v>0</v>
      </c>
      <c r="AU576" s="49">
        <v>0</v>
      </c>
      <c r="AV576" s="49">
        <v>0</v>
      </c>
      <c r="AW576" s="49">
        <v>0</v>
      </c>
      <c r="AX576" s="49">
        <v>0</v>
      </c>
      <c r="AY576" s="49">
        <f t="shared" si="483"/>
        <v>0</v>
      </c>
      <c r="AZ576" s="49">
        <v>0</v>
      </c>
      <c r="BA576" s="49">
        <v>0</v>
      </c>
      <c r="BB576" s="49">
        <v>0</v>
      </c>
      <c r="BC576" s="49">
        <v>0</v>
      </c>
    </row>
    <row r="577" spans="1:55" ht="31.5" x14ac:dyDescent="0.25">
      <c r="A577" s="46" t="s">
        <v>1049</v>
      </c>
      <c r="B577" s="52" t="s">
        <v>1072</v>
      </c>
      <c r="C577" s="54" t="s">
        <v>1073</v>
      </c>
      <c r="D577" s="49">
        <v>0.99661199999999994</v>
      </c>
      <c r="E577" s="49">
        <f t="shared" si="488"/>
        <v>1.044</v>
      </c>
      <c r="F577" s="49">
        <f t="shared" si="476"/>
        <v>0</v>
      </c>
      <c r="G577" s="49">
        <f t="shared" si="476"/>
        <v>0</v>
      </c>
      <c r="H577" s="49">
        <f t="shared" si="476"/>
        <v>1.044</v>
      </c>
      <c r="I577" s="49">
        <f t="shared" si="476"/>
        <v>0</v>
      </c>
      <c r="J577" s="49">
        <f t="shared" si="477"/>
        <v>0</v>
      </c>
      <c r="K577" s="49">
        <v>0</v>
      </c>
      <c r="L577" s="49">
        <v>0</v>
      </c>
      <c r="M577" s="49">
        <v>0</v>
      </c>
      <c r="N577" s="49">
        <v>0</v>
      </c>
      <c r="O577" s="49">
        <f t="shared" si="485"/>
        <v>1.044</v>
      </c>
      <c r="P577" s="49">
        <v>0</v>
      </c>
      <c r="Q577" s="49">
        <v>0</v>
      </c>
      <c r="R577" s="49">
        <v>1.044</v>
      </c>
      <c r="S577" s="49">
        <v>0</v>
      </c>
      <c r="T577" s="49">
        <f t="shared" si="478"/>
        <v>0</v>
      </c>
      <c r="U577" s="49">
        <v>0</v>
      </c>
      <c r="V577" s="49">
        <v>0</v>
      </c>
      <c r="W577" s="49">
        <v>0</v>
      </c>
      <c r="X577" s="49">
        <v>0</v>
      </c>
      <c r="Y577" s="49">
        <f t="shared" si="479"/>
        <v>0</v>
      </c>
      <c r="Z577" s="49">
        <v>0</v>
      </c>
      <c r="AA577" s="49">
        <v>0</v>
      </c>
      <c r="AB577" s="49">
        <v>0</v>
      </c>
      <c r="AC577" s="49">
        <v>0</v>
      </c>
      <c r="AD577" s="49">
        <v>0.83050999999999997</v>
      </c>
      <c r="AE577" s="49">
        <f t="shared" si="480"/>
        <v>0.87</v>
      </c>
      <c r="AF577" s="49">
        <f t="shared" si="481"/>
        <v>0</v>
      </c>
      <c r="AG577" s="49">
        <f t="shared" si="481"/>
        <v>0</v>
      </c>
      <c r="AH577" s="49">
        <f t="shared" si="481"/>
        <v>0.87</v>
      </c>
      <c r="AI577" s="49">
        <f t="shared" si="481"/>
        <v>0</v>
      </c>
      <c r="AJ577" s="49">
        <f t="shared" si="482"/>
        <v>0</v>
      </c>
      <c r="AK577" s="49">
        <v>0</v>
      </c>
      <c r="AL577" s="49">
        <v>0</v>
      </c>
      <c r="AM577" s="49">
        <v>0</v>
      </c>
      <c r="AN577" s="49">
        <v>0</v>
      </c>
      <c r="AO577" s="49">
        <f t="shared" si="486"/>
        <v>0.87</v>
      </c>
      <c r="AP577" s="49">
        <v>0</v>
      </c>
      <c r="AQ577" s="49">
        <v>0</v>
      </c>
      <c r="AR577" s="49">
        <v>0.87</v>
      </c>
      <c r="AS577" s="49">
        <v>0</v>
      </c>
      <c r="AT577" s="49">
        <f t="shared" si="487"/>
        <v>0</v>
      </c>
      <c r="AU577" s="49">
        <v>0</v>
      </c>
      <c r="AV577" s="49">
        <v>0</v>
      </c>
      <c r="AW577" s="49">
        <v>0</v>
      </c>
      <c r="AX577" s="49">
        <v>0</v>
      </c>
      <c r="AY577" s="49">
        <f t="shared" si="483"/>
        <v>0</v>
      </c>
      <c r="AZ577" s="49">
        <v>0</v>
      </c>
      <c r="BA577" s="49">
        <v>0</v>
      </c>
      <c r="BB577" s="49">
        <v>0</v>
      </c>
      <c r="BC577" s="49">
        <v>0</v>
      </c>
    </row>
    <row r="578" spans="1:55" ht="31.5" x14ac:dyDescent="0.25">
      <c r="A578" s="46" t="s">
        <v>1049</v>
      </c>
      <c r="B578" s="52" t="s">
        <v>1074</v>
      </c>
      <c r="C578" s="54" t="s">
        <v>1075</v>
      </c>
      <c r="D578" s="49">
        <v>0.78479999999999994</v>
      </c>
      <c r="E578" s="49">
        <f t="shared" si="488"/>
        <v>0.56629636999999999</v>
      </c>
      <c r="F578" s="49">
        <f t="shared" si="476"/>
        <v>0</v>
      </c>
      <c r="G578" s="49">
        <f t="shared" si="476"/>
        <v>0</v>
      </c>
      <c r="H578" s="49">
        <f t="shared" si="476"/>
        <v>0.56629636999999999</v>
      </c>
      <c r="I578" s="49">
        <f t="shared" si="476"/>
        <v>0</v>
      </c>
      <c r="J578" s="49">
        <f t="shared" si="477"/>
        <v>0</v>
      </c>
      <c r="K578" s="49">
        <v>0</v>
      </c>
      <c r="L578" s="49">
        <v>0</v>
      </c>
      <c r="M578" s="49">
        <v>0</v>
      </c>
      <c r="N578" s="49">
        <v>0</v>
      </c>
      <c r="O578" s="49">
        <f t="shared" si="485"/>
        <v>0</v>
      </c>
      <c r="P578" s="49">
        <v>0</v>
      </c>
      <c r="Q578" s="49">
        <v>0</v>
      </c>
      <c r="R578" s="49">
        <v>0</v>
      </c>
      <c r="S578" s="49">
        <v>0</v>
      </c>
      <c r="T578" s="49">
        <f t="shared" si="478"/>
        <v>0</v>
      </c>
      <c r="U578" s="49">
        <v>0</v>
      </c>
      <c r="V578" s="49">
        <v>0</v>
      </c>
      <c r="W578" s="49">
        <v>0</v>
      </c>
      <c r="X578" s="49">
        <v>0</v>
      </c>
      <c r="Y578" s="49">
        <f t="shared" si="479"/>
        <v>0.56629636999999999</v>
      </c>
      <c r="Z578" s="49">
        <v>0</v>
      </c>
      <c r="AA578" s="49">
        <v>0</v>
      </c>
      <c r="AB578" s="49">
        <v>0.56629636999999999</v>
      </c>
      <c r="AC578" s="49">
        <v>0</v>
      </c>
      <c r="AD578" s="49">
        <v>0.65400000000000003</v>
      </c>
      <c r="AE578" s="49">
        <f t="shared" si="480"/>
        <v>0.47191363999999997</v>
      </c>
      <c r="AF578" s="49">
        <f t="shared" si="481"/>
        <v>0</v>
      </c>
      <c r="AG578" s="49">
        <f t="shared" si="481"/>
        <v>0</v>
      </c>
      <c r="AH578" s="49">
        <f t="shared" si="481"/>
        <v>0.47191363999999997</v>
      </c>
      <c r="AI578" s="49">
        <f t="shared" si="481"/>
        <v>0</v>
      </c>
      <c r="AJ578" s="49">
        <f t="shared" si="482"/>
        <v>0</v>
      </c>
      <c r="AK578" s="49">
        <v>0</v>
      </c>
      <c r="AL578" s="49">
        <v>0</v>
      </c>
      <c r="AM578" s="49">
        <v>0</v>
      </c>
      <c r="AN578" s="49">
        <v>0</v>
      </c>
      <c r="AO578" s="49">
        <f t="shared" si="486"/>
        <v>0</v>
      </c>
      <c r="AP578" s="49">
        <v>0</v>
      </c>
      <c r="AQ578" s="49">
        <v>0</v>
      </c>
      <c r="AR578" s="49">
        <v>0</v>
      </c>
      <c r="AS578" s="49">
        <v>0</v>
      </c>
      <c r="AT578" s="49">
        <f t="shared" si="487"/>
        <v>0.47191363999999997</v>
      </c>
      <c r="AU578" s="49">
        <v>0</v>
      </c>
      <c r="AV578" s="49">
        <v>0</v>
      </c>
      <c r="AW578" s="49">
        <v>0.47191363999999997</v>
      </c>
      <c r="AX578" s="49">
        <v>0</v>
      </c>
      <c r="AY578" s="49">
        <f t="shared" si="483"/>
        <v>0</v>
      </c>
      <c r="AZ578" s="49">
        <v>0</v>
      </c>
      <c r="BA578" s="49">
        <v>0</v>
      </c>
      <c r="BB578" s="49">
        <v>0</v>
      </c>
      <c r="BC578" s="49">
        <v>0</v>
      </c>
    </row>
    <row r="579" spans="1:55" x14ac:dyDescent="0.25">
      <c r="A579" s="46" t="s">
        <v>1049</v>
      </c>
      <c r="B579" s="52" t="s">
        <v>1076</v>
      </c>
      <c r="C579" s="54" t="s">
        <v>1077</v>
      </c>
      <c r="D579" s="49">
        <v>0.190509348</v>
      </c>
      <c r="E579" s="49">
        <f t="shared" si="488"/>
        <v>0</v>
      </c>
      <c r="F579" s="49">
        <f t="shared" si="476"/>
        <v>0</v>
      </c>
      <c r="G579" s="49">
        <f t="shared" si="476"/>
        <v>0</v>
      </c>
      <c r="H579" s="49">
        <f t="shared" si="476"/>
        <v>0</v>
      </c>
      <c r="I579" s="49">
        <f t="shared" si="476"/>
        <v>0</v>
      </c>
      <c r="J579" s="49">
        <f t="shared" si="477"/>
        <v>0</v>
      </c>
      <c r="K579" s="49">
        <v>0</v>
      </c>
      <c r="L579" s="49">
        <v>0</v>
      </c>
      <c r="M579" s="49">
        <v>0</v>
      </c>
      <c r="N579" s="49">
        <v>0</v>
      </c>
      <c r="O579" s="49">
        <f t="shared" si="485"/>
        <v>0</v>
      </c>
      <c r="P579" s="49">
        <v>0</v>
      </c>
      <c r="Q579" s="49">
        <v>0</v>
      </c>
      <c r="R579" s="49">
        <v>0</v>
      </c>
      <c r="S579" s="49">
        <v>0</v>
      </c>
      <c r="T579" s="49">
        <f t="shared" si="478"/>
        <v>0</v>
      </c>
      <c r="U579" s="49">
        <v>0</v>
      </c>
      <c r="V579" s="49">
        <v>0</v>
      </c>
      <c r="W579" s="49">
        <v>0</v>
      </c>
      <c r="X579" s="49">
        <v>0</v>
      </c>
      <c r="Y579" s="49">
        <f t="shared" si="479"/>
        <v>0</v>
      </c>
      <c r="Z579" s="49">
        <v>0</v>
      </c>
      <c r="AA579" s="49">
        <v>0</v>
      </c>
      <c r="AB579" s="49">
        <v>0</v>
      </c>
      <c r="AC579" s="49">
        <v>0</v>
      </c>
      <c r="AD579" s="49">
        <v>0.15875779000000001</v>
      </c>
      <c r="AE579" s="49">
        <f t="shared" si="480"/>
        <v>0</v>
      </c>
      <c r="AF579" s="49">
        <f t="shared" si="481"/>
        <v>0</v>
      </c>
      <c r="AG579" s="49">
        <f t="shared" si="481"/>
        <v>0</v>
      </c>
      <c r="AH579" s="49">
        <f t="shared" si="481"/>
        <v>0</v>
      </c>
      <c r="AI579" s="49">
        <f t="shared" si="481"/>
        <v>0</v>
      </c>
      <c r="AJ579" s="49">
        <f t="shared" si="482"/>
        <v>0</v>
      </c>
      <c r="AK579" s="49">
        <v>0</v>
      </c>
      <c r="AL579" s="49">
        <v>0</v>
      </c>
      <c r="AM579" s="49">
        <v>0</v>
      </c>
      <c r="AN579" s="49">
        <v>0</v>
      </c>
      <c r="AO579" s="49">
        <f t="shared" si="486"/>
        <v>0</v>
      </c>
      <c r="AP579" s="49">
        <v>0</v>
      </c>
      <c r="AQ579" s="49">
        <v>0</v>
      </c>
      <c r="AR579" s="49">
        <v>0</v>
      </c>
      <c r="AS579" s="49">
        <v>0</v>
      </c>
      <c r="AT579" s="49">
        <f t="shared" si="487"/>
        <v>0</v>
      </c>
      <c r="AU579" s="49">
        <v>0</v>
      </c>
      <c r="AV579" s="49">
        <v>0</v>
      </c>
      <c r="AW579" s="49">
        <v>0</v>
      </c>
      <c r="AX579" s="49">
        <v>0</v>
      </c>
      <c r="AY579" s="49">
        <f t="shared" si="483"/>
        <v>0</v>
      </c>
      <c r="AZ579" s="49">
        <v>0</v>
      </c>
      <c r="BA579" s="49">
        <v>0</v>
      </c>
      <c r="BB579" s="49">
        <v>0</v>
      </c>
      <c r="BC579" s="49">
        <v>0</v>
      </c>
    </row>
    <row r="580" spans="1:55" x14ac:dyDescent="0.25">
      <c r="A580" s="46" t="s">
        <v>1049</v>
      </c>
      <c r="B580" s="52" t="s">
        <v>1078</v>
      </c>
      <c r="C580" s="54" t="s">
        <v>1079</v>
      </c>
      <c r="D580" s="49">
        <v>0.19840005600000002</v>
      </c>
      <c r="E580" s="49">
        <f t="shared" si="488"/>
        <v>9.0499999999999997E-2</v>
      </c>
      <c r="F580" s="49">
        <f t="shared" si="476"/>
        <v>0</v>
      </c>
      <c r="G580" s="49">
        <f t="shared" si="476"/>
        <v>0</v>
      </c>
      <c r="H580" s="49">
        <f t="shared" si="476"/>
        <v>9.0499999999999997E-2</v>
      </c>
      <c r="I580" s="49">
        <f t="shared" si="476"/>
        <v>0</v>
      </c>
      <c r="J580" s="49">
        <f t="shared" si="477"/>
        <v>0</v>
      </c>
      <c r="K580" s="49">
        <v>0</v>
      </c>
      <c r="L580" s="49">
        <v>0</v>
      </c>
      <c r="M580" s="49">
        <v>0</v>
      </c>
      <c r="N580" s="49">
        <v>0</v>
      </c>
      <c r="O580" s="49">
        <f t="shared" si="485"/>
        <v>0</v>
      </c>
      <c r="P580" s="49">
        <v>0</v>
      </c>
      <c r="Q580" s="49">
        <v>0</v>
      </c>
      <c r="R580" s="49">
        <v>0</v>
      </c>
      <c r="S580" s="49">
        <v>0</v>
      </c>
      <c r="T580" s="49">
        <f t="shared" si="478"/>
        <v>0</v>
      </c>
      <c r="U580" s="49">
        <v>0</v>
      </c>
      <c r="V580" s="49">
        <v>0</v>
      </c>
      <c r="W580" s="49">
        <v>0</v>
      </c>
      <c r="X580" s="49">
        <v>0</v>
      </c>
      <c r="Y580" s="49">
        <f t="shared" si="479"/>
        <v>9.0499999999999997E-2</v>
      </c>
      <c r="Z580" s="49">
        <v>0</v>
      </c>
      <c r="AA580" s="49">
        <v>0</v>
      </c>
      <c r="AB580" s="49">
        <v>9.0499999999999997E-2</v>
      </c>
      <c r="AC580" s="49">
        <v>0</v>
      </c>
      <c r="AD580" s="49">
        <v>0.16533338</v>
      </c>
      <c r="AE580" s="49">
        <f t="shared" si="480"/>
        <v>0</v>
      </c>
      <c r="AF580" s="49">
        <f t="shared" si="481"/>
        <v>0</v>
      </c>
      <c r="AG580" s="49">
        <f t="shared" si="481"/>
        <v>0</v>
      </c>
      <c r="AH580" s="49">
        <f t="shared" si="481"/>
        <v>0</v>
      </c>
      <c r="AI580" s="49">
        <f t="shared" si="481"/>
        <v>0</v>
      </c>
      <c r="AJ580" s="49">
        <f t="shared" si="482"/>
        <v>0</v>
      </c>
      <c r="AK580" s="49">
        <v>0</v>
      </c>
      <c r="AL580" s="49">
        <v>0</v>
      </c>
      <c r="AM580" s="49">
        <v>0</v>
      </c>
      <c r="AN580" s="49">
        <v>0</v>
      </c>
      <c r="AO580" s="49">
        <f t="shared" si="486"/>
        <v>0</v>
      </c>
      <c r="AP580" s="49">
        <v>0</v>
      </c>
      <c r="AQ580" s="49">
        <v>0</v>
      </c>
      <c r="AR580" s="49">
        <v>0</v>
      </c>
      <c r="AS580" s="49">
        <v>0</v>
      </c>
      <c r="AT580" s="49">
        <f t="shared" si="487"/>
        <v>0</v>
      </c>
      <c r="AU580" s="49">
        <v>0</v>
      </c>
      <c r="AV580" s="49">
        <v>0</v>
      </c>
      <c r="AW580" s="49">
        <v>0</v>
      </c>
      <c r="AX580" s="49">
        <v>0</v>
      </c>
      <c r="AY580" s="49">
        <f t="shared" si="483"/>
        <v>0</v>
      </c>
      <c r="AZ580" s="49">
        <v>0</v>
      </c>
      <c r="BA580" s="49">
        <v>0</v>
      </c>
      <c r="BB580" s="49">
        <v>0</v>
      </c>
      <c r="BC580" s="49">
        <v>0</v>
      </c>
    </row>
    <row r="581" spans="1:55" ht="36.75" customHeight="1" x14ac:dyDescent="0.25">
      <c r="A581" s="46" t="s">
        <v>1049</v>
      </c>
      <c r="B581" s="47" t="s">
        <v>1080</v>
      </c>
      <c r="C581" s="48" t="s">
        <v>1081</v>
      </c>
      <c r="D581" s="49">
        <v>0.147790584</v>
      </c>
      <c r="E581" s="49">
        <f>SUBTOTAL(9,F581:I581)</f>
        <v>0.14499999999999999</v>
      </c>
      <c r="F581" s="49">
        <f t="shared" si="476"/>
        <v>0</v>
      </c>
      <c r="G581" s="49">
        <f t="shared" si="476"/>
        <v>0</v>
      </c>
      <c r="H581" s="49">
        <f t="shared" si="476"/>
        <v>0.14499999999999999</v>
      </c>
      <c r="I581" s="49">
        <f t="shared" si="476"/>
        <v>0</v>
      </c>
      <c r="J581" s="49">
        <f>SUBTOTAL(9,K581:N581)</f>
        <v>0</v>
      </c>
      <c r="K581" s="49">
        <v>0</v>
      </c>
      <c r="L581" s="49">
        <v>0</v>
      </c>
      <c r="M581" s="49">
        <v>0</v>
      </c>
      <c r="N581" s="49">
        <v>0</v>
      </c>
      <c r="O581" s="49">
        <f>SUBTOTAL(9,P581:S581)</f>
        <v>0.14499999999999999</v>
      </c>
      <c r="P581" s="49">
        <v>0</v>
      </c>
      <c r="Q581" s="49">
        <v>0</v>
      </c>
      <c r="R581" s="49">
        <v>0.14499999999999999</v>
      </c>
      <c r="S581" s="49">
        <v>0</v>
      </c>
      <c r="T581" s="49">
        <f>SUBTOTAL(9,U581:X581)</f>
        <v>0</v>
      </c>
      <c r="U581" s="49">
        <v>0</v>
      </c>
      <c r="V581" s="49">
        <v>0</v>
      </c>
      <c r="W581" s="49">
        <v>0</v>
      </c>
      <c r="X581" s="49">
        <v>0</v>
      </c>
      <c r="Y581" s="49">
        <f>SUBTOTAL(9,Z581:AC581)</f>
        <v>0</v>
      </c>
      <c r="Z581" s="49">
        <v>0</v>
      </c>
      <c r="AA581" s="49">
        <v>0</v>
      </c>
      <c r="AB581" s="49">
        <v>0</v>
      </c>
      <c r="AC581" s="49">
        <v>0</v>
      </c>
      <c r="AD581" s="49">
        <v>0.12315882</v>
      </c>
      <c r="AE581" s="49">
        <f t="shared" si="480"/>
        <v>0.12083333</v>
      </c>
      <c r="AF581" s="49">
        <f t="shared" si="481"/>
        <v>0</v>
      </c>
      <c r="AG581" s="49">
        <f t="shared" si="481"/>
        <v>0</v>
      </c>
      <c r="AH581" s="49">
        <f t="shared" si="481"/>
        <v>0.12083333</v>
      </c>
      <c r="AI581" s="49">
        <f t="shared" si="481"/>
        <v>0</v>
      </c>
      <c r="AJ581" s="49">
        <f t="shared" si="482"/>
        <v>0</v>
      </c>
      <c r="AK581" s="49">
        <v>0</v>
      </c>
      <c r="AL581" s="49">
        <v>0</v>
      </c>
      <c r="AM581" s="49">
        <v>0</v>
      </c>
      <c r="AN581" s="49">
        <v>0</v>
      </c>
      <c r="AO581" s="49">
        <f t="shared" si="486"/>
        <v>0.12083333</v>
      </c>
      <c r="AP581" s="49">
        <v>0</v>
      </c>
      <c r="AQ581" s="49">
        <v>0</v>
      </c>
      <c r="AR581" s="49">
        <v>0.12083333</v>
      </c>
      <c r="AS581" s="49">
        <v>0</v>
      </c>
      <c r="AT581" s="49">
        <f t="shared" si="487"/>
        <v>0</v>
      </c>
      <c r="AU581" s="49">
        <v>0</v>
      </c>
      <c r="AV581" s="49">
        <v>0</v>
      </c>
      <c r="AW581" s="49">
        <v>0</v>
      </c>
      <c r="AX581" s="49">
        <v>0</v>
      </c>
      <c r="AY581" s="49">
        <f t="shared" si="483"/>
        <v>0</v>
      </c>
      <c r="AZ581" s="49">
        <v>0</v>
      </c>
      <c r="BA581" s="49">
        <v>0</v>
      </c>
      <c r="BB581" s="49">
        <v>0</v>
      </c>
      <c r="BC581" s="49">
        <v>0</v>
      </c>
    </row>
    <row r="582" spans="1:55" ht="36.75" customHeight="1" x14ac:dyDescent="0.25">
      <c r="A582" s="46" t="s">
        <v>1049</v>
      </c>
      <c r="B582" s="52" t="s">
        <v>1082</v>
      </c>
      <c r="C582" s="54" t="s">
        <v>1083</v>
      </c>
      <c r="D582" s="49">
        <v>0.104021616</v>
      </c>
      <c r="E582" s="49">
        <f t="shared" ref="E582:E583" si="489">SUBTOTAL(9,F582:I582)</f>
        <v>0</v>
      </c>
      <c r="F582" s="49">
        <f t="shared" ref="F582:I597" si="490">K582+P582+U582+Z582</f>
        <v>0</v>
      </c>
      <c r="G582" s="49">
        <f t="shared" si="490"/>
        <v>0</v>
      </c>
      <c r="H582" s="49">
        <f t="shared" si="490"/>
        <v>0</v>
      </c>
      <c r="I582" s="49">
        <f t="shared" si="490"/>
        <v>0</v>
      </c>
      <c r="J582" s="49">
        <f t="shared" ref="J582:J583" si="491">SUBTOTAL(9,K582:N582)</f>
        <v>0</v>
      </c>
      <c r="K582" s="49">
        <v>0</v>
      </c>
      <c r="L582" s="49">
        <v>0</v>
      </c>
      <c r="M582" s="49">
        <v>0</v>
      </c>
      <c r="N582" s="49">
        <v>0</v>
      </c>
      <c r="O582" s="49">
        <f t="shared" ref="O582" si="492">SUBTOTAL(9,P582:S582)</f>
        <v>0</v>
      </c>
      <c r="P582" s="49">
        <v>0</v>
      </c>
      <c r="Q582" s="49">
        <v>0</v>
      </c>
      <c r="R582" s="49">
        <v>0</v>
      </c>
      <c r="S582" s="49">
        <v>0</v>
      </c>
      <c r="T582" s="49">
        <f t="shared" ref="T582" si="493">SUBTOTAL(9,U582:X582)</f>
        <v>0</v>
      </c>
      <c r="U582" s="49">
        <v>0</v>
      </c>
      <c r="V582" s="49">
        <v>0</v>
      </c>
      <c r="W582" s="49">
        <v>0</v>
      </c>
      <c r="X582" s="49">
        <v>0</v>
      </c>
      <c r="Y582" s="49">
        <f t="shared" ref="Y582" si="494">SUBTOTAL(9,Z582:AC582)</f>
        <v>0</v>
      </c>
      <c r="Z582" s="49">
        <v>0</v>
      </c>
      <c r="AA582" s="49">
        <v>0</v>
      </c>
      <c r="AB582" s="49">
        <v>0</v>
      </c>
      <c r="AC582" s="49">
        <v>0</v>
      </c>
      <c r="AD582" s="49">
        <v>8.668468E-2</v>
      </c>
      <c r="AE582" s="49">
        <f t="shared" si="480"/>
        <v>0</v>
      </c>
      <c r="AF582" s="49">
        <f t="shared" ref="AF582:AI597" si="495">AK582+AP582+AU582+AZ582</f>
        <v>0</v>
      </c>
      <c r="AG582" s="49">
        <f t="shared" si="495"/>
        <v>0</v>
      </c>
      <c r="AH582" s="49">
        <f t="shared" si="495"/>
        <v>0</v>
      </c>
      <c r="AI582" s="49">
        <f t="shared" si="495"/>
        <v>0</v>
      </c>
      <c r="AJ582" s="49">
        <f t="shared" si="482"/>
        <v>0</v>
      </c>
      <c r="AK582" s="49">
        <v>0</v>
      </c>
      <c r="AL582" s="49">
        <v>0</v>
      </c>
      <c r="AM582" s="49">
        <v>0</v>
      </c>
      <c r="AN582" s="49">
        <v>0</v>
      </c>
      <c r="AO582" s="49">
        <f t="shared" si="486"/>
        <v>0</v>
      </c>
      <c r="AP582" s="49">
        <v>0</v>
      </c>
      <c r="AQ582" s="49">
        <v>0</v>
      </c>
      <c r="AR582" s="49">
        <v>0</v>
      </c>
      <c r="AS582" s="49">
        <v>0</v>
      </c>
      <c r="AT582" s="49">
        <f t="shared" si="487"/>
        <v>0</v>
      </c>
      <c r="AU582" s="49">
        <v>0</v>
      </c>
      <c r="AV582" s="49">
        <v>0</v>
      </c>
      <c r="AW582" s="49">
        <v>0</v>
      </c>
      <c r="AX582" s="49">
        <v>0</v>
      </c>
      <c r="AY582" s="49">
        <f t="shared" si="483"/>
        <v>0</v>
      </c>
      <c r="AZ582" s="49">
        <v>0</v>
      </c>
      <c r="BA582" s="49">
        <v>0</v>
      </c>
      <c r="BB582" s="49">
        <v>0</v>
      </c>
      <c r="BC582" s="49">
        <v>0</v>
      </c>
    </row>
    <row r="583" spans="1:55" ht="31.5" x14ac:dyDescent="0.25">
      <c r="A583" s="46" t="s">
        <v>1049</v>
      </c>
      <c r="B583" s="47" t="s">
        <v>1084</v>
      </c>
      <c r="C583" s="48" t="s">
        <v>1085</v>
      </c>
      <c r="D583" s="49">
        <v>5.5676388000000001</v>
      </c>
      <c r="E583" s="49">
        <f t="shared" si="489"/>
        <v>4.6396998399999996</v>
      </c>
      <c r="F583" s="49">
        <f t="shared" si="490"/>
        <v>0</v>
      </c>
      <c r="G583" s="49">
        <f t="shared" si="490"/>
        <v>0</v>
      </c>
      <c r="H583" s="49">
        <f t="shared" si="490"/>
        <v>4.6396998399999996</v>
      </c>
      <c r="I583" s="49">
        <f t="shared" si="490"/>
        <v>0</v>
      </c>
      <c r="J583" s="49">
        <f t="shared" si="491"/>
        <v>0</v>
      </c>
      <c r="K583" s="49">
        <v>0</v>
      </c>
      <c r="L583" s="49">
        <v>0</v>
      </c>
      <c r="M583" s="49">
        <v>0</v>
      </c>
      <c r="N583" s="49">
        <v>0</v>
      </c>
      <c r="O583" s="49">
        <f t="shared" si="485"/>
        <v>4.6396998399999996</v>
      </c>
      <c r="P583" s="49">
        <v>0</v>
      </c>
      <c r="Q583" s="49">
        <v>0</v>
      </c>
      <c r="R583" s="49">
        <v>4.6396998399999996</v>
      </c>
      <c r="S583" s="49">
        <v>0</v>
      </c>
      <c r="T583" s="49">
        <f t="shared" si="478"/>
        <v>0</v>
      </c>
      <c r="U583" s="49">
        <v>0</v>
      </c>
      <c r="V583" s="49">
        <v>0</v>
      </c>
      <c r="W583" s="49">
        <v>0</v>
      </c>
      <c r="X583" s="49">
        <v>0</v>
      </c>
      <c r="Y583" s="49">
        <f t="shared" si="479"/>
        <v>0</v>
      </c>
      <c r="Z583" s="49">
        <v>0</v>
      </c>
      <c r="AA583" s="49">
        <v>0</v>
      </c>
      <c r="AB583" s="49">
        <v>0</v>
      </c>
      <c r="AC583" s="49">
        <v>0</v>
      </c>
      <c r="AD583" s="49">
        <v>4.6396989999999994</v>
      </c>
      <c r="AE583" s="49">
        <f t="shared" si="480"/>
        <v>3.86641653</v>
      </c>
      <c r="AF583" s="49">
        <f t="shared" si="495"/>
        <v>0</v>
      </c>
      <c r="AG583" s="49">
        <f t="shared" si="495"/>
        <v>0</v>
      </c>
      <c r="AH583" s="49">
        <f t="shared" si="495"/>
        <v>3.86641653</v>
      </c>
      <c r="AI583" s="49">
        <f t="shared" si="495"/>
        <v>0</v>
      </c>
      <c r="AJ583" s="49">
        <f t="shared" si="482"/>
        <v>3.6289165300000001</v>
      </c>
      <c r="AK583" s="49">
        <v>0</v>
      </c>
      <c r="AL583" s="49">
        <v>0</v>
      </c>
      <c r="AM583" s="49">
        <v>3.6289165300000001</v>
      </c>
      <c r="AN583" s="49">
        <v>0</v>
      </c>
      <c r="AO583" s="49">
        <f t="shared" si="486"/>
        <v>0.23749999999999982</v>
      </c>
      <c r="AP583" s="49">
        <v>0</v>
      </c>
      <c r="AQ583" s="49">
        <v>0</v>
      </c>
      <c r="AR583" s="49">
        <v>0.23749999999999982</v>
      </c>
      <c r="AS583" s="49">
        <v>0</v>
      </c>
      <c r="AT583" s="49">
        <f t="shared" si="487"/>
        <v>0</v>
      </c>
      <c r="AU583" s="49">
        <v>0</v>
      </c>
      <c r="AV583" s="49">
        <v>0</v>
      </c>
      <c r="AW583" s="49">
        <v>0</v>
      </c>
      <c r="AX583" s="49">
        <v>0</v>
      </c>
      <c r="AY583" s="49">
        <f t="shared" si="483"/>
        <v>0</v>
      </c>
      <c r="AZ583" s="49">
        <v>0</v>
      </c>
      <c r="BA583" s="49">
        <v>0</v>
      </c>
      <c r="BB583" s="49">
        <v>0</v>
      </c>
      <c r="BC583" s="49">
        <v>0</v>
      </c>
    </row>
    <row r="584" spans="1:55" s="16" customFormat="1" x14ac:dyDescent="0.25">
      <c r="A584" s="38" t="s">
        <v>1086</v>
      </c>
      <c r="B584" s="45" t="s">
        <v>1087</v>
      </c>
      <c r="C584" s="45" t="s">
        <v>75</v>
      </c>
      <c r="D584" s="42">
        <f t="shared" ref="D584:BC584" si="496">SUM(D585,D600,D607,D615,D622,D627,D628)</f>
        <v>50.40066283035604</v>
      </c>
      <c r="E584" s="42">
        <f t="shared" si="496"/>
        <v>24.193643029999997</v>
      </c>
      <c r="F584" s="42">
        <f t="shared" si="496"/>
        <v>0</v>
      </c>
      <c r="G584" s="42">
        <f t="shared" si="496"/>
        <v>16.636196079999998</v>
      </c>
      <c r="H584" s="42">
        <f t="shared" si="496"/>
        <v>6.2882539899999994</v>
      </c>
      <c r="I584" s="42">
        <f t="shared" si="496"/>
        <v>1.26919296</v>
      </c>
      <c r="J584" s="42">
        <f t="shared" si="496"/>
        <v>7.8775835299999999</v>
      </c>
      <c r="K584" s="42">
        <f t="shared" si="496"/>
        <v>0</v>
      </c>
      <c r="L584" s="42">
        <f t="shared" si="496"/>
        <v>7.4918815099999998</v>
      </c>
      <c r="M584" s="42">
        <f t="shared" si="496"/>
        <v>5.0552430000000002E-2</v>
      </c>
      <c r="N584" s="42">
        <f t="shared" si="496"/>
        <v>0.33514959</v>
      </c>
      <c r="O584" s="42">
        <f t="shared" si="496"/>
        <v>3.1493528999999998</v>
      </c>
      <c r="P584" s="42">
        <f t="shared" si="496"/>
        <v>0</v>
      </c>
      <c r="Q584" s="42">
        <f t="shared" si="496"/>
        <v>0</v>
      </c>
      <c r="R584" s="42">
        <f t="shared" si="496"/>
        <v>3.0555571599999998</v>
      </c>
      <c r="S584" s="42">
        <f t="shared" si="496"/>
        <v>9.3795739999999989E-2</v>
      </c>
      <c r="T584" s="42">
        <f t="shared" si="496"/>
        <v>8.2609007200000004</v>
      </c>
      <c r="U584" s="42">
        <f t="shared" si="496"/>
        <v>0</v>
      </c>
      <c r="V584" s="42">
        <f t="shared" si="496"/>
        <v>4.5047832400000001</v>
      </c>
      <c r="W584" s="42">
        <f t="shared" si="496"/>
        <v>3.1821443999999999</v>
      </c>
      <c r="X584" s="42">
        <f t="shared" si="496"/>
        <v>0.57397308000000002</v>
      </c>
      <c r="Y584" s="42">
        <f t="shared" si="496"/>
        <v>4.9058058799999991</v>
      </c>
      <c r="Z584" s="42">
        <f t="shared" si="496"/>
        <v>0</v>
      </c>
      <c r="AA584" s="42">
        <f t="shared" si="496"/>
        <v>4.6395313299999996</v>
      </c>
      <c r="AB584" s="42">
        <f t="shared" si="496"/>
        <v>0</v>
      </c>
      <c r="AC584" s="42">
        <f t="shared" si="496"/>
        <v>0.26627454999999994</v>
      </c>
      <c r="AD584" s="42">
        <f t="shared" si="496"/>
        <v>42.219977499999999</v>
      </c>
      <c r="AE584" s="42">
        <f t="shared" si="496"/>
        <v>9.0534636000000006</v>
      </c>
      <c r="AF584" s="42">
        <f t="shared" si="496"/>
        <v>0</v>
      </c>
      <c r="AG584" s="42">
        <f t="shared" si="496"/>
        <v>2.7817820000000002</v>
      </c>
      <c r="AH584" s="42">
        <f t="shared" si="496"/>
        <v>5.1980846300000003</v>
      </c>
      <c r="AI584" s="42">
        <f t="shared" si="496"/>
        <v>1.0735969700000001</v>
      </c>
      <c r="AJ584" s="42">
        <f t="shared" si="496"/>
        <v>0.22769909999999999</v>
      </c>
      <c r="AK584" s="42">
        <f t="shared" si="496"/>
        <v>0</v>
      </c>
      <c r="AL584" s="42">
        <f t="shared" si="496"/>
        <v>0</v>
      </c>
      <c r="AM584" s="42">
        <f t="shared" si="496"/>
        <v>0</v>
      </c>
      <c r="AN584" s="42">
        <f t="shared" si="496"/>
        <v>0.22769909999999999</v>
      </c>
      <c r="AO584" s="42">
        <f t="shared" si="496"/>
        <v>3.0080557900000002</v>
      </c>
      <c r="AP584" s="42">
        <f t="shared" si="496"/>
        <v>0</v>
      </c>
      <c r="AQ584" s="42">
        <f t="shared" si="496"/>
        <v>0</v>
      </c>
      <c r="AR584" s="42">
        <f t="shared" si="496"/>
        <v>2.74107463</v>
      </c>
      <c r="AS584" s="42">
        <f t="shared" si="496"/>
        <v>0.26698116000000005</v>
      </c>
      <c r="AT584" s="42">
        <f t="shared" si="496"/>
        <v>2.7696521600000006</v>
      </c>
      <c r="AU584" s="42">
        <f t="shared" si="496"/>
        <v>0</v>
      </c>
      <c r="AV584" s="42">
        <f t="shared" si="496"/>
        <v>0</v>
      </c>
      <c r="AW584" s="42">
        <f t="shared" si="496"/>
        <v>2.4570100000000004</v>
      </c>
      <c r="AX584" s="42">
        <f t="shared" si="496"/>
        <v>0.31264216</v>
      </c>
      <c r="AY584" s="42">
        <f t="shared" si="496"/>
        <v>3.0480565500000001</v>
      </c>
      <c r="AZ584" s="42">
        <f t="shared" si="496"/>
        <v>0</v>
      </c>
      <c r="BA584" s="42">
        <f t="shared" si="496"/>
        <v>2.7817820000000002</v>
      </c>
      <c r="BB584" s="42">
        <f t="shared" si="496"/>
        <v>0</v>
      </c>
      <c r="BC584" s="42">
        <f t="shared" si="496"/>
        <v>0.26627455</v>
      </c>
    </row>
    <row r="585" spans="1:55" s="16" customFormat="1" ht="31.5" x14ac:dyDescent="0.25">
      <c r="A585" s="38" t="s">
        <v>1088</v>
      </c>
      <c r="B585" s="39" t="s">
        <v>93</v>
      </c>
      <c r="C585" s="40" t="s">
        <v>75</v>
      </c>
      <c r="D585" s="42">
        <f t="shared" ref="D585:BC585" si="497">D586+D589+D592+D599</f>
        <v>0.12699110999999999</v>
      </c>
      <c r="E585" s="42">
        <f t="shared" si="497"/>
        <v>0.12699111000000002</v>
      </c>
      <c r="F585" s="42">
        <f t="shared" si="497"/>
        <v>0</v>
      </c>
      <c r="G585" s="42">
        <f t="shared" si="497"/>
        <v>7.6438680000000009E-2</v>
      </c>
      <c r="H585" s="42">
        <f t="shared" si="497"/>
        <v>5.0552430000000002E-2</v>
      </c>
      <c r="I585" s="42">
        <f t="shared" si="497"/>
        <v>0</v>
      </c>
      <c r="J585" s="42">
        <f t="shared" si="497"/>
        <v>0.12699111000000002</v>
      </c>
      <c r="K585" s="42">
        <f t="shared" si="497"/>
        <v>0</v>
      </c>
      <c r="L585" s="42">
        <f t="shared" si="497"/>
        <v>7.6438680000000009E-2</v>
      </c>
      <c r="M585" s="42">
        <f t="shared" si="497"/>
        <v>5.0552430000000002E-2</v>
      </c>
      <c r="N585" s="42">
        <f t="shared" si="497"/>
        <v>0</v>
      </c>
      <c r="O585" s="42">
        <f t="shared" si="497"/>
        <v>0</v>
      </c>
      <c r="P585" s="42">
        <f t="shared" si="497"/>
        <v>0</v>
      </c>
      <c r="Q585" s="42">
        <f t="shared" si="497"/>
        <v>0</v>
      </c>
      <c r="R585" s="42">
        <f t="shared" si="497"/>
        <v>0</v>
      </c>
      <c r="S585" s="42">
        <f t="shared" si="497"/>
        <v>0</v>
      </c>
      <c r="T585" s="42">
        <f t="shared" si="497"/>
        <v>0</v>
      </c>
      <c r="U585" s="42">
        <f t="shared" si="497"/>
        <v>0</v>
      </c>
      <c r="V585" s="42">
        <f t="shared" si="497"/>
        <v>0</v>
      </c>
      <c r="W585" s="42">
        <f t="shared" si="497"/>
        <v>0</v>
      </c>
      <c r="X585" s="42">
        <f t="shared" si="497"/>
        <v>0</v>
      </c>
      <c r="Y585" s="42">
        <f t="shared" si="497"/>
        <v>0</v>
      </c>
      <c r="Z585" s="42">
        <f t="shared" si="497"/>
        <v>0</v>
      </c>
      <c r="AA585" s="42">
        <f t="shared" si="497"/>
        <v>0</v>
      </c>
      <c r="AB585" s="42">
        <f t="shared" si="497"/>
        <v>0</v>
      </c>
      <c r="AC585" s="42">
        <f t="shared" si="497"/>
        <v>0</v>
      </c>
      <c r="AD585" s="42">
        <f t="shared" si="497"/>
        <v>0</v>
      </c>
      <c r="AE585" s="42">
        <f t="shared" si="497"/>
        <v>0</v>
      </c>
      <c r="AF585" s="42">
        <f t="shared" si="497"/>
        <v>0</v>
      </c>
      <c r="AG585" s="42">
        <f t="shared" si="497"/>
        <v>0</v>
      </c>
      <c r="AH585" s="42">
        <f t="shared" si="497"/>
        <v>0</v>
      </c>
      <c r="AI585" s="42">
        <f t="shared" si="497"/>
        <v>0</v>
      </c>
      <c r="AJ585" s="42">
        <f t="shared" si="497"/>
        <v>0</v>
      </c>
      <c r="AK585" s="42">
        <f t="shared" si="497"/>
        <v>0</v>
      </c>
      <c r="AL585" s="42">
        <f t="shared" si="497"/>
        <v>0</v>
      </c>
      <c r="AM585" s="42">
        <f t="shared" si="497"/>
        <v>0</v>
      </c>
      <c r="AN585" s="42">
        <f t="shared" si="497"/>
        <v>0</v>
      </c>
      <c r="AO585" s="42">
        <f t="shared" si="497"/>
        <v>0</v>
      </c>
      <c r="AP585" s="42">
        <f t="shared" si="497"/>
        <v>0</v>
      </c>
      <c r="AQ585" s="42">
        <f t="shared" si="497"/>
        <v>0</v>
      </c>
      <c r="AR585" s="42">
        <f t="shared" si="497"/>
        <v>0</v>
      </c>
      <c r="AS585" s="42">
        <f t="shared" si="497"/>
        <v>0</v>
      </c>
      <c r="AT585" s="42">
        <f t="shared" si="497"/>
        <v>0</v>
      </c>
      <c r="AU585" s="42">
        <f t="shared" si="497"/>
        <v>0</v>
      </c>
      <c r="AV585" s="42">
        <f t="shared" si="497"/>
        <v>0</v>
      </c>
      <c r="AW585" s="42">
        <f t="shared" si="497"/>
        <v>0</v>
      </c>
      <c r="AX585" s="42">
        <f t="shared" si="497"/>
        <v>0</v>
      </c>
      <c r="AY585" s="42">
        <f t="shared" si="497"/>
        <v>0</v>
      </c>
      <c r="AZ585" s="42">
        <f t="shared" si="497"/>
        <v>0</v>
      </c>
      <c r="BA585" s="42">
        <f t="shared" si="497"/>
        <v>0</v>
      </c>
      <c r="BB585" s="42">
        <f t="shared" si="497"/>
        <v>0</v>
      </c>
      <c r="BC585" s="42">
        <f t="shared" si="497"/>
        <v>0</v>
      </c>
    </row>
    <row r="586" spans="1:55" s="16" customFormat="1" ht="78.75" x14ac:dyDescent="0.25">
      <c r="A586" s="43" t="s">
        <v>1089</v>
      </c>
      <c r="B586" s="43" t="s">
        <v>95</v>
      </c>
      <c r="C586" s="40" t="s">
        <v>75</v>
      </c>
      <c r="D586" s="42">
        <f t="shared" ref="D586:BC586" si="498">D587+D588</f>
        <v>0</v>
      </c>
      <c r="E586" s="42">
        <f t="shared" si="498"/>
        <v>0</v>
      </c>
      <c r="F586" s="42">
        <f t="shared" si="498"/>
        <v>0</v>
      </c>
      <c r="G586" s="42">
        <f t="shared" si="498"/>
        <v>0</v>
      </c>
      <c r="H586" s="42">
        <f t="shared" si="498"/>
        <v>0</v>
      </c>
      <c r="I586" s="42">
        <f t="shared" si="498"/>
        <v>0</v>
      </c>
      <c r="J586" s="42">
        <f t="shared" si="498"/>
        <v>0</v>
      </c>
      <c r="K586" s="42">
        <f t="shared" si="498"/>
        <v>0</v>
      </c>
      <c r="L586" s="42">
        <f t="shared" si="498"/>
        <v>0</v>
      </c>
      <c r="M586" s="42">
        <f t="shared" si="498"/>
        <v>0</v>
      </c>
      <c r="N586" s="42">
        <f t="shared" si="498"/>
        <v>0</v>
      </c>
      <c r="O586" s="42">
        <f t="shared" si="498"/>
        <v>0</v>
      </c>
      <c r="P586" s="42">
        <f t="shared" si="498"/>
        <v>0</v>
      </c>
      <c r="Q586" s="42">
        <f t="shared" si="498"/>
        <v>0</v>
      </c>
      <c r="R586" s="42">
        <f t="shared" si="498"/>
        <v>0</v>
      </c>
      <c r="S586" s="42">
        <f t="shared" si="498"/>
        <v>0</v>
      </c>
      <c r="T586" s="42">
        <f t="shared" si="498"/>
        <v>0</v>
      </c>
      <c r="U586" s="42">
        <f t="shared" si="498"/>
        <v>0</v>
      </c>
      <c r="V586" s="42">
        <f t="shared" si="498"/>
        <v>0</v>
      </c>
      <c r="W586" s="42">
        <f t="shared" si="498"/>
        <v>0</v>
      </c>
      <c r="X586" s="42">
        <f t="shared" si="498"/>
        <v>0</v>
      </c>
      <c r="Y586" s="42">
        <f t="shared" si="498"/>
        <v>0</v>
      </c>
      <c r="Z586" s="42">
        <f t="shared" si="498"/>
        <v>0</v>
      </c>
      <c r="AA586" s="42">
        <f t="shared" si="498"/>
        <v>0</v>
      </c>
      <c r="AB586" s="42">
        <f t="shared" si="498"/>
        <v>0</v>
      </c>
      <c r="AC586" s="42">
        <f t="shared" si="498"/>
        <v>0</v>
      </c>
      <c r="AD586" s="42">
        <f t="shared" si="498"/>
        <v>0</v>
      </c>
      <c r="AE586" s="42">
        <f t="shared" si="498"/>
        <v>0</v>
      </c>
      <c r="AF586" s="42">
        <f t="shared" si="498"/>
        <v>0</v>
      </c>
      <c r="AG586" s="42">
        <f t="shared" si="498"/>
        <v>0</v>
      </c>
      <c r="AH586" s="42">
        <f t="shared" si="498"/>
        <v>0</v>
      </c>
      <c r="AI586" s="42">
        <f t="shared" si="498"/>
        <v>0</v>
      </c>
      <c r="AJ586" s="42">
        <f t="shared" si="498"/>
        <v>0</v>
      </c>
      <c r="AK586" s="42">
        <f t="shared" si="498"/>
        <v>0</v>
      </c>
      <c r="AL586" s="42">
        <f t="shared" si="498"/>
        <v>0</v>
      </c>
      <c r="AM586" s="42">
        <f t="shared" si="498"/>
        <v>0</v>
      </c>
      <c r="AN586" s="42">
        <f t="shared" si="498"/>
        <v>0</v>
      </c>
      <c r="AO586" s="42">
        <f t="shared" si="498"/>
        <v>0</v>
      </c>
      <c r="AP586" s="42">
        <f t="shared" si="498"/>
        <v>0</v>
      </c>
      <c r="AQ586" s="42">
        <f t="shared" si="498"/>
        <v>0</v>
      </c>
      <c r="AR586" s="42">
        <f t="shared" si="498"/>
        <v>0</v>
      </c>
      <c r="AS586" s="42">
        <f t="shared" si="498"/>
        <v>0</v>
      </c>
      <c r="AT586" s="42">
        <f t="shared" si="498"/>
        <v>0</v>
      </c>
      <c r="AU586" s="42">
        <f t="shared" si="498"/>
        <v>0</v>
      </c>
      <c r="AV586" s="42">
        <f t="shared" si="498"/>
        <v>0</v>
      </c>
      <c r="AW586" s="42">
        <f t="shared" si="498"/>
        <v>0</v>
      </c>
      <c r="AX586" s="42">
        <f t="shared" si="498"/>
        <v>0</v>
      </c>
      <c r="AY586" s="42">
        <f t="shared" si="498"/>
        <v>0</v>
      </c>
      <c r="AZ586" s="42">
        <f t="shared" si="498"/>
        <v>0</v>
      </c>
      <c r="BA586" s="42">
        <f t="shared" si="498"/>
        <v>0</v>
      </c>
      <c r="BB586" s="42">
        <f t="shared" si="498"/>
        <v>0</v>
      </c>
      <c r="BC586" s="42">
        <f t="shared" si="498"/>
        <v>0</v>
      </c>
    </row>
    <row r="587" spans="1:55" s="16" customFormat="1" ht="31.5" x14ac:dyDescent="0.25">
      <c r="A587" s="43" t="s">
        <v>1090</v>
      </c>
      <c r="B587" s="43" t="s">
        <v>99</v>
      </c>
      <c r="C587" s="40" t="s">
        <v>75</v>
      </c>
      <c r="D587" s="42">
        <v>0</v>
      </c>
      <c r="E587" s="42">
        <v>0</v>
      </c>
      <c r="F587" s="42">
        <v>0</v>
      </c>
      <c r="G587" s="42">
        <v>0</v>
      </c>
      <c r="H587" s="42">
        <v>0</v>
      </c>
      <c r="I587" s="42">
        <v>0</v>
      </c>
      <c r="J587" s="42">
        <v>0</v>
      </c>
      <c r="K587" s="42">
        <v>0</v>
      </c>
      <c r="L587" s="42">
        <v>0</v>
      </c>
      <c r="M587" s="42">
        <v>0</v>
      </c>
      <c r="N587" s="42">
        <v>0</v>
      </c>
      <c r="O587" s="42">
        <v>0</v>
      </c>
      <c r="P587" s="42">
        <v>0</v>
      </c>
      <c r="Q587" s="42">
        <v>0</v>
      </c>
      <c r="R587" s="42">
        <v>0</v>
      </c>
      <c r="S587" s="42">
        <v>0</v>
      </c>
      <c r="T587" s="42">
        <v>0</v>
      </c>
      <c r="U587" s="42">
        <v>0</v>
      </c>
      <c r="V587" s="42">
        <v>0</v>
      </c>
      <c r="W587" s="42">
        <v>0</v>
      </c>
      <c r="X587" s="42">
        <v>0</v>
      </c>
      <c r="Y587" s="42">
        <v>0</v>
      </c>
      <c r="Z587" s="42">
        <v>0</v>
      </c>
      <c r="AA587" s="42">
        <v>0</v>
      </c>
      <c r="AB587" s="42">
        <v>0</v>
      </c>
      <c r="AC587" s="42">
        <v>0</v>
      </c>
      <c r="AD587" s="42">
        <v>0</v>
      </c>
      <c r="AE587" s="42">
        <v>0</v>
      </c>
      <c r="AF587" s="42">
        <v>0</v>
      </c>
      <c r="AG587" s="42">
        <v>0</v>
      </c>
      <c r="AH587" s="42">
        <v>0</v>
      </c>
      <c r="AI587" s="42">
        <v>0</v>
      </c>
      <c r="AJ587" s="42">
        <v>0</v>
      </c>
      <c r="AK587" s="42">
        <v>0</v>
      </c>
      <c r="AL587" s="42">
        <v>0</v>
      </c>
      <c r="AM587" s="42">
        <v>0</v>
      </c>
      <c r="AN587" s="42">
        <v>0</v>
      </c>
      <c r="AO587" s="42">
        <v>0</v>
      </c>
      <c r="AP587" s="42">
        <v>0</v>
      </c>
      <c r="AQ587" s="42">
        <v>0</v>
      </c>
      <c r="AR587" s="42">
        <v>0</v>
      </c>
      <c r="AS587" s="42">
        <v>0</v>
      </c>
      <c r="AT587" s="42">
        <v>0</v>
      </c>
      <c r="AU587" s="42">
        <v>0</v>
      </c>
      <c r="AV587" s="42">
        <v>0</v>
      </c>
      <c r="AW587" s="42">
        <v>0</v>
      </c>
      <c r="AX587" s="42">
        <v>0</v>
      </c>
      <c r="AY587" s="42">
        <v>0</v>
      </c>
      <c r="AZ587" s="42">
        <v>0</v>
      </c>
      <c r="BA587" s="42">
        <v>0</v>
      </c>
      <c r="BB587" s="42">
        <v>0</v>
      </c>
      <c r="BC587" s="42">
        <v>0</v>
      </c>
    </row>
    <row r="588" spans="1:55" s="16" customFormat="1" ht="31.5" x14ac:dyDescent="0.25">
      <c r="A588" s="43" t="s">
        <v>1091</v>
      </c>
      <c r="B588" s="43" t="s">
        <v>99</v>
      </c>
      <c r="C588" s="40" t="s">
        <v>75</v>
      </c>
      <c r="D588" s="42">
        <v>0</v>
      </c>
      <c r="E588" s="42">
        <v>0</v>
      </c>
      <c r="F588" s="42">
        <v>0</v>
      </c>
      <c r="G588" s="42">
        <v>0</v>
      </c>
      <c r="H588" s="42">
        <v>0</v>
      </c>
      <c r="I588" s="42">
        <v>0</v>
      </c>
      <c r="J588" s="42">
        <v>0</v>
      </c>
      <c r="K588" s="42">
        <v>0</v>
      </c>
      <c r="L588" s="42">
        <v>0</v>
      </c>
      <c r="M588" s="42">
        <v>0</v>
      </c>
      <c r="N588" s="42">
        <v>0</v>
      </c>
      <c r="O588" s="42">
        <v>0</v>
      </c>
      <c r="P588" s="42">
        <v>0</v>
      </c>
      <c r="Q588" s="42">
        <v>0</v>
      </c>
      <c r="R588" s="42">
        <v>0</v>
      </c>
      <c r="S588" s="42">
        <v>0</v>
      </c>
      <c r="T588" s="42">
        <v>0</v>
      </c>
      <c r="U588" s="42">
        <v>0</v>
      </c>
      <c r="V588" s="42">
        <v>0</v>
      </c>
      <c r="W588" s="42">
        <v>0</v>
      </c>
      <c r="X588" s="42">
        <v>0</v>
      </c>
      <c r="Y588" s="42">
        <v>0</v>
      </c>
      <c r="Z588" s="42">
        <v>0</v>
      </c>
      <c r="AA588" s="42">
        <v>0</v>
      </c>
      <c r="AB588" s="42">
        <v>0</v>
      </c>
      <c r="AC588" s="42">
        <v>0</v>
      </c>
      <c r="AD588" s="42">
        <v>0</v>
      </c>
      <c r="AE588" s="42">
        <v>0</v>
      </c>
      <c r="AF588" s="42">
        <v>0</v>
      </c>
      <c r="AG588" s="42">
        <v>0</v>
      </c>
      <c r="AH588" s="42">
        <v>0</v>
      </c>
      <c r="AI588" s="42">
        <v>0</v>
      </c>
      <c r="AJ588" s="42">
        <v>0</v>
      </c>
      <c r="AK588" s="42">
        <v>0</v>
      </c>
      <c r="AL588" s="42">
        <v>0</v>
      </c>
      <c r="AM588" s="42">
        <v>0</v>
      </c>
      <c r="AN588" s="42">
        <v>0</v>
      </c>
      <c r="AO588" s="42">
        <v>0</v>
      </c>
      <c r="AP588" s="42">
        <v>0</v>
      </c>
      <c r="AQ588" s="42">
        <v>0</v>
      </c>
      <c r="AR588" s="42">
        <v>0</v>
      </c>
      <c r="AS588" s="42">
        <v>0</v>
      </c>
      <c r="AT588" s="42">
        <v>0</v>
      </c>
      <c r="AU588" s="42">
        <v>0</v>
      </c>
      <c r="AV588" s="42">
        <v>0</v>
      </c>
      <c r="AW588" s="42">
        <v>0</v>
      </c>
      <c r="AX588" s="42">
        <v>0</v>
      </c>
      <c r="AY588" s="42">
        <v>0</v>
      </c>
      <c r="AZ588" s="42">
        <v>0</v>
      </c>
      <c r="BA588" s="42">
        <v>0</v>
      </c>
      <c r="BB588" s="42">
        <v>0</v>
      </c>
      <c r="BC588" s="42">
        <v>0</v>
      </c>
    </row>
    <row r="589" spans="1:55" s="16" customFormat="1" ht="47.25" x14ac:dyDescent="0.25">
      <c r="A589" s="38" t="s">
        <v>1092</v>
      </c>
      <c r="B589" s="43" t="s">
        <v>101</v>
      </c>
      <c r="C589" s="40" t="s">
        <v>75</v>
      </c>
      <c r="D589" s="42">
        <f t="shared" ref="D589:BC589" si="499">D590+D591</f>
        <v>0</v>
      </c>
      <c r="E589" s="42">
        <f t="shared" si="499"/>
        <v>0</v>
      </c>
      <c r="F589" s="42">
        <f t="shared" si="499"/>
        <v>0</v>
      </c>
      <c r="G589" s="42">
        <f t="shared" si="499"/>
        <v>0</v>
      </c>
      <c r="H589" s="42">
        <f t="shared" si="499"/>
        <v>0</v>
      </c>
      <c r="I589" s="42">
        <f t="shared" si="499"/>
        <v>0</v>
      </c>
      <c r="J589" s="42">
        <f t="shared" si="499"/>
        <v>0</v>
      </c>
      <c r="K589" s="42">
        <f t="shared" si="499"/>
        <v>0</v>
      </c>
      <c r="L589" s="42">
        <f t="shared" si="499"/>
        <v>0</v>
      </c>
      <c r="M589" s="42">
        <f t="shared" si="499"/>
        <v>0</v>
      </c>
      <c r="N589" s="42">
        <f t="shared" si="499"/>
        <v>0</v>
      </c>
      <c r="O589" s="42">
        <f t="shared" si="499"/>
        <v>0</v>
      </c>
      <c r="P589" s="42">
        <f t="shared" si="499"/>
        <v>0</v>
      </c>
      <c r="Q589" s="42">
        <f t="shared" si="499"/>
        <v>0</v>
      </c>
      <c r="R589" s="42">
        <f t="shared" si="499"/>
        <v>0</v>
      </c>
      <c r="S589" s="42">
        <f t="shared" si="499"/>
        <v>0</v>
      </c>
      <c r="T589" s="42">
        <f t="shared" si="499"/>
        <v>0</v>
      </c>
      <c r="U589" s="42">
        <f t="shared" si="499"/>
        <v>0</v>
      </c>
      <c r="V589" s="42">
        <f t="shared" si="499"/>
        <v>0</v>
      </c>
      <c r="W589" s="42">
        <f t="shared" si="499"/>
        <v>0</v>
      </c>
      <c r="X589" s="42">
        <f t="shared" si="499"/>
        <v>0</v>
      </c>
      <c r="Y589" s="42">
        <f t="shared" si="499"/>
        <v>0</v>
      </c>
      <c r="Z589" s="42">
        <f t="shared" si="499"/>
        <v>0</v>
      </c>
      <c r="AA589" s="42">
        <f t="shared" si="499"/>
        <v>0</v>
      </c>
      <c r="AB589" s="42">
        <f t="shared" si="499"/>
        <v>0</v>
      </c>
      <c r="AC589" s="42">
        <f t="shared" si="499"/>
        <v>0</v>
      </c>
      <c r="AD589" s="42">
        <f t="shared" si="499"/>
        <v>0</v>
      </c>
      <c r="AE589" s="42">
        <f t="shared" si="499"/>
        <v>0</v>
      </c>
      <c r="AF589" s="42">
        <f t="shared" si="499"/>
        <v>0</v>
      </c>
      <c r="AG589" s="42">
        <f t="shared" si="499"/>
        <v>0</v>
      </c>
      <c r="AH589" s="42">
        <f t="shared" si="499"/>
        <v>0</v>
      </c>
      <c r="AI589" s="42">
        <f t="shared" si="499"/>
        <v>0</v>
      </c>
      <c r="AJ589" s="42">
        <f t="shared" si="499"/>
        <v>0</v>
      </c>
      <c r="AK589" s="42">
        <f t="shared" si="499"/>
        <v>0</v>
      </c>
      <c r="AL589" s="42">
        <f t="shared" si="499"/>
        <v>0</v>
      </c>
      <c r="AM589" s="42">
        <f t="shared" si="499"/>
        <v>0</v>
      </c>
      <c r="AN589" s="42">
        <f t="shared" si="499"/>
        <v>0</v>
      </c>
      <c r="AO589" s="42">
        <f t="shared" si="499"/>
        <v>0</v>
      </c>
      <c r="AP589" s="42">
        <f t="shared" si="499"/>
        <v>0</v>
      </c>
      <c r="AQ589" s="42">
        <f t="shared" si="499"/>
        <v>0</v>
      </c>
      <c r="AR589" s="42">
        <f t="shared" si="499"/>
        <v>0</v>
      </c>
      <c r="AS589" s="42">
        <f t="shared" si="499"/>
        <v>0</v>
      </c>
      <c r="AT589" s="42">
        <f t="shared" si="499"/>
        <v>0</v>
      </c>
      <c r="AU589" s="42">
        <f t="shared" si="499"/>
        <v>0</v>
      </c>
      <c r="AV589" s="42">
        <f t="shared" si="499"/>
        <v>0</v>
      </c>
      <c r="AW589" s="42">
        <f t="shared" si="499"/>
        <v>0</v>
      </c>
      <c r="AX589" s="42">
        <f t="shared" si="499"/>
        <v>0</v>
      </c>
      <c r="AY589" s="42">
        <f t="shared" si="499"/>
        <v>0</v>
      </c>
      <c r="AZ589" s="42">
        <f t="shared" si="499"/>
        <v>0</v>
      </c>
      <c r="BA589" s="42">
        <f t="shared" si="499"/>
        <v>0</v>
      </c>
      <c r="BB589" s="42">
        <f t="shared" si="499"/>
        <v>0</v>
      </c>
      <c r="BC589" s="42">
        <f t="shared" si="499"/>
        <v>0</v>
      </c>
    </row>
    <row r="590" spans="1:55" s="16" customFormat="1" ht="31.5" x14ac:dyDescent="0.25">
      <c r="A590" s="38" t="s">
        <v>1093</v>
      </c>
      <c r="B590" s="43" t="s">
        <v>953</v>
      </c>
      <c r="C590" s="40" t="s">
        <v>75</v>
      </c>
      <c r="D590" s="42">
        <v>0</v>
      </c>
      <c r="E590" s="42">
        <v>0</v>
      </c>
      <c r="F590" s="42">
        <v>0</v>
      </c>
      <c r="G590" s="42">
        <v>0</v>
      </c>
      <c r="H590" s="42">
        <v>0</v>
      </c>
      <c r="I590" s="42">
        <v>0</v>
      </c>
      <c r="J590" s="42">
        <v>0</v>
      </c>
      <c r="K590" s="42">
        <v>0</v>
      </c>
      <c r="L590" s="42">
        <v>0</v>
      </c>
      <c r="M590" s="42">
        <v>0</v>
      </c>
      <c r="N590" s="42">
        <v>0</v>
      </c>
      <c r="O590" s="42">
        <v>0</v>
      </c>
      <c r="P590" s="42">
        <v>0</v>
      </c>
      <c r="Q590" s="42">
        <v>0</v>
      </c>
      <c r="R590" s="42">
        <v>0</v>
      </c>
      <c r="S590" s="42">
        <v>0</v>
      </c>
      <c r="T590" s="42">
        <v>0</v>
      </c>
      <c r="U590" s="42">
        <v>0</v>
      </c>
      <c r="V590" s="42">
        <v>0</v>
      </c>
      <c r="W590" s="42">
        <v>0</v>
      </c>
      <c r="X590" s="42">
        <v>0</v>
      </c>
      <c r="Y590" s="42">
        <v>0</v>
      </c>
      <c r="Z590" s="42">
        <v>0</v>
      </c>
      <c r="AA590" s="42">
        <v>0</v>
      </c>
      <c r="AB590" s="42">
        <v>0</v>
      </c>
      <c r="AC590" s="42">
        <v>0</v>
      </c>
      <c r="AD590" s="42">
        <v>0</v>
      </c>
      <c r="AE590" s="42">
        <v>0</v>
      </c>
      <c r="AF590" s="42">
        <v>0</v>
      </c>
      <c r="AG590" s="42">
        <v>0</v>
      </c>
      <c r="AH590" s="42">
        <v>0</v>
      </c>
      <c r="AI590" s="42">
        <v>0</v>
      </c>
      <c r="AJ590" s="42">
        <v>0</v>
      </c>
      <c r="AK590" s="42">
        <v>0</v>
      </c>
      <c r="AL590" s="42">
        <v>0</v>
      </c>
      <c r="AM590" s="42">
        <v>0</v>
      </c>
      <c r="AN590" s="42">
        <v>0</v>
      </c>
      <c r="AO590" s="42">
        <v>0</v>
      </c>
      <c r="AP590" s="42">
        <v>0</v>
      </c>
      <c r="AQ590" s="42">
        <v>0</v>
      </c>
      <c r="AR590" s="42">
        <v>0</v>
      </c>
      <c r="AS590" s="42">
        <v>0</v>
      </c>
      <c r="AT590" s="42">
        <v>0</v>
      </c>
      <c r="AU590" s="42">
        <v>0</v>
      </c>
      <c r="AV590" s="42">
        <v>0</v>
      </c>
      <c r="AW590" s="42">
        <v>0</v>
      </c>
      <c r="AX590" s="42">
        <v>0</v>
      </c>
      <c r="AY590" s="42">
        <v>0</v>
      </c>
      <c r="AZ590" s="42">
        <v>0</v>
      </c>
      <c r="BA590" s="42">
        <v>0</v>
      </c>
      <c r="BB590" s="42">
        <v>0</v>
      </c>
      <c r="BC590" s="42">
        <v>0</v>
      </c>
    </row>
    <row r="591" spans="1:55" s="16" customFormat="1" ht="31.5" x14ac:dyDescent="0.25">
      <c r="A591" s="38" t="s">
        <v>1094</v>
      </c>
      <c r="B591" s="43" t="s">
        <v>99</v>
      </c>
      <c r="C591" s="40" t="s">
        <v>75</v>
      </c>
      <c r="D591" s="42">
        <v>0</v>
      </c>
      <c r="E591" s="42">
        <v>0</v>
      </c>
      <c r="F591" s="42">
        <v>0</v>
      </c>
      <c r="G591" s="42">
        <v>0</v>
      </c>
      <c r="H591" s="42">
        <v>0</v>
      </c>
      <c r="I591" s="42">
        <v>0</v>
      </c>
      <c r="J591" s="42">
        <v>0</v>
      </c>
      <c r="K591" s="42">
        <v>0</v>
      </c>
      <c r="L591" s="42">
        <v>0</v>
      </c>
      <c r="M591" s="42">
        <v>0</v>
      </c>
      <c r="N591" s="42">
        <v>0</v>
      </c>
      <c r="O591" s="42">
        <v>0</v>
      </c>
      <c r="P591" s="42">
        <v>0</v>
      </c>
      <c r="Q591" s="42">
        <v>0</v>
      </c>
      <c r="R591" s="42">
        <v>0</v>
      </c>
      <c r="S591" s="42">
        <v>0</v>
      </c>
      <c r="T591" s="42">
        <v>0</v>
      </c>
      <c r="U591" s="42">
        <v>0</v>
      </c>
      <c r="V591" s="42">
        <v>0</v>
      </c>
      <c r="W591" s="42">
        <v>0</v>
      </c>
      <c r="X591" s="42">
        <v>0</v>
      </c>
      <c r="Y591" s="42">
        <v>0</v>
      </c>
      <c r="Z591" s="42">
        <v>0</v>
      </c>
      <c r="AA591" s="42">
        <v>0</v>
      </c>
      <c r="AB591" s="42">
        <v>0</v>
      </c>
      <c r="AC591" s="42">
        <v>0</v>
      </c>
      <c r="AD591" s="42">
        <v>0</v>
      </c>
      <c r="AE591" s="42">
        <v>0</v>
      </c>
      <c r="AF591" s="42">
        <v>0</v>
      </c>
      <c r="AG591" s="42">
        <v>0</v>
      </c>
      <c r="AH591" s="42">
        <v>0</v>
      </c>
      <c r="AI591" s="42">
        <v>0</v>
      </c>
      <c r="AJ591" s="42">
        <v>0</v>
      </c>
      <c r="AK591" s="42">
        <v>0</v>
      </c>
      <c r="AL591" s="42">
        <v>0</v>
      </c>
      <c r="AM591" s="42">
        <v>0</v>
      </c>
      <c r="AN591" s="42">
        <v>0</v>
      </c>
      <c r="AO591" s="42">
        <v>0</v>
      </c>
      <c r="AP591" s="42">
        <v>0</v>
      </c>
      <c r="AQ591" s="42">
        <v>0</v>
      </c>
      <c r="AR591" s="42">
        <v>0</v>
      </c>
      <c r="AS591" s="42">
        <v>0</v>
      </c>
      <c r="AT591" s="42">
        <v>0</v>
      </c>
      <c r="AU591" s="42">
        <v>0</v>
      </c>
      <c r="AV591" s="42">
        <v>0</v>
      </c>
      <c r="AW591" s="42">
        <v>0</v>
      </c>
      <c r="AX591" s="42">
        <v>0</v>
      </c>
      <c r="AY591" s="42">
        <v>0</v>
      </c>
      <c r="AZ591" s="42">
        <v>0</v>
      </c>
      <c r="BA591" s="42">
        <v>0</v>
      </c>
      <c r="BB591" s="42">
        <v>0</v>
      </c>
      <c r="BC591" s="42">
        <v>0</v>
      </c>
    </row>
    <row r="592" spans="1:55" s="16" customFormat="1" ht="47.25" x14ac:dyDescent="0.25">
      <c r="A592" s="38" t="s">
        <v>1095</v>
      </c>
      <c r="B592" s="43" t="s">
        <v>105</v>
      </c>
      <c r="C592" s="40" t="s">
        <v>75</v>
      </c>
      <c r="D592" s="42">
        <f t="shared" ref="D592:BC592" si="500">D593+D594+D595+D596+D597</f>
        <v>0.12699110999999999</v>
      </c>
      <c r="E592" s="42">
        <f t="shared" si="500"/>
        <v>0.12699111000000002</v>
      </c>
      <c r="F592" s="42">
        <f t="shared" si="500"/>
        <v>0</v>
      </c>
      <c r="G592" s="42">
        <f t="shared" si="500"/>
        <v>7.6438680000000009E-2</v>
      </c>
      <c r="H592" s="42">
        <f t="shared" si="500"/>
        <v>5.0552430000000002E-2</v>
      </c>
      <c r="I592" s="42">
        <f t="shared" si="500"/>
        <v>0</v>
      </c>
      <c r="J592" s="42">
        <f t="shared" si="500"/>
        <v>0.12699111000000002</v>
      </c>
      <c r="K592" s="42">
        <f t="shared" si="500"/>
        <v>0</v>
      </c>
      <c r="L592" s="42">
        <f t="shared" si="500"/>
        <v>7.6438680000000009E-2</v>
      </c>
      <c r="M592" s="42">
        <f t="shared" si="500"/>
        <v>5.0552430000000002E-2</v>
      </c>
      <c r="N592" s="42">
        <f t="shared" si="500"/>
        <v>0</v>
      </c>
      <c r="O592" s="42">
        <f t="shared" si="500"/>
        <v>0</v>
      </c>
      <c r="P592" s="42">
        <f t="shared" si="500"/>
        <v>0</v>
      </c>
      <c r="Q592" s="42">
        <f t="shared" si="500"/>
        <v>0</v>
      </c>
      <c r="R592" s="42">
        <f t="shared" si="500"/>
        <v>0</v>
      </c>
      <c r="S592" s="42">
        <f t="shared" si="500"/>
        <v>0</v>
      </c>
      <c r="T592" s="42">
        <f t="shared" si="500"/>
        <v>0</v>
      </c>
      <c r="U592" s="42">
        <f t="shared" si="500"/>
        <v>0</v>
      </c>
      <c r="V592" s="42">
        <f t="shared" si="500"/>
        <v>0</v>
      </c>
      <c r="W592" s="42">
        <f t="shared" si="500"/>
        <v>0</v>
      </c>
      <c r="X592" s="42">
        <f t="shared" si="500"/>
        <v>0</v>
      </c>
      <c r="Y592" s="42">
        <f t="shared" si="500"/>
        <v>0</v>
      </c>
      <c r="Z592" s="42">
        <f t="shared" si="500"/>
        <v>0</v>
      </c>
      <c r="AA592" s="42">
        <f t="shared" si="500"/>
        <v>0</v>
      </c>
      <c r="AB592" s="42">
        <f t="shared" si="500"/>
        <v>0</v>
      </c>
      <c r="AC592" s="42">
        <f t="shared" si="500"/>
        <v>0</v>
      </c>
      <c r="AD592" s="42">
        <f t="shared" si="500"/>
        <v>0</v>
      </c>
      <c r="AE592" s="42">
        <f t="shared" si="500"/>
        <v>0</v>
      </c>
      <c r="AF592" s="42">
        <f t="shared" si="500"/>
        <v>0</v>
      </c>
      <c r="AG592" s="42">
        <f t="shared" si="500"/>
        <v>0</v>
      </c>
      <c r="AH592" s="42">
        <f t="shared" si="500"/>
        <v>0</v>
      </c>
      <c r="AI592" s="42">
        <f t="shared" si="500"/>
        <v>0</v>
      </c>
      <c r="AJ592" s="42">
        <f t="shared" si="500"/>
        <v>0</v>
      </c>
      <c r="AK592" s="42">
        <f t="shared" si="500"/>
        <v>0</v>
      </c>
      <c r="AL592" s="42">
        <f t="shared" si="500"/>
        <v>0</v>
      </c>
      <c r="AM592" s="42">
        <f t="shared" si="500"/>
        <v>0</v>
      </c>
      <c r="AN592" s="42">
        <f t="shared" si="500"/>
        <v>0</v>
      </c>
      <c r="AO592" s="42">
        <f t="shared" si="500"/>
        <v>0</v>
      </c>
      <c r="AP592" s="42">
        <f t="shared" si="500"/>
        <v>0</v>
      </c>
      <c r="AQ592" s="42">
        <f t="shared" si="500"/>
        <v>0</v>
      </c>
      <c r="AR592" s="42">
        <f t="shared" si="500"/>
        <v>0</v>
      </c>
      <c r="AS592" s="42">
        <f t="shared" si="500"/>
        <v>0</v>
      </c>
      <c r="AT592" s="42">
        <f t="shared" si="500"/>
        <v>0</v>
      </c>
      <c r="AU592" s="42">
        <f t="shared" si="500"/>
        <v>0</v>
      </c>
      <c r="AV592" s="42">
        <f t="shared" si="500"/>
        <v>0</v>
      </c>
      <c r="AW592" s="42">
        <f t="shared" si="500"/>
        <v>0</v>
      </c>
      <c r="AX592" s="42">
        <f t="shared" si="500"/>
        <v>0</v>
      </c>
      <c r="AY592" s="42">
        <f t="shared" si="500"/>
        <v>0</v>
      </c>
      <c r="AZ592" s="42">
        <f t="shared" si="500"/>
        <v>0</v>
      </c>
      <c r="BA592" s="42">
        <f t="shared" si="500"/>
        <v>0</v>
      </c>
      <c r="BB592" s="42">
        <f t="shared" si="500"/>
        <v>0</v>
      </c>
      <c r="BC592" s="42">
        <f t="shared" si="500"/>
        <v>0</v>
      </c>
    </row>
    <row r="593" spans="1:55" s="16" customFormat="1" ht="63" x14ac:dyDescent="0.25">
      <c r="A593" s="38" t="s">
        <v>1096</v>
      </c>
      <c r="B593" s="43" t="s">
        <v>107</v>
      </c>
      <c r="C593" s="40" t="s">
        <v>75</v>
      </c>
      <c r="D593" s="42">
        <v>0</v>
      </c>
      <c r="E593" s="42">
        <v>0</v>
      </c>
      <c r="F593" s="42">
        <v>0</v>
      </c>
      <c r="G593" s="42">
        <v>0</v>
      </c>
      <c r="H593" s="42">
        <v>0</v>
      </c>
      <c r="I593" s="42">
        <v>0</v>
      </c>
      <c r="J593" s="42">
        <v>0</v>
      </c>
      <c r="K593" s="42">
        <v>0</v>
      </c>
      <c r="L593" s="42">
        <v>0</v>
      </c>
      <c r="M593" s="42">
        <v>0</v>
      </c>
      <c r="N593" s="42">
        <v>0</v>
      </c>
      <c r="O593" s="42">
        <v>0</v>
      </c>
      <c r="P593" s="42">
        <v>0</v>
      </c>
      <c r="Q593" s="42">
        <v>0</v>
      </c>
      <c r="R593" s="42">
        <v>0</v>
      </c>
      <c r="S593" s="42">
        <v>0</v>
      </c>
      <c r="T593" s="42">
        <v>0</v>
      </c>
      <c r="U593" s="42">
        <v>0</v>
      </c>
      <c r="V593" s="42">
        <v>0</v>
      </c>
      <c r="W593" s="42">
        <v>0</v>
      </c>
      <c r="X593" s="42">
        <v>0</v>
      </c>
      <c r="Y593" s="42">
        <v>0</v>
      </c>
      <c r="Z593" s="42">
        <v>0</v>
      </c>
      <c r="AA593" s="42">
        <v>0</v>
      </c>
      <c r="AB593" s="42">
        <v>0</v>
      </c>
      <c r="AC593" s="42">
        <v>0</v>
      </c>
      <c r="AD593" s="42">
        <v>0</v>
      </c>
      <c r="AE593" s="42">
        <v>0</v>
      </c>
      <c r="AF593" s="42">
        <v>0</v>
      </c>
      <c r="AG593" s="42">
        <v>0</v>
      </c>
      <c r="AH593" s="42">
        <v>0</v>
      </c>
      <c r="AI593" s="42">
        <v>0</v>
      </c>
      <c r="AJ593" s="42">
        <v>0</v>
      </c>
      <c r="AK593" s="42">
        <v>0</v>
      </c>
      <c r="AL593" s="42">
        <v>0</v>
      </c>
      <c r="AM593" s="42">
        <v>0</v>
      </c>
      <c r="AN593" s="42">
        <v>0</v>
      </c>
      <c r="AO593" s="42">
        <v>0</v>
      </c>
      <c r="AP593" s="42">
        <v>0</v>
      </c>
      <c r="AQ593" s="42">
        <v>0</v>
      </c>
      <c r="AR593" s="42">
        <v>0</v>
      </c>
      <c r="AS593" s="42">
        <v>0</v>
      </c>
      <c r="AT593" s="42">
        <v>0</v>
      </c>
      <c r="AU593" s="42">
        <v>0</v>
      </c>
      <c r="AV593" s="42">
        <v>0</v>
      </c>
      <c r="AW593" s="42">
        <v>0</v>
      </c>
      <c r="AX593" s="42">
        <v>0</v>
      </c>
      <c r="AY593" s="42">
        <v>0</v>
      </c>
      <c r="AZ593" s="42">
        <v>0</v>
      </c>
      <c r="BA593" s="42">
        <v>0</v>
      </c>
      <c r="BB593" s="42">
        <v>0</v>
      </c>
      <c r="BC593" s="42">
        <v>0</v>
      </c>
    </row>
    <row r="594" spans="1:55" s="16" customFormat="1" ht="78.75" x14ac:dyDescent="0.25">
      <c r="A594" s="38" t="s">
        <v>1097</v>
      </c>
      <c r="B594" s="45" t="s">
        <v>109</v>
      </c>
      <c r="C594" s="45" t="s">
        <v>75</v>
      </c>
      <c r="D594" s="42">
        <v>0</v>
      </c>
      <c r="E594" s="42">
        <v>0</v>
      </c>
      <c r="F594" s="42">
        <v>0</v>
      </c>
      <c r="G594" s="42">
        <v>0</v>
      </c>
      <c r="H594" s="42">
        <v>0</v>
      </c>
      <c r="I594" s="42">
        <v>0</v>
      </c>
      <c r="J594" s="42">
        <v>0</v>
      </c>
      <c r="K594" s="42">
        <v>0</v>
      </c>
      <c r="L594" s="42">
        <v>0</v>
      </c>
      <c r="M594" s="42">
        <v>0</v>
      </c>
      <c r="N594" s="42">
        <v>0</v>
      </c>
      <c r="O594" s="42">
        <v>0</v>
      </c>
      <c r="P594" s="42">
        <v>0</v>
      </c>
      <c r="Q594" s="42">
        <v>0</v>
      </c>
      <c r="R594" s="42">
        <v>0</v>
      </c>
      <c r="S594" s="42">
        <v>0</v>
      </c>
      <c r="T594" s="42">
        <v>0</v>
      </c>
      <c r="U594" s="42">
        <v>0</v>
      </c>
      <c r="V594" s="42">
        <v>0</v>
      </c>
      <c r="W594" s="42">
        <v>0</v>
      </c>
      <c r="X594" s="42">
        <v>0</v>
      </c>
      <c r="Y594" s="42">
        <v>0</v>
      </c>
      <c r="Z594" s="42">
        <v>0</v>
      </c>
      <c r="AA594" s="42">
        <v>0</v>
      </c>
      <c r="AB594" s="42">
        <v>0</v>
      </c>
      <c r="AC594" s="42">
        <v>0</v>
      </c>
      <c r="AD594" s="42">
        <v>0</v>
      </c>
      <c r="AE594" s="42">
        <v>0</v>
      </c>
      <c r="AF594" s="42">
        <v>0</v>
      </c>
      <c r="AG594" s="42">
        <v>0</v>
      </c>
      <c r="AH594" s="42">
        <v>0</v>
      </c>
      <c r="AI594" s="42">
        <v>0</v>
      </c>
      <c r="AJ594" s="42">
        <v>0</v>
      </c>
      <c r="AK594" s="42">
        <v>0</v>
      </c>
      <c r="AL594" s="42">
        <v>0</v>
      </c>
      <c r="AM594" s="42">
        <v>0</v>
      </c>
      <c r="AN594" s="42">
        <v>0</v>
      </c>
      <c r="AO594" s="42">
        <v>0</v>
      </c>
      <c r="AP594" s="42">
        <v>0</v>
      </c>
      <c r="AQ594" s="42">
        <v>0</v>
      </c>
      <c r="AR594" s="42">
        <v>0</v>
      </c>
      <c r="AS594" s="42">
        <v>0</v>
      </c>
      <c r="AT594" s="42">
        <v>0</v>
      </c>
      <c r="AU594" s="42">
        <v>0</v>
      </c>
      <c r="AV594" s="42">
        <v>0</v>
      </c>
      <c r="AW594" s="42">
        <v>0</v>
      </c>
      <c r="AX594" s="42">
        <v>0</v>
      </c>
      <c r="AY594" s="42">
        <v>0</v>
      </c>
      <c r="AZ594" s="42">
        <v>0</v>
      </c>
      <c r="BA594" s="42">
        <v>0</v>
      </c>
      <c r="BB594" s="42">
        <v>0</v>
      </c>
      <c r="BC594" s="42">
        <v>0</v>
      </c>
    </row>
    <row r="595" spans="1:55" s="16" customFormat="1" ht="63" x14ac:dyDescent="0.25">
      <c r="A595" s="38" t="s">
        <v>1098</v>
      </c>
      <c r="B595" s="39" t="s">
        <v>111</v>
      </c>
      <c r="C595" s="40" t="s">
        <v>75</v>
      </c>
      <c r="D595" s="42">
        <v>0</v>
      </c>
      <c r="E595" s="42">
        <v>0</v>
      </c>
      <c r="F595" s="42">
        <v>0</v>
      </c>
      <c r="G595" s="42">
        <v>0</v>
      </c>
      <c r="H595" s="42">
        <v>0</v>
      </c>
      <c r="I595" s="42">
        <v>0</v>
      </c>
      <c r="J595" s="42">
        <v>0</v>
      </c>
      <c r="K595" s="42">
        <v>0</v>
      </c>
      <c r="L595" s="42">
        <v>0</v>
      </c>
      <c r="M595" s="42">
        <v>0</v>
      </c>
      <c r="N595" s="42">
        <v>0</v>
      </c>
      <c r="O595" s="42">
        <v>0</v>
      </c>
      <c r="P595" s="42">
        <v>0</v>
      </c>
      <c r="Q595" s="42">
        <v>0</v>
      </c>
      <c r="R595" s="42">
        <v>0</v>
      </c>
      <c r="S595" s="42">
        <v>0</v>
      </c>
      <c r="T595" s="42">
        <v>0</v>
      </c>
      <c r="U595" s="42">
        <v>0</v>
      </c>
      <c r="V595" s="42">
        <v>0</v>
      </c>
      <c r="W595" s="42">
        <v>0</v>
      </c>
      <c r="X595" s="42">
        <v>0</v>
      </c>
      <c r="Y595" s="42">
        <v>0</v>
      </c>
      <c r="Z595" s="42">
        <v>0</v>
      </c>
      <c r="AA595" s="42">
        <v>0</v>
      </c>
      <c r="AB595" s="42">
        <v>0</v>
      </c>
      <c r="AC595" s="42">
        <v>0</v>
      </c>
      <c r="AD595" s="42">
        <v>0</v>
      </c>
      <c r="AE595" s="42">
        <v>0</v>
      </c>
      <c r="AF595" s="42">
        <v>0</v>
      </c>
      <c r="AG595" s="42">
        <v>0</v>
      </c>
      <c r="AH595" s="42">
        <v>0</v>
      </c>
      <c r="AI595" s="42">
        <v>0</v>
      </c>
      <c r="AJ595" s="42">
        <v>0</v>
      </c>
      <c r="AK595" s="42">
        <v>0</v>
      </c>
      <c r="AL595" s="42">
        <v>0</v>
      </c>
      <c r="AM595" s="42">
        <v>0</v>
      </c>
      <c r="AN595" s="42">
        <v>0</v>
      </c>
      <c r="AO595" s="42">
        <v>0</v>
      </c>
      <c r="AP595" s="42">
        <v>0</v>
      </c>
      <c r="AQ595" s="42">
        <v>0</v>
      </c>
      <c r="AR595" s="42">
        <v>0</v>
      </c>
      <c r="AS595" s="42">
        <v>0</v>
      </c>
      <c r="AT595" s="42">
        <v>0</v>
      </c>
      <c r="AU595" s="42">
        <v>0</v>
      </c>
      <c r="AV595" s="42">
        <v>0</v>
      </c>
      <c r="AW595" s="42">
        <v>0</v>
      </c>
      <c r="AX595" s="42">
        <v>0</v>
      </c>
      <c r="AY595" s="42">
        <v>0</v>
      </c>
      <c r="AZ595" s="42">
        <v>0</v>
      </c>
      <c r="BA595" s="42">
        <v>0</v>
      </c>
      <c r="BB595" s="42">
        <v>0</v>
      </c>
      <c r="BC595" s="42">
        <v>0</v>
      </c>
    </row>
    <row r="596" spans="1:55" s="16" customFormat="1" ht="78.75" x14ac:dyDescent="0.25">
      <c r="A596" s="38" t="s">
        <v>1099</v>
      </c>
      <c r="B596" s="39" t="s">
        <v>117</v>
      </c>
      <c r="C596" s="40" t="s">
        <v>75</v>
      </c>
      <c r="D596" s="42">
        <v>0</v>
      </c>
      <c r="E596" s="42">
        <v>0</v>
      </c>
      <c r="F596" s="42">
        <v>0</v>
      </c>
      <c r="G596" s="42">
        <v>0</v>
      </c>
      <c r="H596" s="42">
        <v>0</v>
      </c>
      <c r="I596" s="42">
        <v>0</v>
      </c>
      <c r="J596" s="42">
        <v>0</v>
      </c>
      <c r="K596" s="42">
        <v>0</v>
      </c>
      <c r="L596" s="42">
        <v>0</v>
      </c>
      <c r="M596" s="42">
        <v>0</v>
      </c>
      <c r="N596" s="42">
        <v>0</v>
      </c>
      <c r="O596" s="42">
        <v>0</v>
      </c>
      <c r="P596" s="42">
        <v>0</v>
      </c>
      <c r="Q596" s="42">
        <v>0</v>
      </c>
      <c r="R596" s="42">
        <v>0</v>
      </c>
      <c r="S596" s="42">
        <v>0</v>
      </c>
      <c r="T596" s="42">
        <v>0</v>
      </c>
      <c r="U596" s="42">
        <v>0</v>
      </c>
      <c r="V596" s="42">
        <v>0</v>
      </c>
      <c r="W596" s="42">
        <v>0</v>
      </c>
      <c r="X596" s="42">
        <v>0</v>
      </c>
      <c r="Y596" s="42">
        <v>0</v>
      </c>
      <c r="Z596" s="42">
        <v>0</v>
      </c>
      <c r="AA596" s="42">
        <v>0</v>
      </c>
      <c r="AB596" s="42">
        <v>0</v>
      </c>
      <c r="AC596" s="42">
        <v>0</v>
      </c>
      <c r="AD596" s="42">
        <v>0</v>
      </c>
      <c r="AE596" s="42">
        <v>0</v>
      </c>
      <c r="AF596" s="42">
        <v>0</v>
      </c>
      <c r="AG596" s="42">
        <v>0</v>
      </c>
      <c r="AH596" s="42">
        <v>0</v>
      </c>
      <c r="AI596" s="42">
        <v>0</v>
      </c>
      <c r="AJ596" s="42">
        <v>0</v>
      </c>
      <c r="AK596" s="42">
        <v>0</v>
      </c>
      <c r="AL596" s="42">
        <v>0</v>
      </c>
      <c r="AM596" s="42">
        <v>0</v>
      </c>
      <c r="AN596" s="42">
        <v>0</v>
      </c>
      <c r="AO596" s="42">
        <v>0</v>
      </c>
      <c r="AP596" s="42">
        <v>0</v>
      </c>
      <c r="AQ596" s="42">
        <v>0</v>
      </c>
      <c r="AR596" s="42">
        <v>0</v>
      </c>
      <c r="AS596" s="42">
        <v>0</v>
      </c>
      <c r="AT596" s="42">
        <v>0</v>
      </c>
      <c r="AU596" s="42">
        <v>0</v>
      </c>
      <c r="AV596" s="42">
        <v>0</v>
      </c>
      <c r="AW596" s="42">
        <v>0</v>
      </c>
      <c r="AX596" s="42">
        <v>0</v>
      </c>
      <c r="AY596" s="42">
        <v>0</v>
      </c>
      <c r="AZ596" s="42">
        <v>0</v>
      </c>
      <c r="BA596" s="42">
        <v>0</v>
      </c>
      <c r="BB596" s="42">
        <v>0</v>
      </c>
      <c r="BC596" s="42">
        <v>0</v>
      </c>
    </row>
    <row r="597" spans="1:55" s="16" customFormat="1" ht="78.75" x14ac:dyDescent="0.25">
      <c r="A597" s="45" t="s">
        <v>1100</v>
      </c>
      <c r="B597" s="45" t="s">
        <v>121</v>
      </c>
      <c r="C597" s="45" t="s">
        <v>75</v>
      </c>
      <c r="D597" s="42">
        <f t="shared" ref="D597:BC597" si="501">SUM(D598)</f>
        <v>0.12699110999999999</v>
      </c>
      <c r="E597" s="42">
        <f t="shared" si="501"/>
        <v>0.12699111000000002</v>
      </c>
      <c r="F597" s="42">
        <f t="shared" si="501"/>
        <v>0</v>
      </c>
      <c r="G597" s="42">
        <f t="shared" si="501"/>
        <v>7.6438680000000009E-2</v>
      </c>
      <c r="H597" s="42">
        <f t="shared" si="501"/>
        <v>5.0552430000000002E-2</v>
      </c>
      <c r="I597" s="42">
        <f t="shared" si="501"/>
        <v>0</v>
      </c>
      <c r="J597" s="42">
        <f t="shared" si="501"/>
        <v>0.12699111000000002</v>
      </c>
      <c r="K597" s="42">
        <f t="shared" si="501"/>
        <v>0</v>
      </c>
      <c r="L597" s="42">
        <f t="shared" si="501"/>
        <v>7.6438680000000009E-2</v>
      </c>
      <c r="M597" s="42">
        <f t="shared" si="501"/>
        <v>5.0552430000000002E-2</v>
      </c>
      <c r="N597" s="42">
        <f t="shared" si="501"/>
        <v>0</v>
      </c>
      <c r="O597" s="42">
        <f t="shared" si="501"/>
        <v>0</v>
      </c>
      <c r="P597" s="42">
        <f t="shared" si="501"/>
        <v>0</v>
      </c>
      <c r="Q597" s="42">
        <f t="shared" si="501"/>
        <v>0</v>
      </c>
      <c r="R597" s="42">
        <f t="shared" si="501"/>
        <v>0</v>
      </c>
      <c r="S597" s="42">
        <f t="shared" si="501"/>
        <v>0</v>
      </c>
      <c r="T597" s="42">
        <f t="shared" si="501"/>
        <v>0</v>
      </c>
      <c r="U597" s="42">
        <f t="shared" si="501"/>
        <v>0</v>
      </c>
      <c r="V597" s="42">
        <f t="shared" si="501"/>
        <v>0</v>
      </c>
      <c r="W597" s="42">
        <f t="shared" si="501"/>
        <v>0</v>
      </c>
      <c r="X597" s="42">
        <f t="shared" si="501"/>
        <v>0</v>
      </c>
      <c r="Y597" s="42">
        <f t="shared" si="501"/>
        <v>0</v>
      </c>
      <c r="Z597" s="42">
        <f t="shared" si="501"/>
        <v>0</v>
      </c>
      <c r="AA597" s="42">
        <f t="shared" si="501"/>
        <v>0</v>
      </c>
      <c r="AB597" s="42">
        <f t="shared" si="501"/>
        <v>0</v>
      </c>
      <c r="AC597" s="42">
        <f t="shared" si="501"/>
        <v>0</v>
      </c>
      <c r="AD597" s="42">
        <f t="shared" si="501"/>
        <v>0</v>
      </c>
      <c r="AE597" s="42">
        <f t="shared" si="501"/>
        <v>0</v>
      </c>
      <c r="AF597" s="42">
        <f t="shared" si="501"/>
        <v>0</v>
      </c>
      <c r="AG597" s="42">
        <f t="shared" si="501"/>
        <v>0</v>
      </c>
      <c r="AH597" s="42">
        <f t="shared" si="501"/>
        <v>0</v>
      </c>
      <c r="AI597" s="42">
        <f t="shared" si="501"/>
        <v>0</v>
      </c>
      <c r="AJ597" s="42">
        <f t="shared" si="501"/>
        <v>0</v>
      </c>
      <c r="AK597" s="42">
        <f t="shared" si="501"/>
        <v>0</v>
      </c>
      <c r="AL597" s="42">
        <f t="shared" si="501"/>
        <v>0</v>
      </c>
      <c r="AM597" s="42">
        <f t="shared" si="501"/>
        <v>0</v>
      </c>
      <c r="AN597" s="42">
        <f t="shared" si="501"/>
        <v>0</v>
      </c>
      <c r="AO597" s="42">
        <f t="shared" si="501"/>
        <v>0</v>
      </c>
      <c r="AP597" s="42">
        <f t="shared" si="501"/>
        <v>0</v>
      </c>
      <c r="AQ597" s="42">
        <f t="shared" si="501"/>
        <v>0</v>
      </c>
      <c r="AR597" s="42">
        <f t="shared" si="501"/>
        <v>0</v>
      </c>
      <c r="AS597" s="42">
        <f t="shared" si="501"/>
        <v>0</v>
      </c>
      <c r="AT597" s="42">
        <f t="shared" si="501"/>
        <v>0</v>
      </c>
      <c r="AU597" s="42">
        <f t="shared" si="501"/>
        <v>0</v>
      </c>
      <c r="AV597" s="42">
        <f t="shared" si="501"/>
        <v>0</v>
      </c>
      <c r="AW597" s="42">
        <f t="shared" si="501"/>
        <v>0</v>
      </c>
      <c r="AX597" s="42">
        <f t="shared" si="501"/>
        <v>0</v>
      </c>
      <c r="AY597" s="42">
        <f t="shared" si="501"/>
        <v>0</v>
      </c>
      <c r="AZ597" s="42">
        <f t="shared" si="501"/>
        <v>0</v>
      </c>
      <c r="BA597" s="42">
        <f t="shared" si="501"/>
        <v>0</v>
      </c>
      <c r="BB597" s="42">
        <f t="shared" si="501"/>
        <v>0</v>
      </c>
      <c r="BC597" s="42">
        <f t="shared" si="501"/>
        <v>0</v>
      </c>
    </row>
    <row r="598" spans="1:55" ht="63" x14ac:dyDescent="0.25">
      <c r="A598" s="54" t="s">
        <v>1100</v>
      </c>
      <c r="B598" s="52" t="s">
        <v>1101</v>
      </c>
      <c r="C598" s="54" t="s">
        <v>1102</v>
      </c>
      <c r="D598" s="49">
        <v>0.12699110999999999</v>
      </c>
      <c r="E598" s="49">
        <f>SUBTOTAL(9,F598:I598)</f>
        <v>0.12699111000000002</v>
      </c>
      <c r="F598" s="49">
        <f>K598+P598+U598+Z598</f>
        <v>0</v>
      </c>
      <c r="G598" s="49">
        <f>L598+Q598+V598+AA598</f>
        <v>7.6438680000000009E-2</v>
      </c>
      <c r="H598" s="49">
        <f>M598+R598+W598+AB598</f>
        <v>5.0552430000000002E-2</v>
      </c>
      <c r="I598" s="49">
        <f>N598+S598+X598+AC598</f>
        <v>0</v>
      </c>
      <c r="J598" s="49">
        <f>SUBTOTAL(9,K598:N598)</f>
        <v>0.12699111000000002</v>
      </c>
      <c r="K598" s="49">
        <v>0</v>
      </c>
      <c r="L598" s="49">
        <v>7.6438680000000009E-2</v>
      </c>
      <c r="M598" s="49">
        <v>5.0552430000000002E-2</v>
      </c>
      <c r="N598" s="49">
        <v>0</v>
      </c>
      <c r="O598" s="49">
        <f>SUBTOTAL(9,P598:S598)</f>
        <v>0</v>
      </c>
      <c r="P598" s="49">
        <v>0</v>
      </c>
      <c r="Q598" s="49">
        <v>0</v>
      </c>
      <c r="R598" s="49">
        <v>0</v>
      </c>
      <c r="S598" s="49">
        <v>0</v>
      </c>
      <c r="T598" s="49">
        <f>SUBTOTAL(9,U598:X598)</f>
        <v>0</v>
      </c>
      <c r="U598" s="49">
        <v>0</v>
      </c>
      <c r="V598" s="49">
        <v>0</v>
      </c>
      <c r="W598" s="49">
        <v>0</v>
      </c>
      <c r="X598" s="49">
        <v>0</v>
      </c>
      <c r="Y598" s="49">
        <f>SUBTOTAL(9,Z598:AC598)</f>
        <v>0</v>
      </c>
      <c r="Z598" s="49">
        <v>0</v>
      </c>
      <c r="AA598" s="49">
        <v>0</v>
      </c>
      <c r="AB598" s="49">
        <v>0</v>
      </c>
      <c r="AC598" s="49">
        <v>0</v>
      </c>
      <c r="AD598" s="49">
        <v>0</v>
      </c>
      <c r="AE598" s="49">
        <f>SUBTOTAL(9,AF598:AI598)</f>
        <v>0</v>
      </c>
      <c r="AF598" s="49">
        <f>AK598+AP598+AU598+AZ598</f>
        <v>0</v>
      </c>
      <c r="AG598" s="49">
        <f>AL598+AQ598+AV598+BA598</f>
        <v>0</v>
      </c>
      <c r="AH598" s="49">
        <f>AM598+AR598+AW598+BB598</f>
        <v>0</v>
      </c>
      <c r="AI598" s="49">
        <f>AN598+AS598+AX598+BC598</f>
        <v>0</v>
      </c>
      <c r="AJ598" s="49">
        <f>SUBTOTAL(9,AK598:AN598)</f>
        <v>0</v>
      </c>
      <c r="AK598" s="49">
        <v>0</v>
      </c>
      <c r="AL598" s="49">
        <v>0</v>
      </c>
      <c r="AM598" s="49">
        <v>0</v>
      </c>
      <c r="AN598" s="49">
        <v>0</v>
      </c>
      <c r="AO598" s="49">
        <f>SUBTOTAL(9,AP598:AS598)</f>
        <v>0</v>
      </c>
      <c r="AP598" s="49">
        <v>0</v>
      </c>
      <c r="AQ598" s="49">
        <v>0</v>
      </c>
      <c r="AR598" s="49">
        <v>0</v>
      </c>
      <c r="AS598" s="49">
        <v>0</v>
      </c>
      <c r="AT598" s="49">
        <f>SUBTOTAL(9,AU598:AX598)</f>
        <v>0</v>
      </c>
      <c r="AU598" s="49">
        <v>0</v>
      </c>
      <c r="AV598" s="49">
        <v>0</v>
      </c>
      <c r="AW598" s="49">
        <v>0</v>
      </c>
      <c r="AX598" s="49">
        <v>0</v>
      </c>
      <c r="AY598" s="49">
        <f>SUBTOTAL(9,AZ598:BC598)</f>
        <v>0</v>
      </c>
      <c r="AZ598" s="49">
        <v>0</v>
      </c>
      <c r="BA598" s="49">
        <v>0</v>
      </c>
      <c r="BB598" s="49">
        <v>0</v>
      </c>
      <c r="BC598" s="49">
        <v>0</v>
      </c>
    </row>
    <row r="599" spans="1:55" s="16" customFormat="1" ht="31.5" x14ac:dyDescent="0.25">
      <c r="A599" s="45" t="s">
        <v>1103</v>
      </c>
      <c r="B599" s="45" t="s">
        <v>138</v>
      </c>
      <c r="C599" s="45" t="s">
        <v>75</v>
      </c>
      <c r="D599" s="42">
        <v>0</v>
      </c>
      <c r="E599" s="42">
        <v>0</v>
      </c>
      <c r="F599" s="42">
        <v>0</v>
      </c>
      <c r="G599" s="42">
        <v>0</v>
      </c>
      <c r="H599" s="42">
        <v>0</v>
      </c>
      <c r="I599" s="42">
        <v>0</v>
      </c>
      <c r="J599" s="42">
        <v>0</v>
      </c>
      <c r="K599" s="42">
        <v>0</v>
      </c>
      <c r="L599" s="42">
        <v>0</v>
      </c>
      <c r="M599" s="42">
        <v>0</v>
      </c>
      <c r="N599" s="42">
        <v>0</v>
      </c>
      <c r="O599" s="42">
        <v>0</v>
      </c>
      <c r="P599" s="42">
        <v>0</v>
      </c>
      <c r="Q599" s="42">
        <v>0</v>
      </c>
      <c r="R599" s="42">
        <v>0</v>
      </c>
      <c r="S599" s="42">
        <v>0</v>
      </c>
      <c r="T599" s="42">
        <v>0</v>
      </c>
      <c r="U599" s="42">
        <v>0</v>
      </c>
      <c r="V599" s="42">
        <v>0</v>
      </c>
      <c r="W599" s="42">
        <v>0</v>
      </c>
      <c r="X599" s="42">
        <v>0</v>
      </c>
      <c r="Y599" s="42">
        <v>0</v>
      </c>
      <c r="Z599" s="42">
        <v>0</v>
      </c>
      <c r="AA599" s="42">
        <v>0</v>
      </c>
      <c r="AB599" s="42">
        <v>0</v>
      </c>
      <c r="AC599" s="42">
        <v>0</v>
      </c>
      <c r="AD599" s="42">
        <v>0</v>
      </c>
      <c r="AE599" s="42">
        <v>0</v>
      </c>
      <c r="AF599" s="42">
        <v>0</v>
      </c>
      <c r="AG599" s="42">
        <v>0</v>
      </c>
      <c r="AH599" s="42">
        <v>0</v>
      </c>
      <c r="AI599" s="42">
        <v>0</v>
      </c>
      <c r="AJ599" s="42">
        <v>0</v>
      </c>
      <c r="AK599" s="42">
        <v>0</v>
      </c>
      <c r="AL599" s="42">
        <v>0</v>
      </c>
      <c r="AM599" s="42">
        <v>0</v>
      </c>
      <c r="AN599" s="42">
        <v>0</v>
      </c>
      <c r="AO599" s="42">
        <v>0</v>
      </c>
      <c r="AP599" s="42">
        <v>0</v>
      </c>
      <c r="AQ599" s="42">
        <v>0</v>
      </c>
      <c r="AR599" s="42">
        <v>0</v>
      </c>
      <c r="AS599" s="42">
        <v>0</v>
      </c>
      <c r="AT599" s="42">
        <v>0</v>
      </c>
      <c r="AU599" s="42">
        <v>0</v>
      </c>
      <c r="AV599" s="42">
        <v>0</v>
      </c>
      <c r="AW599" s="42">
        <v>0</v>
      </c>
      <c r="AX599" s="42">
        <v>0</v>
      </c>
      <c r="AY599" s="42">
        <v>0</v>
      </c>
      <c r="AZ599" s="42">
        <v>0</v>
      </c>
      <c r="BA599" s="42">
        <v>0</v>
      </c>
      <c r="BB599" s="42">
        <v>0</v>
      </c>
      <c r="BC599" s="42">
        <v>0</v>
      </c>
    </row>
    <row r="600" spans="1:55" s="16" customFormat="1" ht="47.25" x14ac:dyDescent="0.25">
      <c r="A600" s="45" t="s">
        <v>1104</v>
      </c>
      <c r="B600" s="45" t="s">
        <v>140</v>
      </c>
      <c r="C600" s="45" t="s">
        <v>75</v>
      </c>
      <c r="D600" s="42">
        <f t="shared" ref="D600:BC600" si="502">D601+D602+D604+D605</f>
        <v>6.7203963900000003</v>
      </c>
      <c r="E600" s="42">
        <f t="shared" si="502"/>
        <v>6.7203963900000003</v>
      </c>
      <c r="F600" s="42">
        <f t="shared" si="502"/>
        <v>0</v>
      </c>
      <c r="G600" s="42">
        <f t="shared" si="502"/>
        <v>6.5248004000000002</v>
      </c>
      <c r="H600" s="42">
        <f t="shared" si="502"/>
        <v>0</v>
      </c>
      <c r="I600" s="42">
        <f t="shared" si="502"/>
        <v>0.19559599</v>
      </c>
      <c r="J600" s="42">
        <f t="shared" si="502"/>
        <v>6.7203963900000003</v>
      </c>
      <c r="K600" s="42">
        <f t="shared" si="502"/>
        <v>0</v>
      </c>
      <c r="L600" s="42">
        <f t="shared" si="502"/>
        <v>6.5248004000000002</v>
      </c>
      <c r="M600" s="42">
        <f t="shared" si="502"/>
        <v>0</v>
      </c>
      <c r="N600" s="42">
        <f t="shared" si="502"/>
        <v>0.19559599</v>
      </c>
      <c r="O600" s="42">
        <f t="shared" si="502"/>
        <v>0</v>
      </c>
      <c r="P600" s="42">
        <f t="shared" si="502"/>
        <v>0</v>
      </c>
      <c r="Q600" s="42">
        <f t="shared" si="502"/>
        <v>0</v>
      </c>
      <c r="R600" s="42">
        <f t="shared" si="502"/>
        <v>0</v>
      </c>
      <c r="S600" s="42">
        <f t="shared" si="502"/>
        <v>0</v>
      </c>
      <c r="T600" s="42">
        <f t="shared" si="502"/>
        <v>0</v>
      </c>
      <c r="U600" s="42">
        <f t="shared" si="502"/>
        <v>0</v>
      </c>
      <c r="V600" s="42">
        <f t="shared" si="502"/>
        <v>0</v>
      </c>
      <c r="W600" s="42">
        <f t="shared" si="502"/>
        <v>0</v>
      </c>
      <c r="X600" s="42">
        <f t="shared" si="502"/>
        <v>0</v>
      </c>
      <c r="Y600" s="42">
        <f t="shared" si="502"/>
        <v>0</v>
      </c>
      <c r="Z600" s="42">
        <f t="shared" si="502"/>
        <v>0</v>
      </c>
      <c r="AA600" s="42">
        <f t="shared" si="502"/>
        <v>0</v>
      </c>
      <c r="AB600" s="42">
        <f t="shared" si="502"/>
        <v>0</v>
      </c>
      <c r="AC600" s="42">
        <f t="shared" si="502"/>
        <v>0</v>
      </c>
      <c r="AD600" s="42">
        <f t="shared" si="502"/>
        <v>0</v>
      </c>
      <c r="AE600" s="42">
        <f t="shared" si="502"/>
        <v>0</v>
      </c>
      <c r="AF600" s="42">
        <f t="shared" si="502"/>
        <v>0</v>
      </c>
      <c r="AG600" s="42">
        <f t="shared" si="502"/>
        <v>0</v>
      </c>
      <c r="AH600" s="42">
        <f t="shared" si="502"/>
        <v>0</v>
      </c>
      <c r="AI600" s="42">
        <f t="shared" si="502"/>
        <v>0</v>
      </c>
      <c r="AJ600" s="42">
        <f t="shared" si="502"/>
        <v>0</v>
      </c>
      <c r="AK600" s="42">
        <f t="shared" si="502"/>
        <v>0</v>
      </c>
      <c r="AL600" s="42">
        <f t="shared" si="502"/>
        <v>0</v>
      </c>
      <c r="AM600" s="42">
        <f t="shared" si="502"/>
        <v>0</v>
      </c>
      <c r="AN600" s="42">
        <f t="shared" si="502"/>
        <v>0</v>
      </c>
      <c r="AO600" s="42">
        <f t="shared" si="502"/>
        <v>0</v>
      </c>
      <c r="AP600" s="42">
        <f t="shared" si="502"/>
        <v>0</v>
      </c>
      <c r="AQ600" s="42">
        <f t="shared" si="502"/>
        <v>0</v>
      </c>
      <c r="AR600" s="42">
        <f t="shared" si="502"/>
        <v>0</v>
      </c>
      <c r="AS600" s="42">
        <f t="shared" si="502"/>
        <v>0</v>
      </c>
      <c r="AT600" s="42">
        <f t="shared" si="502"/>
        <v>0</v>
      </c>
      <c r="AU600" s="42">
        <f t="shared" si="502"/>
        <v>0</v>
      </c>
      <c r="AV600" s="42">
        <f t="shared" si="502"/>
        <v>0</v>
      </c>
      <c r="AW600" s="42">
        <f t="shared" si="502"/>
        <v>0</v>
      </c>
      <c r="AX600" s="42">
        <f t="shared" si="502"/>
        <v>0</v>
      </c>
      <c r="AY600" s="42">
        <f t="shared" si="502"/>
        <v>0</v>
      </c>
      <c r="AZ600" s="42">
        <f t="shared" si="502"/>
        <v>0</v>
      </c>
      <c r="BA600" s="42">
        <f t="shared" si="502"/>
        <v>0</v>
      </c>
      <c r="BB600" s="42">
        <f t="shared" si="502"/>
        <v>0</v>
      </c>
      <c r="BC600" s="42">
        <f t="shared" si="502"/>
        <v>0</v>
      </c>
    </row>
    <row r="601" spans="1:55" s="16" customFormat="1" ht="31.5" x14ac:dyDescent="0.25">
      <c r="A601" s="45" t="s">
        <v>1105</v>
      </c>
      <c r="B601" s="45" t="s">
        <v>142</v>
      </c>
      <c r="C601" s="45" t="s">
        <v>75</v>
      </c>
      <c r="D601" s="42">
        <v>0</v>
      </c>
      <c r="E601" s="42">
        <v>0</v>
      </c>
      <c r="F601" s="42">
        <v>0</v>
      </c>
      <c r="G601" s="42">
        <v>0</v>
      </c>
      <c r="H601" s="42">
        <v>0</v>
      </c>
      <c r="I601" s="42">
        <v>0</v>
      </c>
      <c r="J601" s="42">
        <v>0</v>
      </c>
      <c r="K601" s="42">
        <v>0</v>
      </c>
      <c r="L601" s="42">
        <v>0</v>
      </c>
      <c r="M601" s="42">
        <v>0</v>
      </c>
      <c r="N601" s="42">
        <v>0</v>
      </c>
      <c r="O601" s="42">
        <v>0</v>
      </c>
      <c r="P601" s="42">
        <v>0</v>
      </c>
      <c r="Q601" s="42">
        <v>0</v>
      </c>
      <c r="R601" s="42">
        <v>0</v>
      </c>
      <c r="S601" s="42">
        <v>0</v>
      </c>
      <c r="T601" s="42">
        <v>0</v>
      </c>
      <c r="U601" s="42">
        <v>0</v>
      </c>
      <c r="V601" s="42">
        <v>0</v>
      </c>
      <c r="W601" s="42">
        <v>0</v>
      </c>
      <c r="X601" s="42">
        <v>0</v>
      </c>
      <c r="Y601" s="42">
        <v>0</v>
      </c>
      <c r="Z601" s="42">
        <v>0</v>
      </c>
      <c r="AA601" s="42">
        <v>0</v>
      </c>
      <c r="AB601" s="42">
        <v>0</v>
      </c>
      <c r="AC601" s="42">
        <v>0</v>
      </c>
      <c r="AD601" s="42">
        <v>0</v>
      </c>
      <c r="AE601" s="42">
        <v>0</v>
      </c>
      <c r="AF601" s="42">
        <v>0</v>
      </c>
      <c r="AG601" s="42">
        <v>0</v>
      </c>
      <c r="AH601" s="42">
        <v>0</v>
      </c>
      <c r="AI601" s="42">
        <v>0</v>
      </c>
      <c r="AJ601" s="42">
        <v>0</v>
      </c>
      <c r="AK601" s="42">
        <v>0</v>
      </c>
      <c r="AL601" s="42">
        <v>0</v>
      </c>
      <c r="AM601" s="42">
        <v>0</v>
      </c>
      <c r="AN601" s="42">
        <v>0</v>
      </c>
      <c r="AO601" s="42">
        <v>0</v>
      </c>
      <c r="AP601" s="42">
        <v>0</v>
      </c>
      <c r="AQ601" s="42">
        <v>0</v>
      </c>
      <c r="AR601" s="42">
        <v>0</v>
      </c>
      <c r="AS601" s="42">
        <v>0</v>
      </c>
      <c r="AT601" s="42">
        <v>0</v>
      </c>
      <c r="AU601" s="42">
        <v>0</v>
      </c>
      <c r="AV601" s="42">
        <v>0</v>
      </c>
      <c r="AW601" s="42">
        <v>0</v>
      </c>
      <c r="AX601" s="42">
        <v>0</v>
      </c>
      <c r="AY601" s="42">
        <v>0</v>
      </c>
      <c r="AZ601" s="42">
        <v>0</v>
      </c>
      <c r="BA601" s="42">
        <v>0</v>
      </c>
      <c r="BB601" s="42">
        <v>0</v>
      </c>
      <c r="BC601" s="42">
        <v>0</v>
      </c>
    </row>
    <row r="602" spans="1:55" s="16" customFormat="1" x14ac:dyDescent="0.25">
      <c r="A602" s="45" t="s">
        <v>1106</v>
      </c>
      <c r="B602" s="45" t="s">
        <v>150</v>
      </c>
      <c r="C602" s="45" t="s">
        <v>75</v>
      </c>
      <c r="D602" s="42">
        <f t="shared" ref="D602:BC602" si="503">SUM(D603:D603)</f>
        <v>0.47486399999999995</v>
      </c>
      <c r="E602" s="42">
        <f t="shared" si="503"/>
        <v>0.47486399999999995</v>
      </c>
      <c r="F602" s="42">
        <f t="shared" si="503"/>
        <v>0</v>
      </c>
      <c r="G602" s="42">
        <f t="shared" si="503"/>
        <v>0.47486399999999995</v>
      </c>
      <c r="H602" s="42">
        <f t="shared" si="503"/>
        <v>0</v>
      </c>
      <c r="I602" s="42">
        <f t="shared" si="503"/>
        <v>0</v>
      </c>
      <c r="J602" s="42">
        <f t="shared" si="503"/>
        <v>0.47486399999999995</v>
      </c>
      <c r="K602" s="42">
        <f t="shared" si="503"/>
        <v>0</v>
      </c>
      <c r="L602" s="42">
        <f t="shared" si="503"/>
        <v>0.47486399999999995</v>
      </c>
      <c r="M602" s="42">
        <f t="shared" si="503"/>
        <v>0</v>
      </c>
      <c r="N602" s="42">
        <f t="shared" si="503"/>
        <v>0</v>
      </c>
      <c r="O602" s="42">
        <f t="shared" si="503"/>
        <v>0</v>
      </c>
      <c r="P602" s="42">
        <f t="shared" si="503"/>
        <v>0</v>
      </c>
      <c r="Q602" s="42">
        <f t="shared" si="503"/>
        <v>0</v>
      </c>
      <c r="R602" s="42">
        <f t="shared" si="503"/>
        <v>0</v>
      </c>
      <c r="S602" s="42">
        <f t="shared" si="503"/>
        <v>0</v>
      </c>
      <c r="T602" s="42">
        <f t="shared" si="503"/>
        <v>0</v>
      </c>
      <c r="U602" s="42">
        <f t="shared" si="503"/>
        <v>0</v>
      </c>
      <c r="V602" s="42">
        <f t="shared" si="503"/>
        <v>0</v>
      </c>
      <c r="W602" s="42">
        <f t="shared" si="503"/>
        <v>0</v>
      </c>
      <c r="X602" s="42">
        <f t="shared" si="503"/>
        <v>0</v>
      </c>
      <c r="Y602" s="42">
        <f t="shared" si="503"/>
        <v>0</v>
      </c>
      <c r="Z602" s="42">
        <f t="shared" si="503"/>
        <v>0</v>
      </c>
      <c r="AA602" s="42">
        <f t="shared" si="503"/>
        <v>0</v>
      </c>
      <c r="AB602" s="42">
        <f t="shared" si="503"/>
        <v>0</v>
      </c>
      <c r="AC602" s="42">
        <f t="shared" si="503"/>
        <v>0</v>
      </c>
      <c r="AD602" s="42">
        <f t="shared" si="503"/>
        <v>0</v>
      </c>
      <c r="AE602" s="42">
        <f t="shared" si="503"/>
        <v>0</v>
      </c>
      <c r="AF602" s="42">
        <f t="shared" si="503"/>
        <v>0</v>
      </c>
      <c r="AG602" s="42">
        <f t="shared" si="503"/>
        <v>0</v>
      </c>
      <c r="AH602" s="42">
        <f t="shared" si="503"/>
        <v>0</v>
      </c>
      <c r="AI602" s="42">
        <f t="shared" si="503"/>
        <v>0</v>
      </c>
      <c r="AJ602" s="42">
        <f t="shared" si="503"/>
        <v>0</v>
      </c>
      <c r="AK602" s="42">
        <f t="shared" si="503"/>
        <v>0</v>
      </c>
      <c r="AL602" s="42">
        <f t="shared" si="503"/>
        <v>0</v>
      </c>
      <c r="AM602" s="42">
        <f t="shared" si="503"/>
        <v>0</v>
      </c>
      <c r="AN602" s="42">
        <f t="shared" si="503"/>
        <v>0</v>
      </c>
      <c r="AO602" s="42">
        <f t="shared" si="503"/>
        <v>0</v>
      </c>
      <c r="AP602" s="42">
        <f t="shared" si="503"/>
        <v>0</v>
      </c>
      <c r="AQ602" s="42">
        <f t="shared" si="503"/>
        <v>0</v>
      </c>
      <c r="AR602" s="42">
        <f t="shared" si="503"/>
        <v>0</v>
      </c>
      <c r="AS602" s="42">
        <f t="shared" si="503"/>
        <v>0</v>
      </c>
      <c r="AT602" s="42">
        <f t="shared" si="503"/>
        <v>0</v>
      </c>
      <c r="AU602" s="42">
        <f t="shared" si="503"/>
        <v>0</v>
      </c>
      <c r="AV602" s="42">
        <f t="shared" si="503"/>
        <v>0</v>
      </c>
      <c r="AW602" s="42">
        <f t="shared" si="503"/>
        <v>0</v>
      </c>
      <c r="AX602" s="42">
        <f t="shared" si="503"/>
        <v>0</v>
      </c>
      <c r="AY602" s="42">
        <f t="shared" si="503"/>
        <v>0</v>
      </c>
      <c r="AZ602" s="42">
        <f t="shared" si="503"/>
        <v>0</v>
      </c>
      <c r="BA602" s="42">
        <f t="shared" si="503"/>
        <v>0</v>
      </c>
      <c r="BB602" s="42">
        <f t="shared" si="503"/>
        <v>0</v>
      </c>
      <c r="BC602" s="42">
        <f t="shared" si="503"/>
        <v>0</v>
      </c>
    </row>
    <row r="603" spans="1:55" ht="31.5" x14ac:dyDescent="0.25">
      <c r="A603" s="54" t="s">
        <v>1106</v>
      </c>
      <c r="B603" s="52" t="s">
        <v>1107</v>
      </c>
      <c r="C603" s="54" t="s">
        <v>1108</v>
      </c>
      <c r="D603" s="49">
        <v>0.47486399999999995</v>
      </c>
      <c r="E603" s="49">
        <f>SUBTOTAL(9,F603:I603)</f>
        <v>0.47486399999999995</v>
      </c>
      <c r="F603" s="49">
        <f>K603+P603+U603+Z603</f>
        <v>0</v>
      </c>
      <c r="G603" s="49">
        <f>L603+Q603+V603+AA603</f>
        <v>0.47486399999999995</v>
      </c>
      <c r="H603" s="49">
        <f>M603+R603+W603+AB603</f>
        <v>0</v>
      </c>
      <c r="I603" s="49">
        <f>N603+S603+X603+AC603</f>
        <v>0</v>
      </c>
      <c r="J603" s="49">
        <f>SUBTOTAL(9,K603:N603)</f>
        <v>0.47486399999999995</v>
      </c>
      <c r="K603" s="49">
        <v>0</v>
      </c>
      <c r="L603" s="49">
        <v>0.47486399999999995</v>
      </c>
      <c r="M603" s="49">
        <v>0</v>
      </c>
      <c r="N603" s="49">
        <v>0</v>
      </c>
      <c r="O603" s="49">
        <f>SUBTOTAL(9,P603:S603)</f>
        <v>0</v>
      </c>
      <c r="P603" s="49">
        <v>0</v>
      </c>
      <c r="Q603" s="49">
        <v>0</v>
      </c>
      <c r="R603" s="49">
        <v>0</v>
      </c>
      <c r="S603" s="49">
        <v>0</v>
      </c>
      <c r="T603" s="49">
        <f>SUBTOTAL(9,U603:X603)</f>
        <v>0</v>
      </c>
      <c r="U603" s="49">
        <v>0</v>
      </c>
      <c r="V603" s="49">
        <v>0</v>
      </c>
      <c r="W603" s="49">
        <v>0</v>
      </c>
      <c r="X603" s="49">
        <v>0</v>
      </c>
      <c r="Y603" s="49">
        <f>SUBTOTAL(9,Z603:AC603)</f>
        <v>0</v>
      </c>
      <c r="Z603" s="49">
        <v>0</v>
      </c>
      <c r="AA603" s="49">
        <v>0</v>
      </c>
      <c r="AB603" s="49">
        <v>0</v>
      </c>
      <c r="AC603" s="49">
        <v>0</v>
      </c>
      <c r="AD603" s="49">
        <v>0</v>
      </c>
      <c r="AE603" s="49">
        <f>SUBTOTAL(9,AF603:AI603)</f>
        <v>0</v>
      </c>
      <c r="AF603" s="49">
        <f>AK603+AP603+AU603+AZ603</f>
        <v>0</v>
      </c>
      <c r="AG603" s="49">
        <f>AL603+AQ603+AV603+BA603</f>
        <v>0</v>
      </c>
      <c r="AH603" s="49">
        <f>AM603+AR603+AW603+BB603</f>
        <v>0</v>
      </c>
      <c r="AI603" s="49">
        <f>AN603+AS603+AX603+BC603</f>
        <v>0</v>
      </c>
      <c r="AJ603" s="49">
        <f>SUBTOTAL(9,AK603:AN603)</f>
        <v>0</v>
      </c>
      <c r="AK603" s="49">
        <v>0</v>
      </c>
      <c r="AL603" s="49">
        <v>0</v>
      </c>
      <c r="AM603" s="49">
        <v>0</v>
      </c>
      <c r="AN603" s="49">
        <v>0</v>
      </c>
      <c r="AO603" s="49">
        <f>SUBTOTAL(9,AP603:AS603)</f>
        <v>0</v>
      </c>
      <c r="AP603" s="49">
        <v>0</v>
      </c>
      <c r="AQ603" s="49">
        <v>0</v>
      </c>
      <c r="AR603" s="49">
        <v>0</v>
      </c>
      <c r="AS603" s="49">
        <v>0</v>
      </c>
      <c r="AT603" s="49">
        <f>SUBTOTAL(9,AU603:AX603)</f>
        <v>0</v>
      </c>
      <c r="AU603" s="49">
        <v>0</v>
      </c>
      <c r="AV603" s="49">
        <v>0</v>
      </c>
      <c r="AW603" s="49">
        <v>0</v>
      </c>
      <c r="AX603" s="49">
        <v>0</v>
      </c>
      <c r="AY603" s="49">
        <f>SUBTOTAL(9,AZ603:BC603)</f>
        <v>0</v>
      </c>
      <c r="AZ603" s="49">
        <v>0</v>
      </c>
      <c r="BA603" s="49">
        <v>0</v>
      </c>
      <c r="BB603" s="49">
        <v>0</v>
      </c>
      <c r="BC603" s="49">
        <v>0</v>
      </c>
    </row>
    <row r="604" spans="1:55" s="16" customFormat="1" x14ac:dyDescent="0.25">
      <c r="A604" s="45" t="s">
        <v>1109</v>
      </c>
      <c r="B604" s="45" t="s">
        <v>158</v>
      </c>
      <c r="C604" s="45" t="s">
        <v>75</v>
      </c>
      <c r="D604" s="42">
        <v>0</v>
      </c>
      <c r="E604" s="42">
        <v>0</v>
      </c>
      <c r="F604" s="42">
        <v>0</v>
      </c>
      <c r="G604" s="42">
        <v>0</v>
      </c>
      <c r="H604" s="42">
        <v>0</v>
      </c>
      <c r="I604" s="42">
        <v>0</v>
      </c>
      <c r="J604" s="42">
        <v>0</v>
      </c>
      <c r="K604" s="42">
        <v>0</v>
      </c>
      <c r="L604" s="42">
        <v>0</v>
      </c>
      <c r="M604" s="42">
        <v>0</v>
      </c>
      <c r="N604" s="42">
        <v>0</v>
      </c>
      <c r="O604" s="42">
        <v>0</v>
      </c>
      <c r="P604" s="42">
        <v>0</v>
      </c>
      <c r="Q604" s="42">
        <v>0</v>
      </c>
      <c r="R604" s="42">
        <v>0</v>
      </c>
      <c r="S604" s="42">
        <v>0</v>
      </c>
      <c r="T604" s="42">
        <v>0</v>
      </c>
      <c r="U604" s="42">
        <v>0</v>
      </c>
      <c r="V604" s="42">
        <v>0</v>
      </c>
      <c r="W604" s="42">
        <v>0</v>
      </c>
      <c r="X604" s="42">
        <v>0</v>
      </c>
      <c r="Y604" s="42">
        <v>0</v>
      </c>
      <c r="Z604" s="42">
        <v>0</v>
      </c>
      <c r="AA604" s="42">
        <v>0</v>
      </c>
      <c r="AB604" s="42">
        <v>0</v>
      </c>
      <c r="AC604" s="42">
        <v>0</v>
      </c>
      <c r="AD604" s="42">
        <v>0</v>
      </c>
      <c r="AE604" s="42">
        <v>0</v>
      </c>
      <c r="AF604" s="42">
        <v>0</v>
      </c>
      <c r="AG604" s="42">
        <v>0</v>
      </c>
      <c r="AH604" s="42">
        <v>0</v>
      </c>
      <c r="AI604" s="42">
        <v>0</v>
      </c>
      <c r="AJ604" s="42">
        <v>0</v>
      </c>
      <c r="AK604" s="42">
        <v>0</v>
      </c>
      <c r="AL604" s="42">
        <v>0</v>
      </c>
      <c r="AM604" s="42">
        <v>0</v>
      </c>
      <c r="AN604" s="42">
        <v>0</v>
      </c>
      <c r="AO604" s="42">
        <v>0</v>
      </c>
      <c r="AP604" s="42">
        <v>0</v>
      </c>
      <c r="AQ604" s="42">
        <v>0</v>
      </c>
      <c r="AR604" s="42">
        <v>0</v>
      </c>
      <c r="AS604" s="42">
        <v>0</v>
      </c>
      <c r="AT604" s="42">
        <v>0</v>
      </c>
      <c r="AU604" s="42">
        <v>0</v>
      </c>
      <c r="AV604" s="42">
        <v>0</v>
      </c>
      <c r="AW604" s="42">
        <v>0</v>
      </c>
      <c r="AX604" s="42">
        <v>0</v>
      </c>
      <c r="AY604" s="42">
        <v>0</v>
      </c>
      <c r="AZ604" s="42">
        <v>0</v>
      </c>
      <c r="BA604" s="42">
        <v>0</v>
      </c>
      <c r="BB604" s="42">
        <v>0</v>
      </c>
      <c r="BC604" s="42">
        <v>0</v>
      </c>
    </row>
    <row r="605" spans="1:55" s="16" customFormat="1" ht="31.5" x14ac:dyDescent="0.25">
      <c r="A605" s="45" t="s">
        <v>1110</v>
      </c>
      <c r="B605" s="45" t="s">
        <v>162</v>
      </c>
      <c r="C605" s="45" t="s">
        <v>75</v>
      </c>
      <c r="D605" s="42">
        <f t="shared" ref="D605:AI605" si="504">SUM(D606:D606)</f>
        <v>6.2455323900000002</v>
      </c>
      <c r="E605" s="42">
        <f t="shared" si="504"/>
        <v>6.2455323900000002</v>
      </c>
      <c r="F605" s="42">
        <f t="shared" si="504"/>
        <v>0</v>
      </c>
      <c r="G605" s="42">
        <f t="shared" si="504"/>
        <v>6.0499364</v>
      </c>
      <c r="H605" s="42">
        <f t="shared" si="504"/>
        <v>0</v>
      </c>
      <c r="I605" s="42">
        <f t="shared" si="504"/>
        <v>0.19559599</v>
      </c>
      <c r="J605" s="42">
        <f t="shared" si="504"/>
        <v>6.2455323900000002</v>
      </c>
      <c r="K605" s="42">
        <f t="shared" si="504"/>
        <v>0</v>
      </c>
      <c r="L605" s="42">
        <f t="shared" si="504"/>
        <v>6.0499364</v>
      </c>
      <c r="M605" s="42">
        <f t="shared" si="504"/>
        <v>0</v>
      </c>
      <c r="N605" s="42">
        <f t="shared" si="504"/>
        <v>0.19559599</v>
      </c>
      <c r="O605" s="42">
        <f t="shared" si="504"/>
        <v>0</v>
      </c>
      <c r="P605" s="42">
        <f t="shared" si="504"/>
        <v>0</v>
      </c>
      <c r="Q605" s="42">
        <f t="shared" si="504"/>
        <v>0</v>
      </c>
      <c r="R605" s="42">
        <f t="shared" si="504"/>
        <v>0</v>
      </c>
      <c r="S605" s="42">
        <f t="shared" si="504"/>
        <v>0</v>
      </c>
      <c r="T605" s="42">
        <f t="shared" si="504"/>
        <v>0</v>
      </c>
      <c r="U605" s="42">
        <f t="shared" si="504"/>
        <v>0</v>
      </c>
      <c r="V605" s="42">
        <f t="shared" si="504"/>
        <v>0</v>
      </c>
      <c r="W605" s="42">
        <f t="shared" si="504"/>
        <v>0</v>
      </c>
      <c r="X605" s="42">
        <f t="shared" si="504"/>
        <v>0</v>
      </c>
      <c r="Y605" s="42">
        <f t="shared" si="504"/>
        <v>0</v>
      </c>
      <c r="Z605" s="42">
        <f t="shared" si="504"/>
        <v>0</v>
      </c>
      <c r="AA605" s="42">
        <f t="shared" si="504"/>
        <v>0</v>
      </c>
      <c r="AB605" s="42">
        <f t="shared" si="504"/>
        <v>0</v>
      </c>
      <c r="AC605" s="42">
        <f t="shared" si="504"/>
        <v>0</v>
      </c>
      <c r="AD605" s="42">
        <f t="shared" si="504"/>
        <v>0</v>
      </c>
      <c r="AE605" s="42">
        <f t="shared" si="504"/>
        <v>0</v>
      </c>
      <c r="AF605" s="42">
        <f t="shared" si="504"/>
        <v>0</v>
      </c>
      <c r="AG605" s="42">
        <f t="shared" si="504"/>
        <v>0</v>
      </c>
      <c r="AH605" s="42">
        <f t="shared" si="504"/>
        <v>0</v>
      </c>
      <c r="AI605" s="42">
        <f t="shared" si="504"/>
        <v>0</v>
      </c>
      <c r="AJ605" s="42">
        <f t="shared" ref="AJ605:BC605" si="505">SUM(AJ606:AJ606)</f>
        <v>0</v>
      </c>
      <c r="AK605" s="42">
        <f t="shared" si="505"/>
        <v>0</v>
      </c>
      <c r="AL605" s="42">
        <f t="shared" si="505"/>
        <v>0</v>
      </c>
      <c r="AM605" s="42">
        <f t="shared" si="505"/>
        <v>0</v>
      </c>
      <c r="AN605" s="42">
        <f t="shared" si="505"/>
        <v>0</v>
      </c>
      <c r="AO605" s="42">
        <f t="shared" si="505"/>
        <v>0</v>
      </c>
      <c r="AP605" s="42">
        <f t="shared" si="505"/>
        <v>0</v>
      </c>
      <c r="AQ605" s="42">
        <f t="shared" si="505"/>
        <v>0</v>
      </c>
      <c r="AR605" s="42">
        <f t="shared" si="505"/>
        <v>0</v>
      </c>
      <c r="AS605" s="42">
        <f t="shared" si="505"/>
        <v>0</v>
      </c>
      <c r="AT605" s="42">
        <f t="shared" si="505"/>
        <v>0</v>
      </c>
      <c r="AU605" s="42">
        <f t="shared" si="505"/>
        <v>0</v>
      </c>
      <c r="AV605" s="42">
        <f t="shared" si="505"/>
        <v>0</v>
      </c>
      <c r="AW605" s="42">
        <f t="shared" si="505"/>
        <v>0</v>
      </c>
      <c r="AX605" s="42">
        <f t="shared" si="505"/>
        <v>0</v>
      </c>
      <c r="AY605" s="42">
        <f t="shared" si="505"/>
        <v>0</v>
      </c>
      <c r="AZ605" s="42">
        <f t="shared" si="505"/>
        <v>0</v>
      </c>
      <c r="BA605" s="42">
        <f t="shared" si="505"/>
        <v>0</v>
      </c>
      <c r="BB605" s="42">
        <f t="shared" si="505"/>
        <v>0</v>
      </c>
      <c r="BC605" s="42">
        <f t="shared" si="505"/>
        <v>0</v>
      </c>
    </row>
    <row r="606" spans="1:55" ht="47.25" x14ac:dyDescent="0.25">
      <c r="A606" s="54" t="s">
        <v>1110</v>
      </c>
      <c r="B606" s="52" t="s">
        <v>1111</v>
      </c>
      <c r="C606" s="54" t="s">
        <v>1112</v>
      </c>
      <c r="D606" s="49">
        <v>6.2455323900000002</v>
      </c>
      <c r="E606" s="49">
        <f t="shared" ref="E606" si="506">SUBTOTAL(9,F606:I606)</f>
        <v>6.2455323900000002</v>
      </c>
      <c r="F606" s="49">
        <f t="shared" ref="F606:I606" si="507">K606+P606+U606+Z606</f>
        <v>0</v>
      </c>
      <c r="G606" s="49">
        <f t="shared" si="507"/>
        <v>6.0499364</v>
      </c>
      <c r="H606" s="49">
        <f t="shared" si="507"/>
        <v>0</v>
      </c>
      <c r="I606" s="49">
        <f t="shared" si="507"/>
        <v>0.19559599</v>
      </c>
      <c r="J606" s="49">
        <f t="shared" ref="J606" si="508">SUBTOTAL(9,K606:N606)</f>
        <v>6.2455323900000002</v>
      </c>
      <c r="K606" s="49">
        <v>0</v>
      </c>
      <c r="L606" s="49">
        <v>6.0499364</v>
      </c>
      <c r="M606" s="49">
        <v>0</v>
      </c>
      <c r="N606" s="49">
        <v>0.19559599</v>
      </c>
      <c r="O606" s="49">
        <f t="shared" ref="O606" si="509">SUBTOTAL(9,P606:S606)</f>
        <v>0</v>
      </c>
      <c r="P606" s="49">
        <v>0</v>
      </c>
      <c r="Q606" s="49">
        <v>0</v>
      </c>
      <c r="R606" s="49">
        <v>0</v>
      </c>
      <c r="S606" s="49">
        <v>0</v>
      </c>
      <c r="T606" s="49">
        <f t="shared" ref="T606" si="510">SUBTOTAL(9,U606:X606)</f>
        <v>0</v>
      </c>
      <c r="U606" s="49">
        <v>0</v>
      </c>
      <c r="V606" s="49">
        <v>0</v>
      </c>
      <c r="W606" s="49">
        <v>0</v>
      </c>
      <c r="X606" s="49">
        <v>0</v>
      </c>
      <c r="Y606" s="49">
        <f t="shared" ref="Y606" si="511">SUBTOTAL(9,Z606:AC606)</f>
        <v>0</v>
      </c>
      <c r="Z606" s="49">
        <v>0</v>
      </c>
      <c r="AA606" s="49">
        <v>0</v>
      </c>
      <c r="AB606" s="49">
        <v>0</v>
      </c>
      <c r="AC606" s="49">
        <v>0</v>
      </c>
      <c r="AD606" s="49">
        <v>0</v>
      </c>
      <c r="AE606" s="49">
        <f t="shared" ref="AE606" si="512">SUBTOTAL(9,AF606:AI606)</f>
        <v>0</v>
      </c>
      <c r="AF606" s="49">
        <f t="shared" ref="AF606:AI606" si="513">AK606+AP606+AU606+AZ606</f>
        <v>0</v>
      </c>
      <c r="AG606" s="49">
        <f t="shared" si="513"/>
        <v>0</v>
      </c>
      <c r="AH606" s="49">
        <f t="shared" si="513"/>
        <v>0</v>
      </c>
      <c r="AI606" s="49">
        <f t="shared" si="513"/>
        <v>0</v>
      </c>
      <c r="AJ606" s="49">
        <f t="shared" ref="AJ606" si="514">SUBTOTAL(9,AK606:AN606)</f>
        <v>0</v>
      </c>
      <c r="AK606" s="49">
        <v>0</v>
      </c>
      <c r="AL606" s="49">
        <v>0</v>
      </c>
      <c r="AM606" s="49">
        <v>0</v>
      </c>
      <c r="AN606" s="49">
        <v>0</v>
      </c>
      <c r="AO606" s="49">
        <f t="shared" ref="AO606" si="515">SUBTOTAL(9,AP606:AS606)</f>
        <v>0</v>
      </c>
      <c r="AP606" s="49">
        <v>0</v>
      </c>
      <c r="AQ606" s="49">
        <v>0</v>
      </c>
      <c r="AR606" s="49">
        <v>0</v>
      </c>
      <c r="AS606" s="49">
        <v>0</v>
      </c>
      <c r="AT606" s="49">
        <f t="shared" ref="AT606" si="516">SUBTOTAL(9,AU606:AX606)</f>
        <v>0</v>
      </c>
      <c r="AU606" s="49">
        <v>0</v>
      </c>
      <c r="AV606" s="49">
        <v>0</v>
      </c>
      <c r="AW606" s="49">
        <v>0</v>
      </c>
      <c r="AX606" s="49">
        <v>0</v>
      </c>
      <c r="AY606" s="49">
        <f t="shared" ref="AY606" si="517">SUBTOTAL(9,AZ606:BC606)</f>
        <v>0</v>
      </c>
      <c r="AZ606" s="49">
        <v>0</v>
      </c>
      <c r="BA606" s="49">
        <v>0</v>
      </c>
      <c r="BB606" s="49">
        <v>0</v>
      </c>
      <c r="BC606" s="49">
        <v>0</v>
      </c>
    </row>
    <row r="607" spans="1:55" s="16" customFormat="1" ht="31.5" x14ac:dyDescent="0.25">
      <c r="A607" s="45" t="s">
        <v>1113</v>
      </c>
      <c r="B607" s="45" t="s">
        <v>182</v>
      </c>
      <c r="C607" s="45" t="s">
        <v>75</v>
      </c>
      <c r="D607" s="42">
        <f t="shared" ref="D607:BC607" si="518">D608+D609+D610+D611</f>
        <v>36.271675330356047</v>
      </c>
      <c r="E607" s="42">
        <f t="shared" si="518"/>
        <v>11.108553969999999</v>
      </c>
      <c r="F607" s="42">
        <f t="shared" si="518"/>
        <v>0</v>
      </c>
      <c r="G607" s="42">
        <f t="shared" si="518"/>
        <v>10.034956999999999</v>
      </c>
      <c r="H607" s="42">
        <f t="shared" si="518"/>
        <v>0</v>
      </c>
      <c r="I607" s="42">
        <f t="shared" si="518"/>
        <v>1.0735969700000001</v>
      </c>
      <c r="J607" s="42">
        <f t="shared" si="518"/>
        <v>1.0301960299999999</v>
      </c>
      <c r="K607" s="42">
        <f t="shared" si="518"/>
        <v>0</v>
      </c>
      <c r="L607" s="42">
        <f t="shared" si="518"/>
        <v>0.89064242999999998</v>
      </c>
      <c r="M607" s="42">
        <f t="shared" si="518"/>
        <v>0</v>
      </c>
      <c r="N607" s="42">
        <f t="shared" si="518"/>
        <v>0.1395536</v>
      </c>
      <c r="O607" s="42">
        <f t="shared" si="518"/>
        <v>9.3795739999999989E-2</v>
      </c>
      <c r="P607" s="42">
        <f t="shared" si="518"/>
        <v>0</v>
      </c>
      <c r="Q607" s="42">
        <f t="shared" si="518"/>
        <v>0</v>
      </c>
      <c r="R607" s="42">
        <f t="shared" si="518"/>
        <v>0</v>
      </c>
      <c r="S607" s="42">
        <f t="shared" si="518"/>
        <v>9.3795739999999989E-2</v>
      </c>
      <c r="T607" s="42">
        <f t="shared" si="518"/>
        <v>5.0787563200000001</v>
      </c>
      <c r="U607" s="42">
        <f t="shared" si="518"/>
        <v>0</v>
      </c>
      <c r="V607" s="42">
        <f t="shared" si="518"/>
        <v>4.5047832400000001</v>
      </c>
      <c r="W607" s="42">
        <f t="shared" si="518"/>
        <v>0</v>
      </c>
      <c r="X607" s="42">
        <f t="shared" si="518"/>
        <v>0.57397308000000002</v>
      </c>
      <c r="Y607" s="42">
        <f t="shared" si="518"/>
        <v>4.9058058799999991</v>
      </c>
      <c r="Z607" s="42">
        <f t="shared" si="518"/>
        <v>0</v>
      </c>
      <c r="AA607" s="42">
        <f t="shared" si="518"/>
        <v>4.6395313299999996</v>
      </c>
      <c r="AB607" s="42">
        <f t="shared" si="518"/>
        <v>0</v>
      </c>
      <c r="AC607" s="42">
        <f t="shared" si="518"/>
        <v>0.26627454999999994</v>
      </c>
      <c r="AD607" s="42">
        <f t="shared" si="518"/>
        <v>36.151977500000001</v>
      </c>
      <c r="AE607" s="42">
        <f t="shared" si="518"/>
        <v>3.8553789699999998</v>
      </c>
      <c r="AF607" s="42">
        <f t="shared" si="518"/>
        <v>0</v>
      </c>
      <c r="AG607" s="42">
        <f t="shared" si="518"/>
        <v>2.7817820000000002</v>
      </c>
      <c r="AH607" s="42">
        <f t="shared" si="518"/>
        <v>0</v>
      </c>
      <c r="AI607" s="42">
        <f t="shared" si="518"/>
        <v>1.0735969700000001</v>
      </c>
      <c r="AJ607" s="42">
        <f t="shared" si="518"/>
        <v>0.22769909999999999</v>
      </c>
      <c r="AK607" s="42">
        <f t="shared" si="518"/>
        <v>0</v>
      </c>
      <c r="AL607" s="42">
        <f t="shared" si="518"/>
        <v>0</v>
      </c>
      <c r="AM607" s="42">
        <f t="shared" si="518"/>
        <v>0</v>
      </c>
      <c r="AN607" s="42">
        <f t="shared" si="518"/>
        <v>0.22769909999999999</v>
      </c>
      <c r="AO607" s="42">
        <f t="shared" si="518"/>
        <v>0.26698116000000005</v>
      </c>
      <c r="AP607" s="42">
        <f t="shared" si="518"/>
        <v>0</v>
      </c>
      <c r="AQ607" s="42">
        <f t="shared" si="518"/>
        <v>0</v>
      </c>
      <c r="AR607" s="42">
        <f t="shared" si="518"/>
        <v>0</v>
      </c>
      <c r="AS607" s="42">
        <f t="shared" si="518"/>
        <v>0.26698116000000005</v>
      </c>
      <c r="AT607" s="42">
        <f t="shared" si="518"/>
        <v>0.31264216</v>
      </c>
      <c r="AU607" s="42">
        <f t="shared" si="518"/>
        <v>0</v>
      </c>
      <c r="AV607" s="42">
        <f t="shared" si="518"/>
        <v>0</v>
      </c>
      <c r="AW607" s="42">
        <f t="shared" si="518"/>
        <v>0</v>
      </c>
      <c r="AX607" s="42">
        <f t="shared" si="518"/>
        <v>0.31264216</v>
      </c>
      <c r="AY607" s="42">
        <f t="shared" si="518"/>
        <v>3.0480565500000001</v>
      </c>
      <c r="AZ607" s="42">
        <f t="shared" si="518"/>
        <v>0</v>
      </c>
      <c r="BA607" s="42">
        <f t="shared" si="518"/>
        <v>2.7817820000000002</v>
      </c>
      <c r="BB607" s="42">
        <f t="shared" si="518"/>
        <v>0</v>
      </c>
      <c r="BC607" s="42">
        <f t="shared" si="518"/>
        <v>0.26627455</v>
      </c>
    </row>
    <row r="608" spans="1:55" s="16" customFormat="1" ht="47.25" x14ac:dyDescent="0.25">
      <c r="A608" s="45" t="s">
        <v>1114</v>
      </c>
      <c r="B608" s="45" t="s">
        <v>184</v>
      </c>
      <c r="C608" s="45" t="s">
        <v>75</v>
      </c>
      <c r="D608" s="42">
        <v>0</v>
      </c>
      <c r="E608" s="42">
        <v>0</v>
      </c>
      <c r="F608" s="42">
        <v>0</v>
      </c>
      <c r="G608" s="42">
        <v>0</v>
      </c>
      <c r="H608" s="42">
        <v>0</v>
      </c>
      <c r="I608" s="42">
        <v>0</v>
      </c>
      <c r="J608" s="42">
        <v>0</v>
      </c>
      <c r="K608" s="42">
        <v>0</v>
      </c>
      <c r="L608" s="42">
        <v>0</v>
      </c>
      <c r="M608" s="42">
        <v>0</v>
      </c>
      <c r="N608" s="42">
        <v>0</v>
      </c>
      <c r="O608" s="42">
        <v>0</v>
      </c>
      <c r="P608" s="42">
        <v>0</v>
      </c>
      <c r="Q608" s="42">
        <v>0</v>
      </c>
      <c r="R608" s="42">
        <v>0</v>
      </c>
      <c r="S608" s="42">
        <v>0</v>
      </c>
      <c r="T608" s="42">
        <v>0</v>
      </c>
      <c r="U608" s="42">
        <v>0</v>
      </c>
      <c r="V608" s="42">
        <v>0</v>
      </c>
      <c r="W608" s="42">
        <v>0</v>
      </c>
      <c r="X608" s="42">
        <v>0</v>
      </c>
      <c r="Y608" s="42">
        <v>0</v>
      </c>
      <c r="Z608" s="42">
        <v>0</v>
      </c>
      <c r="AA608" s="42">
        <v>0</v>
      </c>
      <c r="AB608" s="42">
        <v>0</v>
      </c>
      <c r="AC608" s="42">
        <v>0</v>
      </c>
      <c r="AD608" s="42">
        <v>0</v>
      </c>
      <c r="AE608" s="42">
        <v>0</v>
      </c>
      <c r="AF608" s="42">
        <v>0</v>
      </c>
      <c r="AG608" s="42">
        <v>0</v>
      </c>
      <c r="AH608" s="42">
        <v>0</v>
      </c>
      <c r="AI608" s="42">
        <v>0</v>
      </c>
      <c r="AJ608" s="42">
        <v>0</v>
      </c>
      <c r="AK608" s="42">
        <v>0</v>
      </c>
      <c r="AL608" s="42">
        <v>0</v>
      </c>
      <c r="AM608" s="42">
        <v>0</v>
      </c>
      <c r="AN608" s="42">
        <v>0</v>
      </c>
      <c r="AO608" s="42">
        <v>0</v>
      </c>
      <c r="AP608" s="42">
        <v>0</v>
      </c>
      <c r="AQ608" s="42">
        <v>0</v>
      </c>
      <c r="AR608" s="42">
        <v>0</v>
      </c>
      <c r="AS608" s="42">
        <v>0</v>
      </c>
      <c r="AT608" s="42">
        <v>0</v>
      </c>
      <c r="AU608" s="42">
        <v>0</v>
      </c>
      <c r="AV608" s="42">
        <v>0</v>
      </c>
      <c r="AW608" s="42">
        <v>0</v>
      </c>
      <c r="AX608" s="42">
        <v>0</v>
      </c>
      <c r="AY608" s="42">
        <v>0</v>
      </c>
      <c r="AZ608" s="42">
        <v>0</v>
      </c>
      <c r="BA608" s="42">
        <v>0</v>
      </c>
      <c r="BB608" s="42">
        <v>0</v>
      </c>
      <c r="BC608" s="42">
        <v>0</v>
      </c>
    </row>
    <row r="609" spans="1:55" s="16" customFormat="1" ht="31.5" x14ac:dyDescent="0.25">
      <c r="A609" s="45" t="s">
        <v>1115</v>
      </c>
      <c r="B609" s="45" t="s">
        <v>212</v>
      </c>
      <c r="C609" s="45" t="s">
        <v>75</v>
      </c>
      <c r="D609" s="42">
        <v>0</v>
      </c>
      <c r="E609" s="42">
        <v>0</v>
      </c>
      <c r="F609" s="42">
        <v>0</v>
      </c>
      <c r="G609" s="42">
        <v>0</v>
      </c>
      <c r="H609" s="42">
        <v>0</v>
      </c>
      <c r="I609" s="42">
        <v>0</v>
      </c>
      <c r="J609" s="42">
        <v>0</v>
      </c>
      <c r="K609" s="42">
        <v>0</v>
      </c>
      <c r="L609" s="42">
        <v>0</v>
      </c>
      <c r="M609" s="42">
        <v>0</v>
      </c>
      <c r="N609" s="42">
        <v>0</v>
      </c>
      <c r="O609" s="42">
        <v>0</v>
      </c>
      <c r="P609" s="42">
        <v>0</v>
      </c>
      <c r="Q609" s="42">
        <v>0</v>
      </c>
      <c r="R609" s="42">
        <v>0</v>
      </c>
      <c r="S609" s="42">
        <v>0</v>
      </c>
      <c r="T609" s="42">
        <v>0</v>
      </c>
      <c r="U609" s="42">
        <v>0</v>
      </c>
      <c r="V609" s="42">
        <v>0</v>
      </c>
      <c r="W609" s="42">
        <v>0</v>
      </c>
      <c r="X609" s="42">
        <v>0</v>
      </c>
      <c r="Y609" s="42">
        <v>0</v>
      </c>
      <c r="Z609" s="42">
        <v>0</v>
      </c>
      <c r="AA609" s="42">
        <v>0</v>
      </c>
      <c r="AB609" s="42">
        <v>0</v>
      </c>
      <c r="AC609" s="42">
        <v>0</v>
      </c>
      <c r="AD609" s="42">
        <v>0</v>
      </c>
      <c r="AE609" s="42">
        <v>0</v>
      </c>
      <c r="AF609" s="42">
        <v>0</v>
      </c>
      <c r="AG609" s="42">
        <v>0</v>
      </c>
      <c r="AH609" s="42">
        <v>0</v>
      </c>
      <c r="AI609" s="42">
        <v>0</v>
      </c>
      <c r="AJ609" s="42">
        <v>0</v>
      </c>
      <c r="AK609" s="42">
        <v>0</v>
      </c>
      <c r="AL609" s="42">
        <v>0</v>
      </c>
      <c r="AM609" s="42">
        <v>0</v>
      </c>
      <c r="AN609" s="42">
        <v>0</v>
      </c>
      <c r="AO609" s="42">
        <v>0</v>
      </c>
      <c r="AP609" s="42">
        <v>0</v>
      </c>
      <c r="AQ609" s="42">
        <v>0</v>
      </c>
      <c r="AR609" s="42">
        <v>0</v>
      </c>
      <c r="AS609" s="42">
        <v>0</v>
      </c>
      <c r="AT609" s="42">
        <v>0</v>
      </c>
      <c r="AU609" s="42">
        <v>0</v>
      </c>
      <c r="AV609" s="42">
        <v>0</v>
      </c>
      <c r="AW609" s="42">
        <v>0</v>
      </c>
      <c r="AX609" s="42">
        <v>0</v>
      </c>
      <c r="AY609" s="42">
        <v>0</v>
      </c>
      <c r="AZ609" s="42">
        <v>0</v>
      </c>
      <c r="BA609" s="42">
        <v>0</v>
      </c>
      <c r="BB609" s="42">
        <v>0</v>
      </c>
      <c r="BC609" s="42">
        <v>0</v>
      </c>
    </row>
    <row r="610" spans="1:55" s="16" customFormat="1" ht="31.5" x14ac:dyDescent="0.25">
      <c r="A610" s="45" t="s">
        <v>1116</v>
      </c>
      <c r="B610" s="45" t="s">
        <v>214</v>
      </c>
      <c r="C610" s="45" t="s">
        <v>75</v>
      </c>
      <c r="D610" s="42">
        <v>0</v>
      </c>
      <c r="E610" s="42">
        <v>0</v>
      </c>
      <c r="F610" s="42">
        <v>0</v>
      </c>
      <c r="G610" s="42">
        <v>0</v>
      </c>
      <c r="H610" s="42">
        <v>0</v>
      </c>
      <c r="I610" s="42">
        <v>0</v>
      </c>
      <c r="J610" s="42">
        <v>0</v>
      </c>
      <c r="K610" s="42">
        <v>0</v>
      </c>
      <c r="L610" s="42">
        <v>0</v>
      </c>
      <c r="M610" s="42">
        <v>0</v>
      </c>
      <c r="N610" s="42">
        <v>0</v>
      </c>
      <c r="O610" s="42">
        <v>0</v>
      </c>
      <c r="P610" s="42">
        <v>0</v>
      </c>
      <c r="Q610" s="42">
        <v>0</v>
      </c>
      <c r="R610" s="42">
        <v>0</v>
      </c>
      <c r="S610" s="42">
        <v>0</v>
      </c>
      <c r="T610" s="42">
        <v>0</v>
      </c>
      <c r="U610" s="42">
        <v>0</v>
      </c>
      <c r="V610" s="42">
        <v>0</v>
      </c>
      <c r="W610" s="42">
        <v>0</v>
      </c>
      <c r="X610" s="42">
        <v>0</v>
      </c>
      <c r="Y610" s="42">
        <v>0</v>
      </c>
      <c r="Z610" s="42">
        <v>0</v>
      </c>
      <c r="AA610" s="42">
        <v>0</v>
      </c>
      <c r="AB610" s="42">
        <v>0</v>
      </c>
      <c r="AC610" s="42">
        <v>0</v>
      </c>
      <c r="AD610" s="42">
        <v>0</v>
      </c>
      <c r="AE610" s="42">
        <v>0</v>
      </c>
      <c r="AF610" s="42">
        <v>0</v>
      </c>
      <c r="AG610" s="42">
        <v>0</v>
      </c>
      <c r="AH610" s="42">
        <v>0</v>
      </c>
      <c r="AI610" s="42">
        <v>0</v>
      </c>
      <c r="AJ610" s="42">
        <v>0</v>
      </c>
      <c r="AK610" s="42">
        <v>0</v>
      </c>
      <c r="AL610" s="42">
        <v>0</v>
      </c>
      <c r="AM610" s="42">
        <v>0</v>
      </c>
      <c r="AN610" s="42">
        <v>0</v>
      </c>
      <c r="AO610" s="42">
        <v>0</v>
      </c>
      <c r="AP610" s="42">
        <v>0</v>
      </c>
      <c r="AQ610" s="42">
        <v>0</v>
      </c>
      <c r="AR610" s="42">
        <v>0</v>
      </c>
      <c r="AS610" s="42">
        <v>0</v>
      </c>
      <c r="AT610" s="42">
        <v>0</v>
      </c>
      <c r="AU610" s="42">
        <v>0</v>
      </c>
      <c r="AV610" s="42">
        <v>0</v>
      </c>
      <c r="AW610" s="42">
        <v>0</v>
      </c>
      <c r="AX610" s="42">
        <v>0</v>
      </c>
      <c r="AY610" s="42">
        <v>0</v>
      </c>
      <c r="AZ610" s="42">
        <v>0</v>
      </c>
      <c r="BA610" s="42">
        <v>0</v>
      </c>
      <c r="BB610" s="42">
        <v>0</v>
      </c>
      <c r="BC610" s="42">
        <v>0</v>
      </c>
    </row>
    <row r="611" spans="1:55" s="16" customFormat="1" ht="31.5" x14ac:dyDescent="0.25">
      <c r="A611" s="45" t="s">
        <v>1117</v>
      </c>
      <c r="B611" s="45" t="s">
        <v>250</v>
      </c>
      <c r="C611" s="45" t="s">
        <v>75</v>
      </c>
      <c r="D611" s="42">
        <f t="shared" ref="D611:AI611" si="519">SUM(D612:D614)</f>
        <v>36.271675330356047</v>
      </c>
      <c r="E611" s="42">
        <f t="shared" si="519"/>
        <v>11.108553969999999</v>
      </c>
      <c r="F611" s="42">
        <f t="shared" si="519"/>
        <v>0</v>
      </c>
      <c r="G611" s="42">
        <f t="shared" si="519"/>
        <v>10.034956999999999</v>
      </c>
      <c r="H611" s="42">
        <f t="shared" si="519"/>
        <v>0</v>
      </c>
      <c r="I611" s="42">
        <f t="shared" si="519"/>
        <v>1.0735969700000001</v>
      </c>
      <c r="J611" s="42">
        <f t="shared" si="519"/>
        <v>1.0301960299999999</v>
      </c>
      <c r="K611" s="42">
        <f t="shared" si="519"/>
        <v>0</v>
      </c>
      <c r="L611" s="42">
        <f t="shared" si="519"/>
        <v>0.89064242999999998</v>
      </c>
      <c r="M611" s="42">
        <f t="shared" si="519"/>
        <v>0</v>
      </c>
      <c r="N611" s="42">
        <f t="shared" si="519"/>
        <v>0.1395536</v>
      </c>
      <c r="O611" s="42">
        <f t="shared" si="519"/>
        <v>9.3795739999999989E-2</v>
      </c>
      <c r="P611" s="42">
        <f t="shared" si="519"/>
        <v>0</v>
      </c>
      <c r="Q611" s="42">
        <f t="shared" si="519"/>
        <v>0</v>
      </c>
      <c r="R611" s="42">
        <f t="shared" si="519"/>
        <v>0</v>
      </c>
      <c r="S611" s="42">
        <f t="shared" si="519"/>
        <v>9.3795739999999989E-2</v>
      </c>
      <c r="T611" s="42">
        <f t="shared" si="519"/>
        <v>5.0787563200000001</v>
      </c>
      <c r="U611" s="42">
        <f t="shared" si="519"/>
        <v>0</v>
      </c>
      <c r="V611" s="42">
        <f t="shared" si="519"/>
        <v>4.5047832400000001</v>
      </c>
      <c r="W611" s="42">
        <f t="shared" si="519"/>
        <v>0</v>
      </c>
      <c r="X611" s="42">
        <f t="shared" si="519"/>
        <v>0.57397308000000002</v>
      </c>
      <c r="Y611" s="42">
        <f t="shared" si="519"/>
        <v>4.9058058799999991</v>
      </c>
      <c r="Z611" s="42">
        <f t="shared" si="519"/>
        <v>0</v>
      </c>
      <c r="AA611" s="42">
        <f t="shared" si="519"/>
        <v>4.6395313299999996</v>
      </c>
      <c r="AB611" s="42">
        <f t="shared" si="519"/>
        <v>0</v>
      </c>
      <c r="AC611" s="42">
        <f t="shared" si="519"/>
        <v>0.26627454999999994</v>
      </c>
      <c r="AD611" s="42">
        <f t="shared" si="519"/>
        <v>36.151977500000001</v>
      </c>
      <c r="AE611" s="42">
        <f t="shared" si="519"/>
        <v>3.8553789699999998</v>
      </c>
      <c r="AF611" s="42">
        <f t="shared" si="519"/>
        <v>0</v>
      </c>
      <c r="AG611" s="42">
        <f t="shared" si="519"/>
        <v>2.7817820000000002</v>
      </c>
      <c r="AH611" s="42">
        <f t="shared" si="519"/>
        <v>0</v>
      </c>
      <c r="AI611" s="42">
        <f t="shared" si="519"/>
        <v>1.0735969700000001</v>
      </c>
      <c r="AJ611" s="42">
        <f t="shared" ref="AJ611:BC611" si="520">SUM(AJ612:AJ614)</f>
        <v>0.22769909999999999</v>
      </c>
      <c r="AK611" s="42">
        <f t="shared" si="520"/>
        <v>0</v>
      </c>
      <c r="AL611" s="42">
        <f t="shared" si="520"/>
        <v>0</v>
      </c>
      <c r="AM611" s="42">
        <f t="shared" si="520"/>
        <v>0</v>
      </c>
      <c r="AN611" s="42">
        <f t="shared" si="520"/>
        <v>0.22769909999999999</v>
      </c>
      <c r="AO611" s="42">
        <f t="shared" si="520"/>
        <v>0.26698116000000005</v>
      </c>
      <c r="AP611" s="42">
        <f t="shared" si="520"/>
        <v>0</v>
      </c>
      <c r="AQ611" s="42">
        <f t="shared" si="520"/>
        <v>0</v>
      </c>
      <c r="AR611" s="42">
        <f t="shared" si="520"/>
        <v>0</v>
      </c>
      <c r="AS611" s="42">
        <f t="shared" si="520"/>
        <v>0.26698116000000005</v>
      </c>
      <c r="AT611" s="42">
        <f t="shared" si="520"/>
        <v>0.31264216</v>
      </c>
      <c r="AU611" s="42">
        <f t="shared" si="520"/>
        <v>0</v>
      </c>
      <c r="AV611" s="42">
        <f t="shared" si="520"/>
        <v>0</v>
      </c>
      <c r="AW611" s="42">
        <f t="shared" si="520"/>
        <v>0</v>
      </c>
      <c r="AX611" s="42">
        <f t="shared" si="520"/>
        <v>0.31264216</v>
      </c>
      <c r="AY611" s="42">
        <f t="shared" si="520"/>
        <v>3.0480565500000001</v>
      </c>
      <c r="AZ611" s="42">
        <f t="shared" si="520"/>
        <v>0</v>
      </c>
      <c r="BA611" s="42">
        <f t="shared" si="520"/>
        <v>2.7817820000000002</v>
      </c>
      <c r="BB611" s="42">
        <f t="shared" si="520"/>
        <v>0</v>
      </c>
      <c r="BC611" s="42">
        <f t="shared" si="520"/>
        <v>0.26627455</v>
      </c>
    </row>
    <row r="612" spans="1:55" ht="31.5" x14ac:dyDescent="0.25">
      <c r="A612" s="54" t="s">
        <v>1117</v>
      </c>
      <c r="B612" s="52" t="s">
        <v>1118</v>
      </c>
      <c r="C612" s="54" t="s">
        <v>1119</v>
      </c>
      <c r="D612" s="49">
        <v>3.9211470495560397</v>
      </c>
      <c r="E612" s="49">
        <f t="shared" ref="E612:E614" si="521">SUBTOTAL(9,F612:I612)</f>
        <v>3.7808906699999993</v>
      </c>
      <c r="F612" s="49">
        <f t="shared" ref="F612:I614" si="522">K612+P612+U612+Z612</f>
        <v>0</v>
      </c>
      <c r="G612" s="49">
        <f t="shared" si="522"/>
        <v>3.6724244299999995</v>
      </c>
      <c r="H612" s="49">
        <f t="shared" si="522"/>
        <v>0</v>
      </c>
      <c r="I612" s="49">
        <f t="shared" si="522"/>
        <v>0.10846624000000001</v>
      </c>
      <c r="J612" s="49">
        <f t="shared" ref="J612:J614" si="523">SUBTOTAL(9,K612:N612)</f>
        <v>0.91925416999999998</v>
      </c>
      <c r="K612" s="49">
        <v>0</v>
      </c>
      <c r="L612" s="49">
        <v>0.89064242999999998</v>
      </c>
      <c r="M612" s="49">
        <v>0</v>
      </c>
      <c r="N612" s="49">
        <v>2.861174E-2</v>
      </c>
      <c r="O612" s="49">
        <f t="shared" ref="O612:O614" si="524">SUBTOTAL(9,P612:S612)</f>
        <v>0</v>
      </c>
      <c r="P612" s="49">
        <v>0</v>
      </c>
      <c r="Q612" s="49">
        <v>0</v>
      </c>
      <c r="R612" s="49">
        <v>0</v>
      </c>
      <c r="S612" s="49">
        <v>0</v>
      </c>
      <c r="T612" s="49">
        <f t="shared" ref="T612:T614" si="525">SUBTOTAL(9,U612:X612)</f>
        <v>2.4607676000000001</v>
      </c>
      <c r="U612" s="49">
        <v>0</v>
      </c>
      <c r="V612" s="49">
        <v>2.3809130999999999</v>
      </c>
      <c r="W612" s="49">
        <v>0</v>
      </c>
      <c r="X612" s="49">
        <v>7.9854500000000009E-2</v>
      </c>
      <c r="Y612" s="49">
        <f t="shared" ref="Y612:Y614" si="526">SUBTOTAL(9,Z612:AC612)</f>
        <v>0.40086890000000008</v>
      </c>
      <c r="Z612" s="49">
        <v>0</v>
      </c>
      <c r="AA612" s="49">
        <v>0.40086890000000008</v>
      </c>
      <c r="AB612" s="49">
        <v>0</v>
      </c>
      <c r="AC612" s="49">
        <v>0</v>
      </c>
      <c r="AD612" s="49">
        <v>3.1349999999999998</v>
      </c>
      <c r="AE612" s="49">
        <f t="shared" ref="AE612:AE614" si="527">SUBTOTAL(9,AF612:AI612)</f>
        <v>2.89024824</v>
      </c>
      <c r="AF612" s="49">
        <f t="shared" ref="AF612:AI614" si="528">AK612+AP612+AU612+AZ612</f>
        <v>0</v>
      </c>
      <c r="AG612" s="49">
        <f t="shared" si="528"/>
        <v>2.7817820000000002</v>
      </c>
      <c r="AH612" s="49">
        <f t="shared" si="528"/>
        <v>0</v>
      </c>
      <c r="AI612" s="49">
        <f t="shared" si="528"/>
        <v>0.10846624000000002</v>
      </c>
      <c r="AJ612" s="49">
        <f t="shared" ref="AJ612:AJ614" si="529">SUBTOTAL(9,AK612:AN612)</f>
        <v>2.861174E-2</v>
      </c>
      <c r="AK612" s="49">
        <v>0</v>
      </c>
      <c r="AL612" s="49">
        <v>0</v>
      </c>
      <c r="AM612" s="49">
        <v>0</v>
      </c>
      <c r="AN612" s="49">
        <v>2.861174E-2</v>
      </c>
      <c r="AO612" s="49">
        <f t="shared" ref="AO612:AO614" si="530">SUBTOTAL(9,AP612:AS612)</f>
        <v>2.7275289999999997E-2</v>
      </c>
      <c r="AP612" s="49">
        <v>0</v>
      </c>
      <c r="AQ612" s="49">
        <v>0</v>
      </c>
      <c r="AR612" s="49">
        <v>0</v>
      </c>
      <c r="AS612" s="49">
        <v>2.7275289999999997E-2</v>
      </c>
      <c r="AT612" s="49">
        <f t="shared" ref="AT612:AT614" si="531">SUBTOTAL(9,AU612:AX612)</f>
        <v>5.2579210000000015E-2</v>
      </c>
      <c r="AU612" s="49">
        <v>0</v>
      </c>
      <c r="AV612" s="49">
        <v>0</v>
      </c>
      <c r="AW612" s="49">
        <v>0</v>
      </c>
      <c r="AX612" s="49">
        <v>5.2579210000000015E-2</v>
      </c>
      <c r="AY612" s="49">
        <f t="shared" ref="AY612:AY614" si="532">SUBTOTAL(9,AZ612:BC612)</f>
        <v>2.7817820000000002</v>
      </c>
      <c r="AZ612" s="49">
        <v>0</v>
      </c>
      <c r="BA612" s="49">
        <v>2.7817820000000002</v>
      </c>
      <c r="BB612" s="49">
        <v>0</v>
      </c>
      <c r="BC612" s="49">
        <v>0</v>
      </c>
    </row>
    <row r="613" spans="1:55" ht="31.5" x14ac:dyDescent="0.25">
      <c r="A613" s="54" t="s">
        <v>1117</v>
      </c>
      <c r="B613" s="52" t="s">
        <v>1120</v>
      </c>
      <c r="C613" s="54" t="s">
        <v>1121</v>
      </c>
      <c r="D613" s="49">
        <v>23.373294522000002</v>
      </c>
      <c r="E613" s="49">
        <f t="shared" si="521"/>
        <v>3.2217121</v>
      </c>
      <c r="F613" s="49">
        <f t="shared" si="522"/>
        <v>0</v>
      </c>
      <c r="G613" s="49">
        <f t="shared" si="522"/>
        <v>2.60204843</v>
      </c>
      <c r="H613" s="49">
        <f t="shared" si="522"/>
        <v>0</v>
      </c>
      <c r="I613" s="49">
        <f t="shared" si="522"/>
        <v>0.61966367</v>
      </c>
      <c r="J613" s="49">
        <f t="shared" si="523"/>
        <v>0.11094186</v>
      </c>
      <c r="K613" s="49">
        <v>0</v>
      </c>
      <c r="L613" s="49">
        <v>0</v>
      </c>
      <c r="M613" s="49">
        <v>0</v>
      </c>
      <c r="N613" s="49">
        <v>0.11094186</v>
      </c>
      <c r="O613" s="49">
        <f t="shared" si="524"/>
        <v>9.3795739999999989E-2</v>
      </c>
      <c r="P613" s="49">
        <v>0</v>
      </c>
      <c r="Q613" s="49">
        <v>0</v>
      </c>
      <c r="R613" s="49">
        <v>0</v>
      </c>
      <c r="S613" s="49">
        <v>9.3795739999999989E-2</v>
      </c>
      <c r="T613" s="49">
        <f t="shared" si="525"/>
        <v>0.16721262000000001</v>
      </c>
      <c r="U613" s="49">
        <v>0</v>
      </c>
      <c r="V613" s="49">
        <v>0</v>
      </c>
      <c r="W613" s="49">
        <v>0</v>
      </c>
      <c r="X613" s="49">
        <v>0.16721262000000001</v>
      </c>
      <c r="Y613" s="49">
        <f t="shared" si="526"/>
        <v>2.84976188</v>
      </c>
      <c r="Z613" s="49">
        <v>0</v>
      </c>
      <c r="AA613" s="49">
        <v>2.60204843</v>
      </c>
      <c r="AB613" s="49">
        <v>0</v>
      </c>
      <c r="AC613" s="49">
        <v>0.24771344999999995</v>
      </c>
      <c r="AD613" s="49">
        <v>23.099733109999999</v>
      </c>
      <c r="AE613" s="49">
        <f t="shared" si="527"/>
        <v>0.61966367</v>
      </c>
      <c r="AF613" s="49">
        <f t="shared" si="528"/>
        <v>0</v>
      </c>
      <c r="AG613" s="49">
        <f t="shared" si="528"/>
        <v>0</v>
      </c>
      <c r="AH613" s="49">
        <f t="shared" si="528"/>
        <v>0</v>
      </c>
      <c r="AI613" s="49">
        <f t="shared" si="528"/>
        <v>0.61966367</v>
      </c>
      <c r="AJ613" s="49">
        <f t="shared" si="529"/>
        <v>0.11094185999999999</v>
      </c>
      <c r="AK613" s="49">
        <v>0</v>
      </c>
      <c r="AL613" s="49">
        <v>0</v>
      </c>
      <c r="AM613" s="49">
        <v>0</v>
      </c>
      <c r="AN613" s="49">
        <v>0.11094185999999999</v>
      </c>
      <c r="AO613" s="49">
        <f t="shared" si="530"/>
        <v>0.14915092000000002</v>
      </c>
      <c r="AP613" s="49">
        <v>0</v>
      </c>
      <c r="AQ613" s="49">
        <v>0</v>
      </c>
      <c r="AR613" s="49">
        <v>0</v>
      </c>
      <c r="AS613" s="49">
        <v>0.14915092000000002</v>
      </c>
      <c r="AT613" s="49">
        <f t="shared" si="531"/>
        <v>0.11185743999999997</v>
      </c>
      <c r="AU613" s="49">
        <v>0</v>
      </c>
      <c r="AV613" s="49">
        <v>0</v>
      </c>
      <c r="AW613" s="49">
        <v>0</v>
      </c>
      <c r="AX613" s="49">
        <v>0.11185743999999997</v>
      </c>
      <c r="AY613" s="49">
        <f t="shared" si="532"/>
        <v>0.24771345</v>
      </c>
      <c r="AZ613" s="49">
        <v>0</v>
      </c>
      <c r="BA613" s="49">
        <v>0</v>
      </c>
      <c r="BB613" s="49">
        <v>0</v>
      </c>
      <c r="BC613" s="49">
        <v>0.24771345</v>
      </c>
    </row>
    <row r="614" spans="1:55" ht="31.5" x14ac:dyDescent="0.25">
      <c r="A614" s="54" t="s">
        <v>1117</v>
      </c>
      <c r="B614" s="52" t="s">
        <v>1122</v>
      </c>
      <c r="C614" s="54" t="s">
        <v>1123</v>
      </c>
      <c r="D614" s="49">
        <v>8.9772337588000024</v>
      </c>
      <c r="E614" s="49">
        <f t="shared" si="521"/>
        <v>4.1059511999999998</v>
      </c>
      <c r="F614" s="49">
        <f t="shared" si="522"/>
        <v>0</v>
      </c>
      <c r="G614" s="49">
        <f t="shared" si="522"/>
        <v>3.76048414</v>
      </c>
      <c r="H614" s="49">
        <f t="shared" si="522"/>
        <v>0</v>
      </c>
      <c r="I614" s="49">
        <f t="shared" si="522"/>
        <v>0.34546705999999999</v>
      </c>
      <c r="J614" s="49">
        <f t="shared" si="523"/>
        <v>0</v>
      </c>
      <c r="K614" s="49">
        <v>0</v>
      </c>
      <c r="L614" s="49">
        <v>0</v>
      </c>
      <c r="M614" s="49">
        <v>0</v>
      </c>
      <c r="N614" s="49">
        <v>0</v>
      </c>
      <c r="O614" s="49">
        <f t="shared" si="524"/>
        <v>0</v>
      </c>
      <c r="P614" s="49">
        <v>0</v>
      </c>
      <c r="Q614" s="49">
        <v>0</v>
      </c>
      <c r="R614" s="49">
        <v>0</v>
      </c>
      <c r="S614" s="49">
        <v>0</v>
      </c>
      <c r="T614" s="49">
        <f t="shared" si="525"/>
        <v>2.4507761000000001</v>
      </c>
      <c r="U614" s="49">
        <v>0</v>
      </c>
      <c r="V614" s="49">
        <v>2.1238701400000002</v>
      </c>
      <c r="W614" s="49">
        <v>0</v>
      </c>
      <c r="X614" s="49">
        <v>0.32690596</v>
      </c>
      <c r="Y614" s="49">
        <f t="shared" si="526"/>
        <v>1.6551750999999997</v>
      </c>
      <c r="Z614" s="49">
        <v>0</v>
      </c>
      <c r="AA614" s="49">
        <v>1.6366139999999998</v>
      </c>
      <c r="AB614" s="49">
        <v>0</v>
      </c>
      <c r="AC614" s="49">
        <v>1.8561099999999997E-2</v>
      </c>
      <c r="AD614" s="49">
        <v>9.9172443900000005</v>
      </c>
      <c r="AE614" s="49">
        <f t="shared" si="527"/>
        <v>0.34546705999999999</v>
      </c>
      <c r="AF614" s="49">
        <f t="shared" si="528"/>
        <v>0</v>
      </c>
      <c r="AG614" s="49">
        <f t="shared" si="528"/>
        <v>0</v>
      </c>
      <c r="AH614" s="49">
        <f t="shared" si="528"/>
        <v>0</v>
      </c>
      <c r="AI614" s="49">
        <f t="shared" si="528"/>
        <v>0.34546705999999999</v>
      </c>
      <c r="AJ614" s="49">
        <f t="shared" si="529"/>
        <v>8.8145500000000002E-2</v>
      </c>
      <c r="AK614" s="49">
        <v>0</v>
      </c>
      <c r="AL614" s="49">
        <v>0</v>
      </c>
      <c r="AM614" s="49">
        <v>0</v>
      </c>
      <c r="AN614" s="49">
        <v>8.8145500000000002E-2</v>
      </c>
      <c r="AO614" s="49">
        <f t="shared" si="530"/>
        <v>9.0554950000000009E-2</v>
      </c>
      <c r="AP614" s="49">
        <v>0</v>
      </c>
      <c r="AQ614" s="49">
        <v>0</v>
      </c>
      <c r="AR614" s="49">
        <v>0</v>
      </c>
      <c r="AS614" s="49">
        <v>9.0554950000000009E-2</v>
      </c>
      <c r="AT614" s="49">
        <f t="shared" si="531"/>
        <v>0.14820550999999998</v>
      </c>
      <c r="AU614" s="49">
        <v>0</v>
      </c>
      <c r="AV614" s="49">
        <v>0</v>
      </c>
      <c r="AW614" s="49">
        <v>0</v>
      </c>
      <c r="AX614" s="49">
        <v>0.14820550999999998</v>
      </c>
      <c r="AY614" s="49">
        <f t="shared" si="532"/>
        <v>1.8561099999999997E-2</v>
      </c>
      <c r="AZ614" s="49">
        <v>0</v>
      </c>
      <c r="BA614" s="49">
        <v>0</v>
      </c>
      <c r="BB614" s="49">
        <v>0</v>
      </c>
      <c r="BC614" s="49">
        <v>1.8561099999999997E-2</v>
      </c>
    </row>
    <row r="615" spans="1:55" s="16" customFormat="1" ht="47.25" x14ac:dyDescent="0.25">
      <c r="A615" s="45" t="s">
        <v>1124</v>
      </c>
      <c r="B615" s="45" t="s">
        <v>302</v>
      </c>
      <c r="C615" s="45" t="s">
        <v>75</v>
      </c>
      <c r="D615" s="42">
        <f t="shared" ref="D615:BC615" si="533">D616</f>
        <v>0</v>
      </c>
      <c r="E615" s="42">
        <f t="shared" si="533"/>
        <v>0</v>
      </c>
      <c r="F615" s="42">
        <f t="shared" si="533"/>
        <v>0</v>
      </c>
      <c r="G615" s="42">
        <f t="shared" si="533"/>
        <v>0</v>
      </c>
      <c r="H615" s="42">
        <f t="shared" si="533"/>
        <v>0</v>
      </c>
      <c r="I615" s="42">
        <f t="shared" si="533"/>
        <v>0</v>
      </c>
      <c r="J615" s="42">
        <f t="shared" si="533"/>
        <v>0</v>
      </c>
      <c r="K615" s="42">
        <f t="shared" si="533"/>
        <v>0</v>
      </c>
      <c r="L615" s="42">
        <f t="shared" si="533"/>
        <v>0</v>
      </c>
      <c r="M615" s="42">
        <f t="shared" si="533"/>
        <v>0</v>
      </c>
      <c r="N615" s="42">
        <f t="shared" si="533"/>
        <v>0</v>
      </c>
      <c r="O615" s="42">
        <f t="shared" si="533"/>
        <v>0</v>
      </c>
      <c r="P615" s="42">
        <f t="shared" si="533"/>
        <v>0</v>
      </c>
      <c r="Q615" s="42">
        <f t="shared" si="533"/>
        <v>0</v>
      </c>
      <c r="R615" s="42">
        <f t="shared" si="533"/>
        <v>0</v>
      </c>
      <c r="S615" s="42">
        <f t="shared" si="533"/>
        <v>0</v>
      </c>
      <c r="T615" s="42">
        <f t="shared" si="533"/>
        <v>0</v>
      </c>
      <c r="U615" s="42">
        <f t="shared" si="533"/>
        <v>0</v>
      </c>
      <c r="V615" s="42">
        <f t="shared" si="533"/>
        <v>0</v>
      </c>
      <c r="W615" s="42">
        <f t="shared" si="533"/>
        <v>0</v>
      </c>
      <c r="X615" s="42">
        <f t="shared" si="533"/>
        <v>0</v>
      </c>
      <c r="Y615" s="42">
        <f t="shared" si="533"/>
        <v>0</v>
      </c>
      <c r="Z615" s="42">
        <f t="shared" si="533"/>
        <v>0</v>
      </c>
      <c r="AA615" s="42">
        <f t="shared" si="533"/>
        <v>0</v>
      </c>
      <c r="AB615" s="42">
        <f t="shared" si="533"/>
        <v>0</v>
      </c>
      <c r="AC615" s="42">
        <f t="shared" si="533"/>
        <v>0</v>
      </c>
      <c r="AD615" s="42">
        <f t="shared" si="533"/>
        <v>0</v>
      </c>
      <c r="AE615" s="42">
        <f t="shared" si="533"/>
        <v>0</v>
      </c>
      <c r="AF615" s="42">
        <f t="shared" si="533"/>
        <v>0</v>
      </c>
      <c r="AG615" s="42">
        <f t="shared" si="533"/>
        <v>0</v>
      </c>
      <c r="AH615" s="42">
        <f t="shared" si="533"/>
        <v>0</v>
      </c>
      <c r="AI615" s="42">
        <f t="shared" si="533"/>
        <v>0</v>
      </c>
      <c r="AJ615" s="42">
        <f t="shared" si="533"/>
        <v>0</v>
      </c>
      <c r="AK615" s="42">
        <f t="shared" si="533"/>
        <v>0</v>
      </c>
      <c r="AL615" s="42">
        <f t="shared" si="533"/>
        <v>0</v>
      </c>
      <c r="AM615" s="42">
        <f t="shared" si="533"/>
        <v>0</v>
      </c>
      <c r="AN615" s="42">
        <f t="shared" si="533"/>
        <v>0</v>
      </c>
      <c r="AO615" s="42">
        <f t="shared" si="533"/>
        <v>0</v>
      </c>
      <c r="AP615" s="42">
        <f t="shared" si="533"/>
        <v>0</v>
      </c>
      <c r="AQ615" s="42">
        <f t="shared" si="533"/>
        <v>0</v>
      </c>
      <c r="AR615" s="42">
        <f t="shared" si="533"/>
        <v>0</v>
      </c>
      <c r="AS615" s="42">
        <f t="shared" si="533"/>
        <v>0</v>
      </c>
      <c r="AT615" s="42">
        <f t="shared" si="533"/>
        <v>0</v>
      </c>
      <c r="AU615" s="42">
        <f t="shared" si="533"/>
        <v>0</v>
      </c>
      <c r="AV615" s="42">
        <f t="shared" si="533"/>
        <v>0</v>
      </c>
      <c r="AW615" s="42">
        <f t="shared" si="533"/>
        <v>0</v>
      </c>
      <c r="AX615" s="42">
        <f t="shared" si="533"/>
        <v>0</v>
      </c>
      <c r="AY615" s="42">
        <f t="shared" si="533"/>
        <v>0</v>
      </c>
      <c r="AZ615" s="42">
        <f t="shared" si="533"/>
        <v>0</v>
      </c>
      <c r="BA615" s="42">
        <f t="shared" si="533"/>
        <v>0</v>
      </c>
      <c r="BB615" s="42">
        <f t="shared" si="533"/>
        <v>0</v>
      </c>
      <c r="BC615" s="42">
        <f t="shared" si="533"/>
        <v>0</v>
      </c>
    </row>
    <row r="616" spans="1:55" s="16" customFormat="1" x14ac:dyDescent="0.25">
      <c r="A616" s="45" t="s">
        <v>1125</v>
      </c>
      <c r="B616" s="45" t="s">
        <v>312</v>
      </c>
      <c r="C616" s="45" t="s">
        <v>75</v>
      </c>
      <c r="D616" s="42">
        <f t="shared" ref="D616:BC616" si="534">D617+D618</f>
        <v>0</v>
      </c>
      <c r="E616" s="42">
        <f t="shared" si="534"/>
        <v>0</v>
      </c>
      <c r="F616" s="42">
        <f t="shared" si="534"/>
        <v>0</v>
      </c>
      <c r="G616" s="42">
        <f t="shared" si="534"/>
        <v>0</v>
      </c>
      <c r="H616" s="42">
        <f t="shared" si="534"/>
        <v>0</v>
      </c>
      <c r="I616" s="42">
        <f t="shared" si="534"/>
        <v>0</v>
      </c>
      <c r="J616" s="42">
        <f t="shared" si="534"/>
        <v>0</v>
      </c>
      <c r="K616" s="42">
        <f t="shared" si="534"/>
        <v>0</v>
      </c>
      <c r="L616" s="42">
        <f t="shared" si="534"/>
        <v>0</v>
      </c>
      <c r="M616" s="42">
        <f t="shared" si="534"/>
        <v>0</v>
      </c>
      <c r="N616" s="42">
        <f t="shared" si="534"/>
        <v>0</v>
      </c>
      <c r="O616" s="42">
        <f t="shared" si="534"/>
        <v>0</v>
      </c>
      <c r="P616" s="42">
        <f t="shared" si="534"/>
        <v>0</v>
      </c>
      <c r="Q616" s="42">
        <f t="shared" si="534"/>
        <v>0</v>
      </c>
      <c r="R616" s="42">
        <f t="shared" si="534"/>
        <v>0</v>
      </c>
      <c r="S616" s="42">
        <f t="shared" si="534"/>
        <v>0</v>
      </c>
      <c r="T616" s="42">
        <f t="shared" si="534"/>
        <v>0</v>
      </c>
      <c r="U616" s="42">
        <f t="shared" si="534"/>
        <v>0</v>
      </c>
      <c r="V616" s="42">
        <f t="shared" si="534"/>
        <v>0</v>
      </c>
      <c r="W616" s="42">
        <f t="shared" si="534"/>
        <v>0</v>
      </c>
      <c r="X616" s="42">
        <f t="shared" si="534"/>
        <v>0</v>
      </c>
      <c r="Y616" s="42">
        <f t="shared" si="534"/>
        <v>0</v>
      </c>
      <c r="Z616" s="42">
        <f t="shared" si="534"/>
        <v>0</v>
      </c>
      <c r="AA616" s="42">
        <f t="shared" si="534"/>
        <v>0</v>
      </c>
      <c r="AB616" s="42">
        <f t="shared" si="534"/>
        <v>0</v>
      </c>
      <c r="AC616" s="42">
        <f t="shared" si="534"/>
        <v>0</v>
      </c>
      <c r="AD616" s="42">
        <f t="shared" si="534"/>
        <v>0</v>
      </c>
      <c r="AE616" s="42">
        <f t="shared" si="534"/>
        <v>0</v>
      </c>
      <c r="AF616" s="42">
        <f t="shared" si="534"/>
        <v>0</v>
      </c>
      <c r="AG616" s="42">
        <f t="shared" si="534"/>
        <v>0</v>
      </c>
      <c r="AH616" s="42">
        <f t="shared" si="534"/>
        <v>0</v>
      </c>
      <c r="AI616" s="42">
        <f t="shared" si="534"/>
        <v>0</v>
      </c>
      <c r="AJ616" s="42">
        <f t="shared" si="534"/>
        <v>0</v>
      </c>
      <c r="AK616" s="42">
        <f t="shared" si="534"/>
        <v>0</v>
      </c>
      <c r="AL616" s="42">
        <f t="shared" si="534"/>
        <v>0</v>
      </c>
      <c r="AM616" s="42">
        <f t="shared" si="534"/>
        <v>0</v>
      </c>
      <c r="AN616" s="42">
        <f t="shared" si="534"/>
        <v>0</v>
      </c>
      <c r="AO616" s="42">
        <f t="shared" si="534"/>
        <v>0</v>
      </c>
      <c r="AP616" s="42">
        <f t="shared" si="534"/>
        <v>0</v>
      </c>
      <c r="AQ616" s="42">
        <f t="shared" si="534"/>
        <v>0</v>
      </c>
      <c r="AR616" s="42">
        <f t="shared" si="534"/>
        <v>0</v>
      </c>
      <c r="AS616" s="42">
        <f t="shared" si="534"/>
        <v>0</v>
      </c>
      <c r="AT616" s="42">
        <f t="shared" si="534"/>
        <v>0</v>
      </c>
      <c r="AU616" s="42">
        <f t="shared" si="534"/>
        <v>0</v>
      </c>
      <c r="AV616" s="42">
        <f t="shared" si="534"/>
        <v>0</v>
      </c>
      <c r="AW616" s="42">
        <f t="shared" si="534"/>
        <v>0</v>
      </c>
      <c r="AX616" s="42">
        <f t="shared" si="534"/>
        <v>0</v>
      </c>
      <c r="AY616" s="42">
        <f t="shared" si="534"/>
        <v>0</v>
      </c>
      <c r="AZ616" s="42">
        <f t="shared" si="534"/>
        <v>0</v>
      </c>
      <c r="BA616" s="42">
        <f t="shared" si="534"/>
        <v>0</v>
      </c>
      <c r="BB616" s="42">
        <f t="shared" si="534"/>
        <v>0</v>
      </c>
      <c r="BC616" s="42">
        <f t="shared" si="534"/>
        <v>0</v>
      </c>
    </row>
    <row r="617" spans="1:55" s="16" customFormat="1" ht="47.25" x14ac:dyDescent="0.25">
      <c r="A617" s="45" t="s">
        <v>1126</v>
      </c>
      <c r="B617" s="45" t="s">
        <v>306</v>
      </c>
      <c r="C617" s="45" t="s">
        <v>75</v>
      </c>
      <c r="D617" s="42">
        <v>0</v>
      </c>
      <c r="E617" s="42">
        <v>0</v>
      </c>
      <c r="F617" s="42">
        <v>0</v>
      </c>
      <c r="G617" s="42">
        <v>0</v>
      </c>
      <c r="H617" s="42">
        <v>0</v>
      </c>
      <c r="I617" s="42">
        <v>0</v>
      </c>
      <c r="J617" s="42">
        <v>0</v>
      </c>
      <c r="K617" s="42">
        <v>0</v>
      </c>
      <c r="L617" s="42">
        <v>0</v>
      </c>
      <c r="M617" s="42">
        <v>0</v>
      </c>
      <c r="N617" s="42">
        <v>0</v>
      </c>
      <c r="O617" s="42">
        <v>0</v>
      </c>
      <c r="P617" s="42">
        <v>0</v>
      </c>
      <c r="Q617" s="42">
        <v>0</v>
      </c>
      <c r="R617" s="42">
        <v>0</v>
      </c>
      <c r="S617" s="42">
        <v>0</v>
      </c>
      <c r="T617" s="42">
        <v>0</v>
      </c>
      <c r="U617" s="42">
        <v>0</v>
      </c>
      <c r="V617" s="42">
        <v>0</v>
      </c>
      <c r="W617" s="42">
        <v>0</v>
      </c>
      <c r="X617" s="42">
        <v>0</v>
      </c>
      <c r="Y617" s="42">
        <v>0</v>
      </c>
      <c r="Z617" s="42">
        <v>0</v>
      </c>
      <c r="AA617" s="42">
        <v>0</v>
      </c>
      <c r="AB617" s="42">
        <v>0</v>
      </c>
      <c r="AC617" s="42">
        <v>0</v>
      </c>
      <c r="AD617" s="42">
        <v>0</v>
      </c>
      <c r="AE617" s="42">
        <v>0</v>
      </c>
      <c r="AF617" s="42">
        <v>0</v>
      </c>
      <c r="AG617" s="42">
        <v>0</v>
      </c>
      <c r="AH617" s="42">
        <v>0</v>
      </c>
      <c r="AI617" s="42">
        <v>0</v>
      </c>
      <c r="AJ617" s="42">
        <v>0</v>
      </c>
      <c r="AK617" s="42">
        <v>0</v>
      </c>
      <c r="AL617" s="42">
        <v>0</v>
      </c>
      <c r="AM617" s="42">
        <v>0</v>
      </c>
      <c r="AN617" s="42">
        <v>0</v>
      </c>
      <c r="AO617" s="42">
        <v>0</v>
      </c>
      <c r="AP617" s="42">
        <v>0</v>
      </c>
      <c r="AQ617" s="42">
        <v>0</v>
      </c>
      <c r="AR617" s="42">
        <v>0</v>
      </c>
      <c r="AS617" s="42">
        <v>0</v>
      </c>
      <c r="AT617" s="42">
        <v>0</v>
      </c>
      <c r="AU617" s="42">
        <v>0</v>
      </c>
      <c r="AV617" s="42">
        <v>0</v>
      </c>
      <c r="AW617" s="42">
        <v>0</v>
      </c>
      <c r="AX617" s="42">
        <v>0</v>
      </c>
      <c r="AY617" s="42">
        <v>0</v>
      </c>
      <c r="AZ617" s="42">
        <v>0</v>
      </c>
      <c r="BA617" s="42">
        <v>0</v>
      </c>
      <c r="BB617" s="42">
        <v>0</v>
      </c>
      <c r="BC617" s="42">
        <v>0</v>
      </c>
    </row>
    <row r="618" spans="1:55" s="16" customFormat="1" ht="47.25" x14ac:dyDescent="0.25">
      <c r="A618" s="45" t="s">
        <v>1127</v>
      </c>
      <c r="B618" s="45" t="s">
        <v>308</v>
      </c>
      <c r="C618" s="45" t="s">
        <v>75</v>
      </c>
      <c r="D618" s="42">
        <v>0</v>
      </c>
      <c r="E618" s="42">
        <v>0</v>
      </c>
      <c r="F618" s="42">
        <v>0</v>
      </c>
      <c r="G618" s="42">
        <v>0</v>
      </c>
      <c r="H618" s="42">
        <v>0</v>
      </c>
      <c r="I618" s="42">
        <v>0</v>
      </c>
      <c r="J618" s="42">
        <v>0</v>
      </c>
      <c r="K618" s="42">
        <v>0</v>
      </c>
      <c r="L618" s="42">
        <v>0</v>
      </c>
      <c r="M618" s="42">
        <v>0</v>
      </c>
      <c r="N618" s="42">
        <v>0</v>
      </c>
      <c r="O618" s="42">
        <v>0</v>
      </c>
      <c r="P618" s="42">
        <v>0</v>
      </c>
      <c r="Q618" s="42">
        <v>0</v>
      </c>
      <c r="R618" s="42">
        <v>0</v>
      </c>
      <c r="S618" s="42">
        <v>0</v>
      </c>
      <c r="T618" s="42">
        <v>0</v>
      </c>
      <c r="U618" s="42">
        <v>0</v>
      </c>
      <c r="V618" s="42">
        <v>0</v>
      </c>
      <c r="W618" s="42">
        <v>0</v>
      </c>
      <c r="X618" s="42">
        <v>0</v>
      </c>
      <c r="Y618" s="42">
        <v>0</v>
      </c>
      <c r="Z618" s="42">
        <v>0</v>
      </c>
      <c r="AA618" s="42">
        <v>0</v>
      </c>
      <c r="AB618" s="42">
        <v>0</v>
      </c>
      <c r="AC618" s="42">
        <v>0</v>
      </c>
      <c r="AD618" s="42">
        <v>0</v>
      </c>
      <c r="AE618" s="42">
        <v>0</v>
      </c>
      <c r="AF618" s="42">
        <v>0</v>
      </c>
      <c r="AG618" s="42">
        <v>0</v>
      </c>
      <c r="AH618" s="42">
        <v>0</v>
      </c>
      <c r="AI618" s="42">
        <v>0</v>
      </c>
      <c r="AJ618" s="42">
        <v>0</v>
      </c>
      <c r="AK618" s="42">
        <v>0</v>
      </c>
      <c r="AL618" s="42">
        <v>0</v>
      </c>
      <c r="AM618" s="42">
        <v>0</v>
      </c>
      <c r="AN618" s="42">
        <v>0</v>
      </c>
      <c r="AO618" s="42">
        <v>0</v>
      </c>
      <c r="AP618" s="42">
        <v>0</v>
      </c>
      <c r="AQ618" s="42">
        <v>0</v>
      </c>
      <c r="AR618" s="42">
        <v>0</v>
      </c>
      <c r="AS618" s="42">
        <v>0</v>
      </c>
      <c r="AT618" s="42">
        <v>0</v>
      </c>
      <c r="AU618" s="42">
        <v>0</v>
      </c>
      <c r="AV618" s="42">
        <v>0</v>
      </c>
      <c r="AW618" s="42">
        <v>0</v>
      </c>
      <c r="AX618" s="42">
        <v>0</v>
      </c>
      <c r="AY618" s="42">
        <v>0</v>
      </c>
      <c r="AZ618" s="42">
        <v>0</v>
      </c>
      <c r="BA618" s="42">
        <v>0</v>
      </c>
      <c r="BB618" s="42">
        <v>0</v>
      </c>
      <c r="BC618" s="42">
        <v>0</v>
      </c>
    </row>
    <row r="619" spans="1:55" s="16" customFormat="1" x14ac:dyDescent="0.25">
      <c r="A619" s="45" t="s">
        <v>1128</v>
      </c>
      <c r="B619" s="45" t="s">
        <v>312</v>
      </c>
      <c r="C619" s="45" t="s">
        <v>75</v>
      </c>
      <c r="D619" s="42">
        <v>0</v>
      </c>
      <c r="E619" s="42">
        <v>0</v>
      </c>
      <c r="F619" s="42">
        <v>0</v>
      </c>
      <c r="G619" s="42">
        <v>0</v>
      </c>
      <c r="H619" s="42">
        <v>0</v>
      </c>
      <c r="I619" s="42">
        <v>0</v>
      </c>
      <c r="J619" s="42">
        <v>0</v>
      </c>
      <c r="K619" s="42">
        <v>0</v>
      </c>
      <c r="L619" s="42">
        <v>0</v>
      </c>
      <c r="M619" s="42">
        <v>0</v>
      </c>
      <c r="N619" s="42">
        <v>0</v>
      </c>
      <c r="O619" s="42">
        <v>0</v>
      </c>
      <c r="P619" s="42">
        <v>0</v>
      </c>
      <c r="Q619" s="42">
        <v>0</v>
      </c>
      <c r="R619" s="42">
        <v>0</v>
      </c>
      <c r="S619" s="42">
        <v>0</v>
      </c>
      <c r="T619" s="42">
        <v>0</v>
      </c>
      <c r="U619" s="42">
        <v>0</v>
      </c>
      <c r="V619" s="42">
        <v>0</v>
      </c>
      <c r="W619" s="42">
        <v>0</v>
      </c>
      <c r="X619" s="42">
        <v>0</v>
      </c>
      <c r="Y619" s="42">
        <v>0</v>
      </c>
      <c r="Z619" s="42">
        <v>0</v>
      </c>
      <c r="AA619" s="42">
        <v>0</v>
      </c>
      <c r="AB619" s="42">
        <v>0</v>
      </c>
      <c r="AC619" s="42">
        <v>0</v>
      </c>
      <c r="AD619" s="42">
        <v>0</v>
      </c>
      <c r="AE619" s="42">
        <v>0</v>
      </c>
      <c r="AF619" s="42">
        <v>0</v>
      </c>
      <c r="AG619" s="42">
        <v>0</v>
      </c>
      <c r="AH619" s="42">
        <v>0</v>
      </c>
      <c r="AI619" s="42">
        <v>0</v>
      </c>
      <c r="AJ619" s="42">
        <v>0</v>
      </c>
      <c r="AK619" s="42">
        <v>0</v>
      </c>
      <c r="AL619" s="42">
        <v>0</v>
      </c>
      <c r="AM619" s="42">
        <v>0</v>
      </c>
      <c r="AN619" s="42">
        <v>0</v>
      </c>
      <c r="AO619" s="42">
        <v>0</v>
      </c>
      <c r="AP619" s="42">
        <v>0</v>
      </c>
      <c r="AQ619" s="42">
        <v>0</v>
      </c>
      <c r="AR619" s="42">
        <v>0</v>
      </c>
      <c r="AS619" s="42">
        <v>0</v>
      </c>
      <c r="AT619" s="42">
        <v>0</v>
      </c>
      <c r="AU619" s="42">
        <v>0</v>
      </c>
      <c r="AV619" s="42">
        <v>0</v>
      </c>
      <c r="AW619" s="42">
        <v>0</v>
      </c>
      <c r="AX619" s="42">
        <v>0</v>
      </c>
      <c r="AY619" s="42">
        <v>0</v>
      </c>
      <c r="AZ619" s="42">
        <v>0</v>
      </c>
      <c r="BA619" s="42">
        <v>0</v>
      </c>
      <c r="BB619" s="42">
        <v>0</v>
      </c>
      <c r="BC619" s="42">
        <v>0</v>
      </c>
    </row>
    <row r="620" spans="1:55" s="16" customFormat="1" ht="47.25" x14ac:dyDescent="0.25">
      <c r="A620" s="45" t="s">
        <v>1129</v>
      </c>
      <c r="B620" s="45" t="s">
        <v>306</v>
      </c>
      <c r="C620" s="45" t="s">
        <v>75</v>
      </c>
      <c r="D620" s="42">
        <v>0</v>
      </c>
      <c r="E620" s="42">
        <v>0</v>
      </c>
      <c r="F620" s="42">
        <v>0</v>
      </c>
      <c r="G620" s="42">
        <v>0</v>
      </c>
      <c r="H620" s="42">
        <v>0</v>
      </c>
      <c r="I620" s="42">
        <v>0</v>
      </c>
      <c r="J620" s="42">
        <v>0</v>
      </c>
      <c r="K620" s="42">
        <v>0</v>
      </c>
      <c r="L620" s="42">
        <v>0</v>
      </c>
      <c r="M620" s="42">
        <v>0</v>
      </c>
      <c r="N620" s="42">
        <v>0</v>
      </c>
      <c r="O620" s="42">
        <v>0</v>
      </c>
      <c r="P620" s="42">
        <v>0</v>
      </c>
      <c r="Q620" s="42">
        <v>0</v>
      </c>
      <c r="R620" s="42">
        <v>0</v>
      </c>
      <c r="S620" s="42">
        <v>0</v>
      </c>
      <c r="T620" s="42">
        <v>0</v>
      </c>
      <c r="U620" s="42">
        <v>0</v>
      </c>
      <c r="V620" s="42">
        <v>0</v>
      </c>
      <c r="W620" s="42">
        <v>0</v>
      </c>
      <c r="X620" s="42">
        <v>0</v>
      </c>
      <c r="Y620" s="42">
        <v>0</v>
      </c>
      <c r="Z620" s="42">
        <v>0</v>
      </c>
      <c r="AA620" s="42">
        <v>0</v>
      </c>
      <c r="AB620" s="42">
        <v>0</v>
      </c>
      <c r="AC620" s="42">
        <v>0</v>
      </c>
      <c r="AD620" s="42">
        <v>0</v>
      </c>
      <c r="AE620" s="42">
        <v>0</v>
      </c>
      <c r="AF620" s="42">
        <v>0</v>
      </c>
      <c r="AG620" s="42">
        <v>0</v>
      </c>
      <c r="AH620" s="42">
        <v>0</v>
      </c>
      <c r="AI620" s="42">
        <v>0</v>
      </c>
      <c r="AJ620" s="42">
        <v>0</v>
      </c>
      <c r="AK620" s="42">
        <v>0</v>
      </c>
      <c r="AL620" s="42">
        <v>0</v>
      </c>
      <c r="AM620" s="42">
        <v>0</v>
      </c>
      <c r="AN620" s="42">
        <v>0</v>
      </c>
      <c r="AO620" s="42">
        <v>0</v>
      </c>
      <c r="AP620" s="42">
        <v>0</v>
      </c>
      <c r="AQ620" s="42">
        <v>0</v>
      </c>
      <c r="AR620" s="42">
        <v>0</v>
      </c>
      <c r="AS620" s="42">
        <v>0</v>
      </c>
      <c r="AT620" s="42">
        <v>0</v>
      </c>
      <c r="AU620" s="42">
        <v>0</v>
      </c>
      <c r="AV620" s="42">
        <v>0</v>
      </c>
      <c r="AW620" s="42">
        <v>0</v>
      </c>
      <c r="AX620" s="42">
        <v>0</v>
      </c>
      <c r="AY620" s="42">
        <v>0</v>
      </c>
      <c r="AZ620" s="42">
        <v>0</v>
      </c>
      <c r="BA620" s="42">
        <v>0</v>
      </c>
      <c r="BB620" s="42">
        <v>0</v>
      </c>
      <c r="BC620" s="42">
        <v>0</v>
      </c>
    </row>
    <row r="621" spans="1:55" s="16" customFormat="1" ht="47.25" x14ac:dyDescent="0.25">
      <c r="A621" s="45" t="s">
        <v>1130</v>
      </c>
      <c r="B621" s="45" t="s">
        <v>308</v>
      </c>
      <c r="C621" s="45" t="s">
        <v>75</v>
      </c>
      <c r="D621" s="42">
        <v>0</v>
      </c>
      <c r="E621" s="42">
        <v>0</v>
      </c>
      <c r="F621" s="42">
        <v>0</v>
      </c>
      <c r="G621" s="42">
        <v>0</v>
      </c>
      <c r="H621" s="42">
        <v>0</v>
      </c>
      <c r="I621" s="42">
        <v>0</v>
      </c>
      <c r="J621" s="42">
        <v>0</v>
      </c>
      <c r="K621" s="42">
        <v>0</v>
      </c>
      <c r="L621" s="42">
        <v>0</v>
      </c>
      <c r="M621" s="42">
        <v>0</v>
      </c>
      <c r="N621" s="42">
        <v>0</v>
      </c>
      <c r="O621" s="42">
        <v>0</v>
      </c>
      <c r="P621" s="42">
        <v>0</v>
      </c>
      <c r="Q621" s="42">
        <v>0</v>
      </c>
      <c r="R621" s="42">
        <v>0</v>
      </c>
      <c r="S621" s="42">
        <v>0</v>
      </c>
      <c r="T621" s="42">
        <v>0</v>
      </c>
      <c r="U621" s="42">
        <v>0</v>
      </c>
      <c r="V621" s="42">
        <v>0</v>
      </c>
      <c r="W621" s="42">
        <v>0</v>
      </c>
      <c r="X621" s="42">
        <v>0</v>
      </c>
      <c r="Y621" s="42">
        <v>0</v>
      </c>
      <c r="Z621" s="42">
        <v>0</v>
      </c>
      <c r="AA621" s="42">
        <v>0</v>
      </c>
      <c r="AB621" s="42">
        <v>0</v>
      </c>
      <c r="AC621" s="42">
        <v>0</v>
      </c>
      <c r="AD621" s="42">
        <v>0</v>
      </c>
      <c r="AE621" s="42">
        <v>0</v>
      </c>
      <c r="AF621" s="42">
        <v>0</v>
      </c>
      <c r="AG621" s="42">
        <v>0</v>
      </c>
      <c r="AH621" s="42">
        <v>0</v>
      </c>
      <c r="AI621" s="42">
        <v>0</v>
      </c>
      <c r="AJ621" s="42">
        <v>0</v>
      </c>
      <c r="AK621" s="42">
        <v>0</v>
      </c>
      <c r="AL621" s="42">
        <v>0</v>
      </c>
      <c r="AM621" s="42">
        <v>0</v>
      </c>
      <c r="AN621" s="42">
        <v>0</v>
      </c>
      <c r="AO621" s="42">
        <v>0</v>
      </c>
      <c r="AP621" s="42">
        <v>0</v>
      </c>
      <c r="AQ621" s="42">
        <v>0</v>
      </c>
      <c r="AR621" s="42">
        <v>0</v>
      </c>
      <c r="AS621" s="42">
        <v>0</v>
      </c>
      <c r="AT621" s="42">
        <v>0</v>
      </c>
      <c r="AU621" s="42">
        <v>0</v>
      </c>
      <c r="AV621" s="42">
        <v>0</v>
      </c>
      <c r="AW621" s="42">
        <v>0</v>
      </c>
      <c r="AX621" s="42">
        <v>0</v>
      </c>
      <c r="AY621" s="42">
        <v>0</v>
      </c>
      <c r="AZ621" s="42">
        <v>0</v>
      </c>
      <c r="BA621" s="42">
        <v>0</v>
      </c>
      <c r="BB621" s="42">
        <v>0</v>
      </c>
      <c r="BC621" s="42">
        <v>0</v>
      </c>
    </row>
    <row r="622" spans="1:55" s="16" customFormat="1" x14ac:dyDescent="0.25">
      <c r="A622" s="45" t="s">
        <v>1131</v>
      </c>
      <c r="B622" s="45" t="s">
        <v>316</v>
      </c>
      <c r="C622" s="45" t="s">
        <v>75</v>
      </c>
      <c r="D622" s="42">
        <f t="shared" ref="D622:BC622" si="535">SUM(D623,D624,D625,D626)</f>
        <v>0</v>
      </c>
      <c r="E622" s="42">
        <f t="shared" si="535"/>
        <v>0</v>
      </c>
      <c r="F622" s="42">
        <f t="shared" si="535"/>
        <v>0</v>
      </c>
      <c r="G622" s="42">
        <f t="shared" si="535"/>
        <v>0</v>
      </c>
      <c r="H622" s="42">
        <f t="shared" si="535"/>
        <v>0</v>
      </c>
      <c r="I622" s="42">
        <f t="shared" si="535"/>
        <v>0</v>
      </c>
      <c r="J622" s="42">
        <f t="shared" si="535"/>
        <v>0</v>
      </c>
      <c r="K622" s="42">
        <f t="shared" si="535"/>
        <v>0</v>
      </c>
      <c r="L622" s="42">
        <f t="shared" si="535"/>
        <v>0</v>
      </c>
      <c r="M622" s="42">
        <f t="shared" si="535"/>
        <v>0</v>
      </c>
      <c r="N622" s="42">
        <f t="shared" si="535"/>
        <v>0</v>
      </c>
      <c r="O622" s="42">
        <f t="shared" si="535"/>
        <v>0</v>
      </c>
      <c r="P622" s="42">
        <f t="shared" si="535"/>
        <v>0</v>
      </c>
      <c r="Q622" s="42">
        <f t="shared" si="535"/>
        <v>0</v>
      </c>
      <c r="R622" s="42">
        <f t="shared" si="535"/>
        <v>0</v>
      </c>
      <c r="S622" s="42">
        <f t="shared" si="535"/>
        <v>0</v>
      </c>
      <c r="T622" s="42">
        <f t="shared" si="535"/>
        <v>0</v>
      </c>
      <c r="U622" s="42">
        <f t="shared" si="535"/>
        <v>0</v>
      </c>
      <c r="V622" s="42">
        <f t="shared" si="535"/>
        <v>0</v>
      </c>
      <c r="W622" s="42">
        <f t="shared" si="535"/>
        <v>0</v>
      </c>
      <c r="X622" s="42">
        <f t="shared" si="535"/>
        <v>0</v>
      </c>
      <c r="Y622" s="42">
        <f t="shared" si="535"/>
        <v>0</v>
      </c>
      <c r="Z622" s="42">
        <f t="shared" si="535"/>
        <v>0</v>
      </c>
      <c r="AA622" s="42">
        <f t="shared" si="535"/>
        <v>0</v>
      </c>
      <c r="AB622" s="42">
        <f t="shared" si="535"/>
        <v>0</v>
      </c>
      <c r="AC622" s="42">
        <f t="shared" si="535"/>
        <v>0</v>
      </c>
      <c r="AD622" s="42">
        <f t="shared" si="535"/>
        <v>0</v>
      </c>
      <c r="AE622" s="42">
        <f t="shared" si="535"/>
        <v>0</v>
      </c>
      <c r="AF622" s="42">
        <f t="shared" si="535"/>
        <v>0</v>
      </c>
      <c r="AG622" s="42">
        <f t="shared" si="535"/>
        <v>0</v>
      </c>
      <c r="AH622" s="42">
        <f t="shared" si="535"/>
        <v>0</v>
      </c>
      <c r="AI622" s="42">
        <f t="shared" si="535"/>
        <v>0</v>
      </c>
      <c r="AJ622" s="42">
        <f t="shared" si="535"/>
        <v>0</v>
      </c>
      <c r="AK622" s="42">
        <f t="shared" si="535"/>
        <v>0</v>
      </c>
      <c r="AL622" s="42">
        <f t="shared" si="535"/>
        <v>0</v>
      </c>
      <c r="AM622" s="42">
        <f t="shared" si="535"/>
        <v>0</v>
      </c>
      <c r="AN622" s="42">
        <f t="shared" si="535"/>
        <v>0</v>
      </c>
      <c r="AO622" s="42">
        <f t="shared" si="535"/>
        <v>0</v>
      </c>
      <c r="AP622" s="42">
        <f t="shared" si="535"/>
        <v>0</v>
      </c>
      <c r="AQ622" s="42">
        <f t="shared" si="535"/>
        <v>0</v>
      </c>
      <c r="AR622" s="42">
        <f t="shared" si="535"/>
        <v>0</v>
      </c>
      <c r="AS622" s="42">
        <f t="shared" si="535"/>
        <v>0</v>
      </c>
      <c r="AT622" s="42">
        <f t="shared" si="535"/>
        <v>0</v>
      </c>
      <c r="AU622" s="42">
        <f t="shared" si="535"/>
        <v>0</v>
      </c>
      <c r="AV622" s="42">
        <f t="shared" si="535"/>
        <v>0</v>
      </c>
      <c r="AW622" s="42">
        <f t="shared" si="535"/>
        <v>0</v>
      </c>
      <c r="AX622" s="42">
        <f t="shared" si="535"/>
        <v>0</v>
      </c>
      <c r="AY622" s="42">
        <f t="shared" si="535"/>
        <v>0</v>
      </c>
      <c r="AZ622" s="42">
        <f t="shared" si="535"/>
        <v>0</v>
      </c>
      <c r="BA622" s="42">
        <f t="shared" si="535"/>
        <v>0</v>
      </c>
      <c r="BB622" s="42">
        <f t="shared" si="535"/>
        <v>0</v>
      </c>
      <c r="BC622" s="42">
        <f t="shared" si="535"/>
        <v>0</v>
      </c>
    </row>
    <row r="623" spans="1:55" s="16" customFormat="1" ht="31.5" x14ac:dyDescent="0.25">
      <c r="A623" s="45" t="s">
        <v>1132</v>
      </c>
      <c r="B623" s="45" t="s">
        <v>318</v>
      </c>
      <c r="C623" s="45" t="s">
        <v>75</v>
      </c>
      <c r="D623" s="42">
        <v>0</v>
      </c>
      <c r="E623" s="42">
        <v>0</v>
      </c>
      <c r="F623" s="42">
        <v>0</v>
      </c>
      <c r="G623" s="42">
        <v>0</v>
      </c>
      <c r="H623" s="42">
        <v>0</v>
      </c>
      <c r="I623" s="42">
        <v>0</v>
      </c>
      <c r="J623" s="42">
        <v>0</v>
      </c>
      <c r="K623" s="42">
        <v>0</v>
      </c>
      <c r="L623" s="42">
        <v>0</v>
      </c>
      <c r="M623" s="42">
        <v>0</v>
      </c>
      <c r="N623" s="42">
        <v>0</v>
      </c>
      <c r="O623" s="42">
        <v>0</v>
      </c>
      <c r="P623" s="42">
        <v>0</v>
      </c>
      <c r="Q623" s="42">
        <v>0</v>
      </c>
      <c r="R623" s="42">
        <v>0</v>
      </c>
      <c r="S623" s="42">
        <v>0</v>
      </c>
      <c r="T623" s="42">
        <v>0</v>
      </c>
      <c r="U623" s="42">
        <v>0</v>
      </c>
      <c r="V623" s="42">
        <v>0</v>
      </c>
      <c r="W623" s="42">
        <v>0</v>
      </c>
      <c r="X623" s="42">
        <v>0</v>
      </c>
      <c r="Y623" s="42">
        <v>0</v>
      </c>
      <c r="Z623" s="42">
        <v>0</v>
      </c>
      <c r="AA623" s="42">
        <v>0</v>
      </c>
      <c r="AB623" s="42">
        <v>0</v>
      </c>
      <c r="AC623" s="42">
        <v>0</v>
      </c>
      <c r="AD623" s="42">
        <v>0</v>
      </c>
      <c r="AE623" s="42">
        <v>0</v>
      </c>
      <c r="AF623" s="42">
        <v>0</v>
      </c>
      <c r="AG623" s="42">
        <v>0</v>
      </c>
      <c r="AH623" s="42">
        <v>0</v>
      </c>
      <c r="AI623" s="42">
        <v>0</v>
      </c>
      <c r="AJ623" s="42">
        <v>0</v>
      </c>
      <c r="AK623" s="42">
        <v>0</v>
      </c>
      <c r="AL623" s="42">
        <v>0</v>
      </c>
      <c r="AM623" s="42">
        <v>0</v>
      </c>
      <c r="AN623" s="42">
        <v>0</v>
      </c>
      <c r="AO623" s="42">
        <v>0</v>
      </c>
      <c r="AP623" s="42">
        <v>0</v>
      </c>
      <c r="AQ623" s="42">
        <v>0</v>
      </c>
      <c r="AR623" s="42">
        <v>0</v>
      </c>
      <c r="AS623" s="42">
        <v>0</v>
      </c>
      <c r="AT623" s="42">
        <v>0</v>
      </c>
      <c r="AU623" s="42">
        <v>0</v>
      </c>
      <c r="AV623" s="42">
        <v>0</v>
      </c>
      <c r="AW623" s="42">
        <v>0</v>
      </c>
      <c r="AX623" s="42">
        <v>0</v>
      </c>
      <c r="AY623" s="42">
        <v>0</v>
      </c>
      <c r="AZ623" s="42">
        <v>0</v>
      </c>
      <c r="BA623" s="42">
        <v>0</v>
      </c>
      <c r="BB623" s="42">
        <v>0</v>
      </c>
      <c r="BC623" s="42">
        <v>0</v>
      </c>
    </row>
    <row r="624" spans="1:55" s="16" customFormat="1" x14ac:dyDescent="0.25">
      <c r="A624" s="45" t="s">
        <v>1133</v>
      </c>
      <c r="B624" s="45" t="s">
        <v>320</v>
      </c>
      <c r="C624" s="45" t="s">
        <v>75</v>
      </c>
      <c r="D624" s="42">
        <v>0</v>
      </c>
      <c r="E624" s="42">
        <v>0</v>
      </c>
      <c r="F624" s="42">
        <v>0</v>
      </c>
      <c r="G624" s="42">
        <v>0</v>
      </c>
      <c r="H624" s="42">
        <v>0</v>
      </c>
      <c r="I624" s="42">
        <v>0</v>
      </c>
      <c r="J624" s="42">
        <v>0</v>
      </c>
      <c r="K624" s="42">
        <v>0</v>
      </c>
      <c r="L624" s="42">
        <v>0</v>
      </c>
      <c r="M624" s="42">
        <v>0</v>
      </c>
      <c r="N624" s="42">
        <v>0</v>
      </c>
      <c r="O624" s="42">
        <v>0</v>
      </c>
      <c r="P624" s="42">
        <v>0</v>
      </c>
      <c r="Q624" s="42">
        <v>0</v>
      </c>
      <c r="R624" s="42">
        <v>0</v>
      </c>
      <c r="S624" s="42">
        <v>0</v>
      </c>
      <c r="T624" s="42">
        <v>0</v>
      </c>
      <c r="U624" s="42">
        <v>0</v>
      </c>
      <c r="V624" s="42">
        <v>0</v>
      </c>
      <c r="W624" s="42">
        <v>0</v>
      </c>
      <c r="X624" s="42">
        <v>0</v>
      </c>
      <c r="Y624" s="42">
        <v>0</v>
      </c>
      <c r="Z624" s="42">
        <v>0</v>
      </c>
      <c r="AA624" s="42">
        <v>0</v>
      </c>
      <c r="AB624" s="42">
        <v>0</v>
      </c>
      <c r="AC624" s="42">
        <v>0</v>
      </c>
      <c r="AD624" s="42">
        <v>0</v>
      </c>
      <c r="AE624" s="42">
        <v>0</v>
      </c>
      <c r="AF624" s="42">
        <v>0</v>
      </c>
      <c r="AG624" s="42">
        <v>0</v>
      </c>
      <c r="AH624" s="42">
        <v>0</v>
      </c>
      <c r="AI624" s="42">
        <v>0</v>
      </c>
      <c r="AJ624" s="42">
        <v>0</v>
      </c>
      <c r="AK624" s="42">
        <v>0</v>
      </c>
      <c r="AL624" s="42">
        <v>0</v>
      </c>
      <c r="AM624" s="42">
        <v>0</v>
      </c>
      <c r="AN624" s="42">
        <v>0</v>
      </c>
      <c r="AO624" s="42">
        <v>0</v>
      </c>
      <c r="AP624" s="42">
        <v>0</v>
      </c>
      <c r="AQ624" s="42">
        <v>0</v>
      </c>
      <c r="AR624" s="42">
        <v>0</v>
      </c>
      <c r="AS624" s="42">
        <v>0</v>
      </c>
      <c r="AT624" s="42">
        <v>0</v>
      </c>
      <c r="AU624" s="42">
        <v>0</v>
      </c>
      <c r="AV624" s="42">
        <v>0</v>
      </c>
      <c r="AW624" s="42">
        <v>0</v>
      </c>
      <c r="AX624" s="42">
        <v>0</v>
      </c>
      <c r="AY624" s="42">
        <v>0</v>
      </c>
      <c r="AZ624" s="42">
        <v>0</v>
      </c>
      <c r="BA624" s="42">
        <v>0</v>
      </c>
      <c r="BB624" s="42">
        <v>0</v>
      </c>
      <c r="BC624" s="42">
        <v>0</v>
      </c>
    </row>
    <row r="625" spans="1:55" s="16" customFormat="1" ht="31.5" x14ac:dyDescent="0.25">
      <c r="A625" s="45" t="s">
        <v>1134</v>
      </c>
      <c r="B625" s="45" t="s">
        <v>324</v>
      </c>
      <c r="C625" s="45" t="s">
        <v>75</v>
      </c>
      <c r="D625" s="42">
        <v>0</v>
      </c>
      <c r="E625" s="42">
        <v>0</v>
      </c>
      <c r="F625" s="42">
        <v>0</v>
      </c>
      <c r="G625" s="42">
        <v>0</v>
      </c>
      <c r="H625" s="42">
        <v>0</v>
      </c>
      <c r="I625" s="42">
        <v>0</v>
      </c>
      <c r="J625" s="42">
        <v>0</v>
      </c>
      <c r="K625" s="42">
        <v>0</v>
      </c>
      <c r="L625" s="42">
        <v>0</v>
      </c>
      <c r="M625" s="42">
        <v>0</v>
      </c>
      <c r="N625" s="42">
        <v>0</v>
      </c>
      <c r="O625" s="42">
        <v>0</v>
      </c>
      <c r="P625" s="42">
        <v>0</v>
      </c>
      <c r="Q625" s="42">
        <v>0</v>
      </c>
      <c r="R625" s="42">
        <v>0</v>
      </c>
      <c r="S625" s="42">
        <v>0</v>
      </c>
      <c r="T625" s="42">
        <v>0</v>
      </c>
      <c r="U625" s="42">
        <v>0</v>
      </c>
      <c r="V625" s="42">
        <v>0</v>
      </c>
      <c r="W625" s="42">
        <v>0</v>
      </c>
      <c r="X625" s="42">
        <v>0</v>
      </c>
      <c r="Y625" s="42">
        <v>0</v>
      </c>
      <c r="Z625" s="42">
        <v>0</v>
      </c>
      <c r="AA625" s="42">
        <v>0</v>
      </c>
      <c r="AB625" s="42">
        <v>0</v>
      </c>
      <c r="AC625" s="42">
        <v>0</v>
      </c>
      <c r="AD625" s="42">
        <v>0</v>
      </c>
      <c r="AE625" s="42">
        <v>0</v>
      </c>
      <c r="AF625" s="42">
        <v>0</v>
      </c>
      <c r="AG625" s="42">
        <v>0</v>
      </c>
      <c r="AH625" s="42">
        <v>0</v>
      </c>
      <c r="AI625" s="42">
        <v>0</v>
      </c>
      <c r="AJ625" s="42">
        <v>0</v>
      </c>
      <c r="AK625" s="42">
        <v>0</v>
      </c>
      <c r="AL625" s="42">
        <v>0</v>
      </c>
      <c r="AM625" s="42">
        <v>0</v>
      </c>
      <c r="AN625" s="42">
        <v>0</v>
      </c>
      <c r="AO625" s="42">
        <v>0</v>
      </c>
      <c r="AP625" s="42">
        <v>0</v>
      </c>
      <c r="AQ625" s="42">
        <v>0</v>
      </c>
      <c r="AR625" s="42">
        <v>0</v>
      </c>
      <c r="AS625" s="42">
        <v>0</v>
      </c>
      <c r="AT625" s="42">
        <v>0</v>
      </c>
      <c r="AU625" s="42">
        <v>0</v>
      </c>
      <c r="AV625" s="42">
        <v>0</v>
      </c>
      <c r="AW625" s="42">
        <v>0</v>
      </c>
      <c r="AX625" s="42">
        <v>0</v>
      </c>
      <c r="AY625" s="42">
        <v>0</v>
      </c>
      <c r="AZ625" s="42">
        <v>0</v>
      </c>
      <c r="BA625" s="42">
        <v>0</v>
      </c>
      <c r="BB625" s="42">
        <v>0</v>
      </c>
      <c r="BC625" s="42">
        <v>0</v>
      </c>
    </row>
    <row r="626" spans="1:55" s="16" customFormat="1" x14ac:dyDescent="0.25">
      <c r="A626" s="45" t="s">
        <v>1135</v>
      </c>
      <c r="B626" s="45" t="s">
        <v>330</v>
      </c>
      <c r="C626" s="45" t="s">
        <v>75</v>
      </c>
      <c r="D626" s="42">
        <v>0</v>
      </c>
      <c r="E626" s="42">
        <v>0</v>
      </c>
      <c r="F626" s="42">
        <v>0</v>
      </c>
      <c r="G626" s="42">
        <v>0</v>
      </c>
      <c r="H626" s="42">
        <v>0</v>
      </c>
      <c r="I626" s="42">
        <v>0</v>
      </c>
      <c r="J626" s="42">
        <v>0</v>
      </c>
      <c r="K626" s="42">
        <v>0</v>
      </c>
      <c r="L626" s="42">
        <v>0</v>
      </c>
      <c r="M626" s="42">
        <v>0</v>
      </c>
      <c r="N626" s="42">
        <v>0</v>
      </c>
      <c r="O626" s="42">
        <v>0</v>
      </c>
      <c r="P626" s="42">
        <v>0</v>
      </c>
      <c r="Q626" s="42">
        <v>0</v>
      </c>
      <c r="R626" s="42">
        <v>0</v>
      </c>
      <c r="S626" s="42">
        <v>0</v>
      </c>
      <c r="T626" s="42">
        <v>0</v>
      </c>
      <c r="U626" s="42">
        <v>0</v>
      </c>
      <c r="V626" s="42">
        <v>0</v>
      </c>
      <c r="W626" s="42">
        <v>0</v>
      </c>
      <c r="X626" s="42">
        <v>0</v>
      </c>
      <c r="Y626" s="42">
        <v>0</v>
      </c>
      <c r="Z626" s="42">
        <v>0</v>
      </c>
      <c r="AA626" s="42">
        <v>0</v>
      </c>
      <c r="AB626" s="42">
        <v>0</v>
      </c>
      <c r="AC626" s="42">
        <v>0</v>
      </c>
      <c r="AD626" s="42">
        <v>0</v>
      </c>
      <c r="AE626" s="42">
        <v>0</v>
      </c>
      <c r="AF626" s="42">
        <v>0</v>
      </c>
      <c r="AG626" s="42">
        <v>0</v>
      </c>
      <c r="AH626" s="42">
        <v>0</v>
      </c>
      <c r="AI626" s="42">
        <v>0</v>
      </c>
      <c r="AJ626" s="42">
        <v>0</v>
      </c>
      <c r="AK626" s="42">
        <v>0</v>
      </c>
      <c r="AL626" s="42">
        <v>0</v>
      </c>
      <c r="AM626" s="42">
        <v>0</v>
      </c>
      <c r="AN626" s="42">
        <v>0</v>
      </c>
      <c r="AO626" s="42">
        <v>0</v>
      </c>
      <c r="AP626" s="42">
        <v>0</v>
      </c>
      <c r="AQ626" s="42">
        <v>0</v>
      </c>
      <c r="AR626" s="42">
        <v>0</v>
      </c>
      <c r="AS626" s="42">
        <v>0</v>
      </c>
      <c r="AT626" s="42">
        <v>0</v>
      </c>
      <c r="AU626" s="42">
        <v>0</v>
      </c>
      <c r="AV626" s="42">
        <v>0</v>
      </c>
      <c r="AW626" s="42">
        <v>0</v>
      </c>
      <c r="AX626" s="42">
        <v>0</v>
      </c>
      <c r="AY626" s="42">
        <v>0</v>
      </c>
      <c r="AZ626" s="42">
        <v>0</v>
      </c>
      <c r="BA626" s="42">
        <v>0</v>
      </c>
      <c r="BB626" s="42">
        <v>0</v>
      </c>
      <c r="BC626" s="42">
        <v>0</v>
      </c>
    </row>
    <row r="627" spans="1:55" s="16" customFormat="1" ht="31.5" x14ac:dyDescent="0.25">
      <c r="A627" s="45" t="s">
        <v>1136</v>
      </c>
      <c r="B627" s="45" t="s">
        <v>344</v>
      </c>
      <c r="C627" s="45" t="s">
        <v>75</v>
      </c>
      <c r="D627" s="42">
        <v>0</v>
      </c>
      <c r="E627" s="42">
        <v>0</v>
      </c>
      <c r="F627" s="42">
        <v>0</v>
      </c>
      <c r="G627" s="42">
        <v>0</v>
      </c>
      <c r="H627" s="42">
        <v>0</v>
      </c>
      <c r="I627" s="42">
        <v>0</v>
      </c>
      <c r="J627" s="42">
        <v>0</v>
      </c>
      <c r="K627" s="42">
        <v>0</v>
      </c>
      <c r="L627" s="42">
        <v>0</v>
      </c>
      <c r="M627" s="42">
        <v>0</v>
      </c>
      <c r="N627" s="42">
        <v>0</v>
      </c>
      <c r="O627" s="42">
        <v>0</v>
      </c>
      <c r="P627" s="42">
        <v>0</v>
      </c>
      <c r="Q627" s="42">
        <v>0</v>
      </c>
      <c r="R627" s="42">
        <v>0</v>
      </c>
      <c r="S627" s="42">
        <v>0</v>
      </c>
      <c r="T627" s="42">
        <v>0</v>
      </c>
      <c r="U627" s="42">
        <v>0</v>
      </c>
      <c r="V627" s="42">
        <v>0</v>
      </c>
      <c r="W627" s="42">
        <v>0</v>
      </c>
      <c r="X627" s="42">
        <v>0</v>
      </c>
      <c r="Y627" s="42">
        <v>0</v>
      </c>
      <c r="Z627" s="42">
        <v>0</v>
      </c>
      <c r="AA627" s="42">
        <v>0</v>
      </c>
      <c r="AB627" s="42">
        <v>0</v>
      </c>
      <c r="AC627" s="42">
        <v>0</v>
      </c>
      <c r="AD627" s="42">
        <v>0</v>
      </c>
      <c r="AE627" s="42">
        <v>0</v>
      </c>
      <c r="AF627" s="42">
        <v>0</v>
      </c>
      <c r="AG627" s="42">
        <v>0</v>
      </c>
      <c r="AH627" s="42">
        <v>0</v>
      </c>
      <c r="AI627" s="42">
        <v>0</v>
      </c>
      <c r="AJ627" s="42">
        <v>0</v>
      </c>
      <c r="AK627" s="42">
        <v>0</v>
      </c>
      <c r="AL627" s="42">
        <v>0</v>
      </c>
      <c r="AM627" s="42">
        <v>0</v>
      </c>
      <c r="AN627" s="42">
        <v>0</v>
      </c>
      <c r="AO627" s="42">
        <v>0</v>
      </c>
      <c r="AP627" s="42">
        <v>0</v>
      </c>
      <c r="AQ627" s="42">
        <v>0</v>
      </c>
      <c r="AR627" s="42">
        <v>0</v>
      </c>
      <c r="AS627" s="42">
        <v>0</v>
      </c>
      <c r="AT627" s="42">
        <v>0</v>
      </c>
      <c r="AU627" s="42">
        <v>0</v>
      </c>
      <c r="AV627" s="42">
        <v>0</v>
      </c>
      <c r="AW627" s="42">
        <v>0</v>
      </c>
      <c r="AX627" s="42">
        <v>0</v>
      </c>
      <c r="AY627" s="42">
        <v>0</v>
      </c>
      <c r="AZ627" s="42">
        <v>0</v>
      </c>
      <c r="BA627" s="42">
        <v>0</v>
      </c>
      <c r="BB627" s="42">
        <v>0</v>
      </c>
      <c r="BC627" s="42">
        <v>0</v>
      </c>
    </row>
    <row r="628" spans="1:55" s="16" customFormat="1" x14ac:dyDescent="0.25">
      <c r="A628" s="45" t="s">
        <v>1137</v>
      </c>
      <c r="B628" s="45" t="s">
        <v>346</v>
      </c>
      <c r="C628" s="45" t="s">
        <v>75</v>
      </c>
      <c r="D628" s="42">
        <f>SUM(D629:D631,)</f>
        <v>7.2815999999999992</v>
      </c>
      <c r="E628" s="42">
        <f t="shared" ref="E628:BC628" si="536">SUM(E629:E631,)</f>
        <v>6.2377015599999996</v>
      </c>
      <c r="F628" s="42">
        <f t="shared" si="536"/>
        <v>0</v>
      </c>
      <c r="G628" s="42">
        <f t="shared" si="536"/>
        <v>0</v>
      </c>
      <c r="H628" s="42">
        <f t="shared" si="536"/>
        <v>6.2377015599999996</v>
      </c>
      <c r="I628" s="42">
        <f t="shared" si="536"/>
        <v>0</v>
      </c>
      <c r="J628" s="42">
        <f t="shared" si="536"/>
        <v>0</v>
      </c>
      <c r="K628" s="42">
        <f t="shared" si="536"/>
        <v>0</v>
      </c>
      <c r="L628" s="42">
        <f t="shared" si="536"/>
        <v>0</v>
      </c>
      <c r="M628" s="42">
        <f t="shared" si="536"/>
        <v>0</v>
      </c>
      <c r="N628" s="42">
        <f t="shared" si="536"/>
        <v>0</v>
      </c>
      <c r="O628" s="42">
        <f t="shared" si="536"/>
        <v>3.0555571599999998</v>
      </c>
      <c r="P628" s="42">
        <f t="shared" si="536"/>
        <v>0</v>
      </c>
      <c r="Q628" s="42">
        <f t="shared" si="536"/>
        <v>0</v>
      </c>
      <c r="R628" s="42">
        <f t="shared" si="536"/>
        <v>3.0555571599999998</v>
      </c>
      <c r="S628" s="42">
        <f t="shared" si="536"/>
        <v>0</v>
      </c>
      <c r="T628" s="42">
        <f t="shared" si="536"/>
        <v>3.1821443999999999</v>
      </c>
      <c r="U628" s="42">
        <f t="shared" si="536"/>
        <v>0</v>
      </c>
      <c r="V628" s="42">
        <f t="shared" si="536"/>
        <v>0</v>
      </c>
      <c r="W628" s="42">
        <f t="shared" si="536"/>
        <v>3.1821443999999999</v>
      </c>
      <c r="X628" s="42">
        <f t="shared" si="536"/>
        <v>0</v>
      </c>
      <c r="Y628" s="42">
        <f t="shared" si="536"/>
        <v>0</v>
      </c>
      <c r="Z628" s="42">
        <f t="shared" si="536"/>
        <v>0</v>
      </c>
      <c r="AA628" s="42">
        <f t="shared" si="536"/>
        <v>0</v>
      </c>
      <c r="AB628" s="42">
        <f t="shared" si="536"/>
        <v>0</v>
      </c>
      <c r="AC628" s="42">
        <f t="shared" si="536"/>
        <v>0</v>
      </c>
      <c r="AD628" s="42">
        <f t="shared" si="536"/>
        <v>6.0680000000000005</v>
      </c>
      <c r="AE628" s="42">
        <f t="shared" si="536"/>
        <v>5.1980846300000003</v>
      </c>
      <c r="AF628" s="42">
        <f t="shared" si="536"/>
        <v>0</v>
      </c>
      <c r="AG628" s="42">
        <f t="shared" si="536"/>
        <v>0</v>
      </c>
      <c r="AH628" s="42">
        <f t="shared" si="536"/>
        <v>5.1980846300000003</v>
      </c>
      <c r="AI628" s="42">
        <f t="shared" si="536"/>
        <v>0</v>
      </c>
      <c r="AJ628" s="42">
        <f t="shared" si="536"/>
        <v>0</v>
      </c>
      <c r="AK628" s="42">
        <f t="shared" si="536"/>
        <v>0</v>
      </c>
      <c r="AL628" s="42">
        <f t="shared" si="536"/>
        <v>0</v>
      </c>
      <c r="AM628" s="42">
        <f t="shared" si="536"/>
        <v>0</v>
      </c>
      <c r="AN628" s="42">
        <f t="shared" si="536"/>
        <v>0</v>
      </c>
      <c r="AO628" s="42">
        <f t="shared" si="536"/>
        <v>2.74107463</v>
      </c>
      <c r="AP628" s="42">
        <f t="shared" si="536"/>
        <v>0</v>
      </c>
      <c r="AQ628" s="42">
        <f t="shared" si="536"/>
        <v>0</v>
      </c>
      <c r="AR628" s="42">
        <f t="shared" si="536"/>
        <v>2.74107463</v>
      </c>
      <c r="AS628" s="42">
        <f t="shared" si="536"/>
        <v>0</v>
      </c>
      <c r="AT628" s="42">
        <f t="shared" si="536"/>
        <v>2.4570100000000004</v>
      </c>
      <c r="AU628" s="42">
        <f t="shared" si="536"/>
        <v>0</v>
      </c>
      <c r="AV628" s="42">
        <f t="shared" si="536"/>
        <v>0</v>
      </c>
      <c r="AW628" s="42">
        <f t="shared" si="536"/>
        <v>2.4570100000000004</v>
      </c>
      <c r="AX628" s="42">
        <f t="shared" si="536"/>
        <v>0</v>
      </c>
      <c r="AY628" s="42">
        <f t="shared" si="536"/>
        <v>0</v>
      </c>
      <c r="AZ628" s="42">
        <f t="shared" si="536"/>
        <v>0</v>
      </c>
      <c r="BA628" s="42">
        <f t="shared" si="536"/>
        <v>0</v>
      </c>
      <c r="BB628" s="42">
        <f t="shared" si="536"/>
        <v>0</v>
      </c>
      <c r="BC628" s="42">
        <f t="shared" si="536"/>
        <v>0</v>
      </c>
    </row>
    <row r="629" spans="1:55" x14ac:dyDescent="0.25">
      <c r="A629" s="54" t="s">
        <v>1137</v>
      </c>
      <c r="B629" s="52" t="s">
        <v>1138</v>
      </c>
      <c r="C629" s="54" t="s">
        <v>1139</v>
      </c>
      <c r="D629" s="49">
        <v>3.4415999999999998</v>
      </c>
      <c r="E629" s="49">
        <f t="shared" ref="E629:E631" si="537">SUBTOTAL(9,F629:I629)</f>
        <v>3.0555571599999998</v>
      </c>
      <c r="F629" s="49">
        <f t="shared" ref="F629:I631" si="538">K629+P629+U629+Z629</f>
        <v>0</v>
      </c>
      <c r="G629" s="49">
        <f t="shared" si="538"/>
        <v>0</v>
      </c>
      <c r="H629" s="49">
        <f t="shared" si="538"/>
        <v>3.0555571599999998</v>
      </c>
      <c r="I629" s="49">
        <f t="shared" si="538"/>
        <v>0</v>
      </c>
      <c r="J629" s="49">
        <f t="shared" ref="J629:J631" si="539">SUBTOTAL(9,K629:N629)</f>
        <v>0</v>
      </c>
      <c r="K629" s="49">
        <v>0</v>
      </c>
      <c r="L629" s="49">
        <v>0</v>
      </c>
      <c r="M629" s="49">
        <v>0</v>
      </c>
      <c r="N629" s="49">
        <v>0</v>
      </c>
      <c r="O629" s="49">
        <f t="shared" ref="O629:O631" si="540">SUBTOTAL(9,P629:S629)</f>
        <v>3.0555571599999998</v>
      </c>
      <c r="P629" s="49">
        <v>0</v>
      </c>
      <c r="Q629" s="49">
        <v>0</v>
      </c>
      <c r="R629" s="49">
        <v>3.0555571599999998</v>
      </c>
      <c r="S629" s="49">
        <v>0</v>
      </c>
      <c r="T629" s="49">
        <f t="shared" ref="T629:T631" si="541">SUBTOTAL(9,U629:X629)</f>
        <v>0</v>
      </c>
      <c r="U629" s="49">
        <v>0</v>
      </c>
      <c r="V629" s="49">
        <v>0</v>
      </c>
      <c r="W629" s="49">
        <v>0</v>
      </c>
      <c r="X629" s="49">
        <v>0</v>
      </c>
      <c r="Y629" s="49">
        <f t="shared" ref="Y629:Y631" si="542">SUBTOTAL(9,Z629:AC629)</f>
        <v>0</v>
      </c>
      <c r="Z629" s="49">
        <v>0</v>
      </c>
      <c r="AA629" s="49">
        <v>0</v>
      </c>
      <c r="AB629" s="49">
        <v>0</v>
      </c>
      <c r="AC629" s="49">
        <v>0</v>
      </c>
      <c r="AD629" s="49">
        <v>2.8679999999999999</v>
      </c>
      <c r="AE629" s="49">
        <f t="shared" ref="AE629:AE631" si="543">SUBTOTAL(9,AF629:AI629)</f>
        <v>2.5462976300000002</v>
      </c>
      <c r="AF629" s="49">
        <f t="shared" ref="AF629:AI631" si="544">AK629+AP629+AU629+AZ629</f>
        <v>0</v>
      </c>
      <c r="AG629" s="49">
        <f t="shared" si="544"/>
        <v>0</v>
      </c>
      <c r="AH629" s="49">
        <f t="shared" si="544"/>
        <v>2.5462976300000002</v>
      </c>
      <c r="AI629" s="49">
        <f t="shared" si="544"/>
        <v>0</v>
      </c>
      <c r="AJ629" s="49">
        <f t="shared" ref="AJ629:AJ631" si="545">SUBTOTAL(9,AK629:AN629)</f>
        <v>0</v>
      </c>
      <c r="AK629" s="49">
        <v>0</v>
      </c>
      <c r="AL629" s="49">
        <v>0</v>
      </c>
      <c r="AM629" s="49">
        <v>0</v>
      </c>
      <c r="AN629" s="49">
        <v>0</v>
      </c>
      <c r="AO629" s="49">
        <f t="shared" ref="AO629:AO631" si="546">SUBTOTAL(9,AP629:AS629)</f>
        <v>2.5462976300000002</v>
      </c>
      <c r="AP629" s="49">
        <v>0</v>
      </c>
      <c r="AQ629" s="49">
        <v>0</v>
      </c>
      <c r="AR629" s="49">
        <v>2.5462976300000002</v>
      </c>
      <c r="AS629" s="49">
        <v>0</v>
      </c>
      <c r="AT629" s="49">
        <f t="shared" ref="AT629:AT631" si="547">SUBTOTAL(9,AU629:AX629)</f>
        <v>0</v>
      </c>
      <c r="AU629" s="49">
        <v>0</v>
      </c>
      <c r="AV629" s="49">
        <v>0</v>
      </c>
      <c r="AW629" s="49">
        <v>0</v>
      </c>
      <c r="AX629" s="49">
        <v>0</v>
      </c>
      <c r="AY629" s="49">
        <f t="shared" ref="AY629:AY631" si="548">SUBTOTAL(9,AZ629:BC629)</f>
        <v>0</v>
      </c>
      <c r="AZ629" s="49">
        <v>0</v>
      </c>
      <c r="BA629" s="49">
        <v>0</v>
      </c>
      <c r="BB629" s="49">
        <v>0</v>
      </c>
      <c r="BC629" s="49">
        <v>0</v>
      </c>
    </row>
    <row r="630" spans="1:55" x14ac:dyDescent="0.25">
      <c r="A630" s="54" t="s">
        <v>1137</v>
      </c>
      <c r="B630" s="52" t="s">
        <v>1140</v>
      </c>
      <c r="C630" s="54" t="s">
        <v>1141</v>
      </c>
      <c r="D630" s="49">
        <v>2.4</v>
      </c>
      <c r="E630" s="49">
        <f t="shared" si="537"/>
        <v>2.9484119999999998</v>
      </c>
      <c r="F630" s="49">
        <f t="shared" si="538"/>
        <v>0</v>
      </c>
      <c r="G630" s="49">
        <f t="shared" si="538"/>
        <v>0</v>
      </c>
      <c r="H630" s="49">
        <f t="shared" si="538"/>
        <v>2.9484119999999998</v>
      </c>
      <c r="I630" s="49">
        <f t="shared" si="538"/>
        <v>0</v>
      </c>
      <c r="J630" s="49">
        <f t="shared" si="539"/>
        <v>0</v>
      </c>
      <c r="K630" s="49">
        <v>0</v>
      </c>
      <c r="L630" s="49">
        <v>0</v>
      </c>
      <c r="M630" s="49">
        <v>0</v>
      </c>
      <c r="N630" s="49">
        <v>0</v>
      </c>
      <c r="O630" s="49">
        <f t="shared" si="540"/>
        <v>0</v>
      </c>
      <c r="P630" s="49">
        <v>0</v>
      </c>
      <c r="Q630" s="49">
        <v>0</v>
      </c>
      <c r="R630" s="49">
        <v>0</v>
      </c>
      <c r="S630" s="49">
        <v>0</v>
      </c>
      <c r="T630" s="49">
        <f t="shared" si="541"/>
        <v>2.9484119999999998</v>
      </c>
      <c r="U630" s="49">
        <v>0</v>
      </c>
      <c r="V630" s="49">
        <v>0</v>
      </c>
      <c r="W630" s="49">
        <v>2.9484119999999998</v>
      </c>
      <c r="X630" s="49">
        <v>0</v>
      </c>
      <c r="Y630" s="49">
        <f t="shared" si="542"/>
        <v>0</v>
      </c>
      <c r="Z630" s="49">
        <v>0</v>
      </c>
      <c r="AA630" s="49">
        <v>0</v>
      </c>
      <c r="AB630" s="49">
        <v>0</v>
      </c>
      <c r="AC630" s="49">
        <v>0</v>
      </c>
      <c r="AD630" s="49">
        <v>2</v>
      </c>
      <c r="AE630" s="49">
        <f t="shared" si="543"/>
        <v>2.4570100000000004</v>
      </c>
      <c r="AF630" s="49">
        <f t="shared" si="544"/>
        <v>0</v>
      </c>
      <c r="AG630" s="49">
        <f t="shared" si="544"/>
        <v>0</v>
      </c>
      <c r="AH630" s="49">
        <f t="shared" si="544"/>
        <v>2.4570100000000004</v>
      </c>
      <c r="AI630" s="49">
        <f t="shared" si="544"/>
        <v>0</v>
      </c>
      <c r="AJ630" s="49">
        <f t="shared" si="545"/>
        <v>0</v>
      </c>
      <c r="AK630" s="49">
        <v>0</v>
      </c>
      <c r="AL630" s="49">
        <v>0</v>
      </c>
      <c r="AM630" s="49">
        <v>0</v>
      </c>
      <c r="AN630" s="49">
        <v>0</v>
      </c>
      <c r="AO630" s="49">
        <f t="shared" si="546"/>
        <v>0</v>
      </c>
      <c r="AP630" s="49">
        <v>0</v>
      </c>
      <c r="AQ630" s="49">
        <v>0</v>
      </c>
      <c r="AR630" s="49">
        <v>0</v>
      </c>
      <c r="AS630" s="49">
        <v>0</v>
      </c>
      <c r="AT630" s="49">
        <f t="shared" si="547"/>
        <v>2.4570100000000004</v>
      </c>
      <c r="AU630" s="49">
        <v>0</v>
      </c>
      <c r="AV630" s="49">
        <v>0</v>
      </c>
      <c r="AW630" s="49">
        <v>2.4570100000000004</v>
      </c>
      <c r="AX630" s="49">
        <v>0</v>
      </c>
      <c r="AY630" s="49">
        <f t="shared" si="548"/>
        <v>0</v>
      </c>
      <c r="AZ630" s="49">
        <v>0</v>
      </c>
      <c r="BA630" s="49">
        <v>0</v>
      </c>
      <c r="BB630" s="49">
        <v>0</v>
      </c>
      <c r="BC630" s="49">
        <v>0</v>
      </c>
    </row>
    <row r="631" spans="1:55" ht="31.5" x14ac:dyDescent="0.25">
      <c r="A631" s="54" t="s">
        <v>1137</v>
      </c>
      <c r="B631" s="52" t="s">
        <v>1142</v>
      </c>
      <c r="C631" s="54" t="s">
        <v>1143</v>
      </c>
      <c r="D631" s="49">
        <v>1.44</v>
      </c>
      <c r="E631" s="49">
        <f t="shared" si="537"/>
        <v>0.23373240000000001</v>
      </c>
      <c r="F631" s="49">
        <f t="shared" si="538"/>
        <v>0</v>
      </c>
      <c r="G631" s="49">
        <f t="shared" si="538"/>
        <v>0</v>
      </c>
      <c r="H631" s="49">
        <f t="shared" si="538"/>
        <v>0.23373240000000001</v>
      </c>
      <c r="I631" s="49">
        <f t="shared" si="538"/>
        <v>0</v>
      </c>
      <c r="J631" s="49">
        <f t="shared" si="539"/>
        <v>0</v>
      </c>
      <c r="K631" s="49">
        <v>0</v>
      </c>
      <c r="L631" s="49">
        <v>0</v>
      </c>
      <c r="M631" s="49">
        <v>0</v>
      </c>
      <c r="N631" s="49">
        <v>0</v>
      </c>
      <c r="O631" s="49">
        <f t="shared" si="540"/>
        <v>0</v>
      </c>
      <c r="P631" s="49">
        <v>0</v>
      </c>
      <c r="Q631" s="49">
        <v>0</v>
      </c>
      <c r="R631" s="49">
        <v>0</v>
      </c>
      <c r="S631" s="49">
        <v>0</v>
      </c>
      <c r="T631" s="49">
        <f t="shared" si="541"/>
        <v>0.23373240000000001</v>
      </c>
      <c r="U631" s="49">
        <v>0</v>
      </c>
      <c r="V631" s="49">
        <v>0</v>
      </c>
      <c r="W631" s="49">
        <v>0.23373240000000001</v>
      </c>
      <c r="X631" s="49">
        <v>0</v>
      </c>
      <c r="Y631" s="49">
        <f t="shared" si="542"/>
        <v>0</v>
      </c>
      <c r="Z631" s="49">
        <v>0</v>
      </c>
      <c r="AA631" s="49">
        <v>0</v>
      </c>
      <c r="AB631" s="49">
        <v>0</v>
      </c>
      <c r="AC631" s="49">
        <v>0</v>
      </c>
      <c r="AD631" s="49">
        <v>1.2</v>
      </c>
      <c r="AE631" s="49">
        <f t="shared" si="543"/>
        <v>0.19477699999999998</v>
      </c>
      <c r="AF631" s="49">
        <f t="shared" si="544"/>
        <v>0</v>
      </c>
      <c r="AG631" s="49">
        <f t="shared" si="544"/>
        <v>0</v>
      </c>
      <c r="AH631" s="49">
        <f t="shared" si="544"/>
        <v>0.19477699999999998</v>
      </c>
      <c r="AI631" s="49">
        <f t="shared" si="544"/>
        <v>0</v>
      </c>
      <c r="AJ631" s="49">
        <f t="shared" si="545"/>
        <v>0</v>
      </c>
      <c r="AK631" s="49">
        <v>0</v>
      </c>
      <c r="AL631" s="49">
        <v>0</v>
      </c>
      <c r="AM631" s="49">
        <v>0</v>
      </c>
      <c r="AN631" s="49">
        <v>0</v>
      </c>
      <c r="AO631" s="49">
        <f t="shared" si="546"/>
        <v>0.19477699999999998</v>
      </c>
      <c r="AP631" s="49">
        <v>0</v>
      </c>
      <c r="AQ631" s="49">
        <v>0</v>
      </c>
      <c r="AR631" s="49">
        <v>0.19477699999999998</v>
      </c>
      <c r="AS631" s="49">
        <v>0</v>
      </c>
      <c r="AT631" s="49">
        <f t="shared" si="547"/>
        <v>0</v>
      </c>
      <c r="AU631" s="49">
        <v>0</v>
      </c>
      <c r="AV631" s="49">
        <v>0</v>
      </c>
      <c r="AW631" s="49">
        <v>0</v>
      </c>
      <c r="AX631" s="49">
        <v>0</v>
      </c>
      <c r="AY631" s="49">
        <f t="shared" si="548"/>
        <v>0</v>
      </c>
      <c r="AZ631" s="49">
        <v>0</v>
      </c>
      <c r="BA631" s="49">
        <v>0</v>
      </c>
      <c r="BB631" s="49">
        <v>0</v>
      </c>
      <c r="BC631" s="49">
        <v>0</v>
      </c>
    </row>
    <row r="632" spans="1:55" x14ac:dyDescent="0.25">
      <c r="A632" s="69"/>
      <c r="B632" s="69"/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  <c r="AB632" s="69"/>
      <c r="AC632" s="69"/>
      <c r="AD632" s="69"/>
      <c r="AE632" s="69"/>
      <c r="AF632" s="69"/>
      <c r="AG632" s="69"/>
      <c r="AH632" s="69"/>
      <c r="AI632" s="69"/>
      <c r="AJ632" s="69"/>
      <c r="AK632" s="69"/>
      <c r="AL632" s="69"/>
      <c r="AM632" s="69"/>
      <c r="AN632" s="69"/>
      <c r="AO632" s="69"/>
      <c r="AP632" s="69"/>
      <c r="AQ632" s="69"/>
      <c r="AR632" s="69"/>
      <c r="AS632" s="69"/>
      <c r="AT632" s="69"/>
      <c r="AU632" s="69"/>
      <c r="AV632" s="69"/>
      <c r="AW632" s="69"/>
      <c r="AX632" s="69"/>
      <c r="AY632" s="69"/>
      <c r="AZ632" s="69"/>
      <c r="BA632" s="69"/>
      <c r="BB632" s="69"/>
      <c r="BC632" s="69"/>
    </row>
    <row r="633" spans="1:55" x14ac:dyDescent="0.25">
      <c r="A633" s="69"/>
      <c r="B633" s="69"/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  <c r="AB633" s="69"/>
      <c r="AC633" s="69"/>
      <c r="AD633" s="69"/>
      <c r="AE633" s="69"/>
      <c r="AF633" s="69"/>
      <c r="AG633" s="69"/>
      <c r="AH633" s="69"/>
      <c r="AI633" s="69"/>
      <c r="AJ633" s="69"/>
      <c r="AK633" s="69"/>
      <c r="AL633" s="69"/>
      <c r="AM633" s="69"/>
      <c r="AN633" s="69"/>
      <c r="AO633" s="69"/>
      <c r="AP633" s="69"/>
      <c r="AQ633" s="69"/>
      <c r="AR633" s="69"/>
      <c r="AS633" s="69"/>
      <c r="AT633" s="69"/>
      <c r="AU633" s="69"/>
      <c r="AV633" s="69"/>
      <c r="AW633" s="69"/>
      <c r="AX633" s="69"/>
      <c r="AY633" s="69"/>
      <c r="AZ633" s="69"/>
      <c r="BA633" s="69"/>
      <c r="BB633" s="69"/>
      <c r="BC633" s="69"/>
    </row>
  </sheetData>
  <mergeCells count="27">
    <mergeCell ref="AE19:AI19"/>
    <mergeCell ref="AJ19:AN19"/>
    <mergeCell ref="AO19:AS19"/>
    <mergeCell ref="AT19:AX19"/>
    <mergeCell ref="AY19:BC19"/>
    <mergeCell ref="E19:I19"/>
    <mergeCell ref="J19:N19"/>
    <mergeCell ref="O19:S19"/>
    <mergeCell ref="T19:X19"/>
    <mergeCell ref="Y19:AC19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7:BC7"/>
    <mergeCell ref="A8:BC8"/>
    <mergeCell ref="A10:BC10"/>
    <mergeCell ref="A12:BC12"/>
  </mergeCells>
  <conditionalFormatting sqref="A515:C524 A23:C41 A66:C66 A93:C107 A111:C111 A158:C159 A526:C528 F42:J43 F45:J45 F57:J59 F61:J63 F65:J65 F67:J75 F78:J88 F93:J109 F140:J140 F147:J147 F149:J150 F152:J157 F229:J229 F232:J232 F234:J241 F274:J274 F277:J292 F359:J359 F421:J422 F509:J511 F523:J523 F525:J525 F532:J533 F563:J563 F598:J598 F603:J603 F606:J606 F629:J631 F47:J53 F111:J111 F515:J521 F304:J305 A584:B600 C584:C597 AT204:AT207 T204:T207 L204:N223 O204:O207 AY204:AY207 AO204:AO207 Y204:Y207 E204:J207 A203:C203 S22:S43 S45 F203:AD203 E46:BC46 E44:BC44 E381:BC381 E303:BC303 A17:BC21 A309:C309 K262:N302 P262:R302 U262:X302 Z262:AD302 AK262:AN302 AP262:AS302 AU262:AX302 AZ262:BC302 A251:J261 S251:S302 T251:BC261 L251:R261 A244:C247 AT244:AT247 T244:T247 E244:J247 AE244:AJ247 AO244:AO247 AY244:AY247 O244:O247 Y244:Y247 P358:R360 U358:X360 Z358:AD360 AK358:AN360 AU358:AX360 AZ358:BC360 AP358:AS360 A336:J341 O336:R341 T336:BC341 E331:J332 A331:C332 D328:D335 P328:R335 U328:X335 Z328:AD335 AK328:AN335 AP328:AS335 AU328:AX335 AZ328:BC335 AT331:AT332 T331:T332 AE331:AJ332 K328:K335 AO331:AO332 AY331:AY332 O331:O332 Y331:Y332 A313:C313 B310:C312 O309:R324 T309:BC324 AT612:AT614 T612:T614 E612:J614 AE612:AJ614 AO612:AO614 AY612:AY614 O612:O614 Y612:Y614 S584:S631 A601:C628 D584:D628 K584:N628 P584:R628 U584:X628 Z584:AD628 AK584:AN628 AP584:AS628 AU584:AX628 AZ584:BC628 D551:D562 K551:N562 P551:R562 U551:X562 Z551:AD562 AK551:AN562 AP551:AS562 AU551:AX562 AZ551:BC562 A383:C384 A361:C375 S47:S88 D54:D88 A60:C61 K54:N88 P54:R88 V54:V64 X54:X64 Z54:AD88 AK54:AN88 AP54:AS88 AU54:AX88 AZ54:BC88 U54:U88 W54:W88 D309:J325 D358:D381 E361:J380 O361:BC380 W90:W111 U90:U111 AZ90:BC111 AU90:AX111 AP90:AS111 AK90:AN111 K90:N111 D90:D111 P90:S111 F90:J90 F537:J550 A114:C128 AK114:AK132 AD188:AD202 E188:E203 AE188:AJ207 A164:B202 C164:C193 E222:J225 A213:C225 AT222:AT225 T222:T225 AE222:AJ225 AO222:AO225 AY222:AY225 O222:O225 Y222:Y225 U204:X250 Z204:AD250 AP204:AS250 AU204:AX250 AZ204:BC250 P204:S250 K204:K261 AK203:AN250 L225:N250 D114:D250 D344:J348 A345:C346 E527:J529 AT527:AT529 T527:T529 AE527:AJ529 D528:D529 K528:N529 P528:R529 U528:X529 Z528:AD529 AK528:AN529 AP528:AS529 AU528:AX529 AZ528:BC529 AO527:AO529 AY527:AY529 O527:O529 Y527:Y529 A349:J357 T344:BC357 O344:R357 O325:BC325 K345:N380 A403:C404 D382:J406 A407:J408 K383:N408 T382:BC408 O382:R408 A427:C494 E425:J494 AT425:AT494 T425:T494 AE425:AJ494 AO425:AO494 O425:O494 AY425:AY494 Y425:Y494 D423:D508 P423:R508 U423:X508 Z423:AD508 AK423:AN508 AP423:AS508 AU423:AX508 AZ423:BC508 S382:S564 K423:N508 A583:BC583 A568:BC581 F163:J202 M163:AC202 K163:L194 J162:AC162 AK160:AN194 AO160:BC203 E159:BC159 E114:J135 K114:N158 O114:O135 P114:S158 T114:T135 U114:X158 Y114:Y135 Z114:AD158 AE114:AJ135 AL114:AN131 AO114:AO135 AP114:AS158 AT114:AT135 AU114:AX158 AY114:AY135 AZ114:BC158 Z90:AD111 F160:AC161 AZ304:BC306 AU304:AX306 AP304:AS306 AK304:AN306 Z304:AD306 U304:X306 D262:D308 P304:S306 S308:S324 P308:R308 U308:X308 Z308:AD308 AK308:AN308 AP308:AS308 AU308:AX308 AZ308:BC308 S327:S360 D327:J327 O327:R327 T327:BC327">
    <cfRule type="containsBlanks" dxfId="309" priority="310">
      <formula>LEN(TRIM(A17))=0</formula>
    </cfRule>
  </conditionalFormatting>
  <conditionalFormatting sqref="A308:B308 A382:B382 A423:B424 A419:B420 A153:C155 A57:C59 A65:C65 A68:C69 A144:C146 A156:A157 C156:C157 C199:C202 A269:C271 A293:C295 A306:C307 A314:C314 A344:C344 A376:C380 A416:C418 A497:C504 A540:C541 A549:C562 A134:C135 A86:C88 A298:C303 C22 A129:C129 A43:C53 A90:C90">
    <cfRule type="containsBlanks" dxfId="308" priority="307">
      <formula>LEN(TRIM(A22))=0</formula>
    </cfRule>
  </conditionalFormatting>
  <conditionalFormatting sqref="A55:B56 A506:B507 A242:B242 A262:B262 A78:B78 A108:B109 A150:B150 A511:B511 A530:B536 A539:B539 A564:B566 A138:B139 A274:B274 A206:B207 A22 A63:B63 A80:B83">
    <cfRule type="containsBlanks" dxfId="307" priority="306">
      <formula>LEN(TRIM(A22))=0</formula>
    </cfRule>
  </conditionalFormatting>
  <conditionalFormatting sqref="A225:B225">
    <cfRule type="containsBlanks" dxfId="306" priority="305">
      <formula>LEN(TRIM(A225))=0</formula>
    </cfRule>
  </conditionalFormatting>
  <conditionalFormatting sqref="A225:B225">
    <cfRule type="containsBlanks" dxfId="305" priority="304">
      <formula>LEN(TRIM(A225))=0</formula>
    </cfRule>
  </conditionalFormatting>
  <conditionalFormatting sqref="C195">
    <cfRule type="containsBlanks" dxfId="304" priority="296">
      <formula>LEN(TRIM(C195))=0</formula>
    </cfRule>
  </conditionalFormatting>
  <conditionalFormatting sqref="A72:B72">
    <cfRule type="containsBlanks" dxfId="303" priority="277">
      <formula>LEN(TRIM(A72))=0</formula>
    </cfRule>
  </conditionalFormatting>
  <conditionalFormatting sqref="C196">
    <cfRule type="containsBlanks" dxfId="302" priority="294">
      <formula>LEN(TRIM(C196))=0</formula>
    </cfRule>
  </conditionalFormatting>
  <conditionalFormatting sqref="C198">
    <cfRule type="containsBlanks" dxfId="301" priority="293">
      <formula>LEN(TRIM(C198))=0</formula>
    </cfRule>
  </conditionalFormatting>
  <conditionalFormatting sqref="C194">
    <cfRule type="containsBlanks" dxfId="300" priority="298">
      <formula>LEN(TRIM(C194))=0</formula>
    </cfRule>
  </conditionalFormatting>
  <conditionalFormatting sqref="C196">
    <cfRule type="containsBlanks" dxfId="299" priority="295">
      <formula>LEN(TRIM(C196))=0</formula>
    </cfRule>
  </conditionalFormatting>
  <conditionalFormatting sqref="C195">
    <cfRule type="containsBlanks" dxfId="298" priority="297">
      <formula>LEN(TRIM(C195))=0</formula>
    </cfRule>
  </conditionalFormatting>
  <conditionalFormatting sqref="A242:B242 A262:B262 A308:B308 A382:B382 A423:B424 A419:B420 A78:B78 A108:B109 A150:B150 A511:B511 A530:B536 A539:B539 A564:B566 A55:B56 A138:B139 A274:B274 A506:B507 A206:B207 A22 A63:B63 A80:B83">
    <cfRule type="containsBlanks" dxfId="297" priority="303">
      <formula>LEN(TRIM(A22))=0</formula>
    </cfRule>
  </conditionalFormatting>
  <conditionalFormatting sqref="C600 C197 C242 C262 C308 C382 C423:C424 C419:C420 C78 C108:C109 C150 C511 C530:C536 C539 C564:C566 C55:C56 C138:C139 C274 C506:C507 C206:C207 C63 C80:C83">
    <cfRule type="containsBlanks" dxfId="296" priority="302">
      <formula>LEN(TRIM(C55))=0</formula>
    </cfRule>
  </conditionalFormatting>
  <conditionalFormatting sqref="C83 C197 C108:C109 C150 C138:C139">
    <cfRule type="containsBlanks" dxfId="295" priority="301">
      <formula>LEN(TRIM(C83))=0</formula>
    </cfRule>
  </conditionalFormatting>
  <conditionalFormatting sqref="C598:C599">
    <cfRule type="containsBlanks" dxfId="294" priority="300">
      <formula>LEN(TRIM(C598))=0</formula>
    </cfRule>
  </conditionalFormatting>
  <conditionalFormatting sqref="C194">
    <cfRule type="containsBlanks" dxfId="293" priority="299">
      <formula>LEN(TRIM(C194))=0</formula>
    </cfRule>
  </conditionalFormatting>
  <conditionalFormatting sqref="C198">
    <cfRule type="containsBlanks" dxfId="292" priority="292">
      <formula>LEN(TRIM(C198))=0</formula>
    </cfRule>
  </conditionalFormatting>
  <conditionalFormatting sqref="A235:B239">
    <cfRule type="containsBlanks" dxfId="291" priority="291">
      <formula>LEN(TRIM(A235))=0</formula>
    </cfRule>
  </conditionalFormatting>
  <conditionalFormatting sqref="A235:B239">
    <cfRule type="containsBlanks" dxfId="290" priority="290">
      <formula>LEN(TRIM(A235))=0</formula>
    </cfRule>
  </conditionalFormatting>
  <conditionalFormatting sqref="C235:C239">
    <cfRule type="containsBlanks" dxfId="289" priority="289">
      <formula>LEN(TRIM(C235))=0</formula>
    </cfRule>
  </conditionalFormatting>
  <conditionalFormatting sqref="C110">
    <cfRule type="containsBlanks" dxfId="288" priority="219">
      <formula>LEN(TRIM(C110))=0</formula>
    </cfRule>
  </conditionalFormatting>
  <conditionalFormatting sqref="C563">
    <cfRule type="containsBlanks" dxfId="287" priority="237">
      <formula>LEN(TRIM(C563))=0</formula>
    </cfRule>
  </conditionalFormatting>
  <conditionalFormatting sqref="A277:B292">
    <cfRule type="containsBlanks" dxfId="286" priority="288">
      <formula>LEN(TRIM(A277))=0</formula>
    </cfRule>
  </conditionalFormatting>
  <conditionalFormatting sqref="A277:B292">
    <cfRule type="containsBlanks" dxfId="285" priority="287">
      <formula>LEN(TRIM(A277))=0</formula>
    </cfRule>
  </conditionalFormatting>
  <conditionalFormatting sqref="C277:C292">
    <cfRule type="containsBlanks" dxfId="284" priority="286">
      <formula>LEN(TRIM(C277))=0</formula>
    </cfRule>
  </conditionalFormatting>
  <conditionalFormatting sqref="A64:B64">
    <cfRule type="containsBlanks" dxfId="283" priority="233">
      <formula>LEN(TRIM(A64))=0</formula>
    </cfRule>
  </conditionalFormatting>
  <conditionalFormatting sqref="A385:B402">
    <cfRule type="containsBlanks" dxfId="282" priority="285">
      <formula>LEN(TRIM(A385))=0</formula>
    </cfRule>
  </conditionalFormatting>
  <conditionalFormatting sqref="A385:B402">
    <cfRule type="containsBlanks" dxfId="281" priority="284">
      <formula>LEN(TRIM(A385))=0</formula>
    </cfRule>
  </conditionalFormatting>
  <conditionalFormatting sqref="C385:C402">
    <cfRule type="containsBlanks" dxfId="280" priority="283">
      <formula>LEN(TRIM(C385))=0</formula>
    </cfRule>
  </conditionalFormatting>
  <conditionalFormatting sqref="A421:B422">
    <cfRule type="containsBlanks" dxfId="279" priority="282">
      <formula>LEN(TRIM(A421))=0</formula>
    </cfRule>
  </conditionalFormatting>
  <conditionalFormatting sqref="A421:B422">
    <cfRule type="containsBlanks" dxfId="278" priority="281">
      <formula>LEN(TRIM(A421))=0</formula>
    </cfRule>
  </conditionalFormatting>
  <conditionalFormatting sqref="C421:C422">
    <cfRule type="containsBlanks" dxfId="277" priority="280">
      <formula>LEN(TRIM(C421))=0</formula>
    </cfRule>
  </conditionalFormatting>
  <conditionalFormatting sqref="A263:B265">
    <cfRule type="containsBlanks" dxfId="276" priority="183">
      <formula>LEN(TRIM(A263))=0</formula>
    </cfRule>
  </conditionalFormatting>
  <conditionalFormatting sqref="C342:C343">
    <cfRule type="containsBlanks" dxfId="275" priority="163">
      <formula>LEN(TRIM(C342))=0</formula>
    </cfRule>
  </conditionalFormatting>
  <conditionalFormatting sqref="A136:B136">
    <cfRule type="containsBlanks" dxfId="274" priority="217">
      <formula>LEN(TRIM(A136))=0</formula>
    </cfRule>
  </conditionalFormatting>
  <conditionalFormatting sqref="C512:C514">
    <cfRule type="containsBlanks" dxfId="273" priority="141">
      <formula>LEN(TRIM(C512))=0</formula>
    </cfRule>
  </conditionalFormatting>
  <conditionalFormatting sqref="A72:B72">
    <cfRule type="containsBlanks" dxfId="272" priority="279">
      <formula>LEN(TRIM(A72))=0</formula>
    </cfRule>
  </conditionalFormatting>
  <conditionalFormatting sqref="A72:B72">
    <cfRule type="containsBlanks" dxfId="271" priority="278">
      <formula>LEN(TRIM(A72))=0</formula>
    </cfRule>
  </conditionalFormatting>
  <conditionalFormatting sqref="C72">
    <cfRule type="containsBlanks" dxfId="270" priority="276">
      <formula>LEN(TRIM(C72))=0</formula>
    </cfRule>
  </conditionalFormatting>
  <conditionalFormatting sqref="A73:B75">
    <cfRule type="containsBlanks" dxfId="269" priority="275">
      <formula>LEN(TRIM(A73))=0</formula>
    </cfRule>
  </conditionalFormatting>
  <conditionalFormatting sqref="A73:B75">
    <cfRule type="containsBlanks" dxfId="268" priority="274">
      <formula>LEN(TRIM(A73))=0</formula>
    </cfRule>
  </conditionalFormatting>
  <conditionalFormatting sqref="A73:B75">
    <cfRule type="containsBlanks" dxfId="267" priority="273">
      <formula>LEN(TRIM(A73))=0</formula>
    </cfRule>
  </conditionalFormatting>
  <conditionalFormatting sqref="C73:C75">
    <cfRule type="containsBlanks" dxfId="266" priority="272">
      <formula>LEN(TRIM(C73))=0</formula>
    </cfRule>
  </conditionalFormatting>
  <conditionalFormatting sqref="A84:B85">
    <cfRule type="containsBlanks" dxfId="265" priority="271">
      <formula>LEN(TRIM(A84))=0</formula>
    </cfRule>
  </conditionalFormatting>
  <conditionalFormatting sqref="A84:B85">
    <cfRule type="containsBlanks" dxfId="264" priority="270">
      <formula>LEN(TRIM(A84))=0</formula>
    </cfRule>
  </conditionalFormatting>
  <conditionalFormatting sqref="C84:C85">
    <cfRule type="containsBlanks" dxfId="263" priority="269">
      <formula>LEN(TRIM(C84))=0</formula>
    </cfRule>
  </conditionalFormatting>
  <conditionalFormatting sqref="C84:C85">
    <cfRule type="containsBlanks" dxfId="262" priority="268">
      <formula>LEN(TRIM(C84))=0</formula>
    </cfRule>
  </conditionalFormatting>
  <conditionalFormatting sqref="A140:B140">
    <cfRule type="containsBlanks" dxfId="261" priority="267">
      <formula>LEN(TRIM(A140))=0</formula>
    </cfRule>
  </conditionalFormatting>
  <conditionalFormatting sqref="A140:B140">
    <cfRule type="containsBlanks" dxfId="260" priority="266">
      <formula>LEN(TRIM(A140))=0</formula>
    </cfRule>
  </conditionalFormatting>
  <conditionalFormatting sqref="C140">
    <cfRule type="containsBlanks" dxfId="259" priority="265">
      <formula>LEN(TRIM(C140))=0</formula>
    </cfRule>
  </conditionalFormatting>
  <conditionalFormatting sqref="C140">
    <cfRule type="containsBlanks" dxfId="258" priority="264">
      <formula>LEN(TRIM(C140))=0</formula>
    </cfRule>
  </conditionalFormatting>
  <conditionalFormatting sqref="A147:B147">
    <cfRule type="containsBlanks" dxfId="257" priority="263">
      <formula>LEN(TRIM(A147))=0</formula>
    </cfRule>
  </conditionalFormatting>
  <conditionalFormatting sqref="A147:B147">
    <cfRule type="containsBlanks" dxfId="256" priority="262">
      <formula>LEN(TRIM(A147))=0</formula>
    </cfRule>
  </conditionalFormatting>
  <conditionalFormatting sqref="C147">
    <cfRule type="containsBlanks" dxfId="255" priority="261">
      <formula>LEN(TRIM(C147))=0</formula>
    </cfRule>
  </conditionalFormatting>
  <conditionalFormatting sqref="C147">
    <cfRule type="containsBlanks" dxfId="254" priority="260">
      <formula>LEN(TRIM(C147))=0</formula>
    </cfRule>
  </conditionalFormatting>
  <conditionalFormatting sqref="A149:B149">
    <cfRule type="containsBlanks" dxfId="253" priority="259">
      <formula>LEN(TRIM(A149))=0</formula>
    </cfRule>
  </conditionalFormatting>
  <conditionalFormatting sqref="A149:B149">
    <cfRule type="containsBlanks" dxfId="252" priority="258">
      <formula>LEN(TRIM(A149))=0</formula>
    </cfRule>
  </conditionalFormatting>
  <conditionalFormatting sqref="C149">
    <cfRule type="containsBlanks" dxfId="251" priority="257">
      <formula>LEN(TRIM(C149))=0</formula>
    </cfRule>
  </conditionalFormatting>
  <conditionalFormatting sqref="C149">
    <cfRule type="containsBlanks" dxfId="250" priority="256">
      <formula>LEN(TRIM(C149))=0</formula>
    </cfRule>
  </conditionalFormatting>
  <conditionalFormatting sqref="A152:B152">
    <cfRule type="containsBlanks" dxfId="249" priority="255">
      <formula>LEN(TRIM(A152))=0</formula>
    </cfRule>
  </conditionalFormatting>
  <conditionalFormatting sqref="A152:B152">
    <cfRule type="containsBlanks" dxfId="248" priority="254">
      <formula>LEN(TRIM(A152))=0</formula>
    </cfRule>
  </conditionalFormatting>
  <conditionalFormatting sqref="C152">
    <cfRule type="containsBlanks" dxfId="247" priority="253">
      <formula>LEN(TRIM(C152))=0</formula>
    </cfRule>
  </conditionalFormatting>
  <conditionalFormatting sqref="C152">
    <cfRule type="containsBlanks" dxfId="246" priority="252">
      <formula>LEN(TRIM(C152))=0</formula>
    </cfRule>
  </conditionalFormatting>
  <conditionalFormatting sqref="A509:B509">
    <cfRule type="containsBlanks" dxfId="245" priority="251">
      <formula>LEN(TRIM(A509))=0</formula>
    </cfRule>
  </conditionalFormatting>
  <conditionalFormatting sqref="A509:B509">
    <cfRule type="containsBlanks" dxfId="244" priority="250">
      <formula>LEN(TRIM(A509))=0</formula>
    </cfRule>
  </conditionalFormatting>
  <conditionalFormatting sqref="C509">
    <cfRule type="containsBlanks" dxfId="243" priority="249">
      <formula>LEN(TRIM(C509))=0</formula>
    </cfRule>
  </conditionalFormatting>
  <conditionalFormatting sqref="A510:B510">
    <cfRule type="containsBlanks" dxfId="242" priority="248">
      <formula>LEN(TRIM(A510))=0</formula>
    </cfRule>
  </conditionalFormatting>
  <conditionalFormatting sqref="A510:B510">
    <cfRule type="containsBlanks" dxfId="241" priority="247">
      <formula>LEN(TRIM(A510))=0</formula>
    </cfRule>
  </conditionalFormatting>
  <conditionalFormatting sqref="C510">
    <cfRule type="containsBlanks" dxfId="240" priority="246">
      <formula>LEN(TRIM(C510))=0</formula>
    </cfRule>
  </conditionalFormatting>
  <conditionalFormatting sqref="A529:B529">
    <cfRule type="containsBlanks" dxfId="239" priority="245">
      <formula>LEN(TRIM(A529))=0</formula>
    </cfRule>
  </conditionalFormatting>
  <conditionalFormatting sqref="A529:B529">
    <cfRule type="containsBlanks" dxfId="238" priority="244">
      <formula>LEN(TRIM(A529))=0</formula>
    </cfRule>
  </conditionalFormatting>
  <conditionalFormatting sqref="C529">
    <cfRule type="containsBlanks" dxfId="237" priority="243">
      <formula>LEN(TRIM(C529))=0</formula>
    </cfRule>
  </conditionalFormatting>
  <conditionalFormatting sqref="A537:B538">
    <cfRule type="containsBlanks" dxfId="236" priority="242">
      <formula>LEN(TRIM(A537))=0</formula>
    </cfRule>
  </conditionalFormatting>
  <conditionalFormatting sqref="A537:B538">
    <cfRule type="containsBlanks" dxfId="235" priority="241">
      <formula>LEN(TRIM(A537))=0</formula>
    </cfRule>
  </conditionalFormatting>
  <conditionalFormatting sqref="C537:C538">
    <cfRule type="containsBlanks" dxfId="234" priority="240">
      <formula>LEN(TRIM(C537))=0</formula>
    </cfRule>
  </conditionalFormatting>
  <conditionalFormatting sqref="A563:B563">
    <cfRule type="containsBlanks" dxfId="233" priority="239">
      <formula>LEN(TRIM(A563))=0</formula>
    </cfRule>
  </conditionalFormatting>
  <conditionalFormatting sqref="A563:B563">
    <cfRule type="containsBlanks" dxfId="232" priority="238">
      <formula>LEN(TRIM(A563))=0</formula>
    </cfRule>
  </conditionalFormatting>
  <conditionalFormatting sqref="A54:B54">
    <cfRule type="containsBlanks" dxfId="231" priority="236">
      <formula>LEN(TRIM(A54))=0</formula>
    </cfRule>
  </conditionalFormatting>
  <conditionalFormatting sqref="A54:B54">
    <cfRule type="containsBlanks" dxfId="230" priority="235">
      <formula>LEN(TRIM(A54))=0</formula>
    </cfRule>
  </conditionalFormatting>
  <conditionalFormatting sqref="C54">
    <cfRule type="containsBlanks" dxfId="229" priority="234">
      <formula>LEN(TRIM(C54))=0</formula>
    </cfRule>
  </conditionalFormatting>
  <conditionalFormatting sqref="A64:B64">
    <cfRule type="containsBlanks" dxfId="228" priority="232">
      <formula>LEN(TRIM(A64))=0</formula>
    </cfRule>
  </conditionalFormatting>
  <conditionalFormatting sqref="C64">
    <cfRule type="containsBlanks" dxfId="227" priority="231">
      <formula>LEN(TRIM(C64))=0</formula>
    </cfRule>
  </conditionalFormatting>
  <conditionalFormatting sqref="A76:B77">
    <cfRule type="containsBlanks" dxfId="226" priority="230">
      <formula>LEN(TRIM(A76))=0</formula>
    </cfRule>
  </conditionalFormatting>
  <conditionalFormatting sqref="A76:B77">
    <cfRule type="containsBlanks" dxfId="225" priority="229">
      <formula>LEN(TRIM(A76))=0</formula>
    </cfRule>
  </conditionalFormatting>
  <conditionalFormatting sqref="C76:C77">
    <cfRule type="containsBlanks" dxfId="224" priority="228">
      <formula>LEN(TRIM(C76))=0</formula>
    </cfRule>
  </conditionalFormatting>
  <conditionalFormatting sqref="A91:B91">
    <cfRule type="containsBlanks" dxfId="223" priority="227">
      <formula>LEN(TRIM(A91))=0</formula>
    </cfRule>
  </conditionalFormatting>
  <conditionalFormatting sqref="A91:B91">
    <cfRule type="containsBlanks" dxfId="222" priority="226">
      <formula>LEN(TRIM(A91))=0</formula>
    </cfRule>
  </conditionalFormatting>
  <conditionalFormatting sqref="C91">
    <cfRule type="containsBlanks" dxfId="221" priority="225">
      <formula>LEN(TRIM(C91))=0</formula>
    </cfRule>
  </conditionalFormatting>
  <conditionalFormatting sqref="A92:B92">
    <cfRule type="containsBlanks" dxfId="220" priority="224">
      <formula>LEN(TRIM(A92))=0</formula>
    </cfRule>
  </conditionalFormatting>
  <conditionalFormatting sqref="A92:B92">
    <cfRule type="containsBlanks" dxfId="219" priority="223">
      <formula>LEN(TRIM(A92))=0</formula>
    </cfRule>
  </conditionalFormatting>
  <conditionalFormatting sqref="C92">
    <cfRule type="containsBlanks" dxfId="218" priority="222">
      <formula>LEN(TRIM(C92))=0</formula>
    </cfRule>
  </conditionalFormatting>
  <conditionalFormatting sqref="A110:B110">
    <cfRule type="containsBlanks" dxfId="217" priority="221">
      <formula>LEN(TRIM(A110))=0</formula>
    </cfRule>
  </conditionalFormatting>
  <conditionalFormatting sqref="A110:B110">
    <cfRule type="containsBlanks" dxfId="216" priority="220">
      <formula>LEN(TRIM(A110))=0</formula>
    </cfRule>
  </conditionalFormatting>
  <conditionalFormatting sqref="A136:B136">
    <cfRule type="containsBlanks" dxfId="215" priority="218">
      <formula>LEN(TRIM(A136))=0</formula>
    </cfRule>
  </conditionalFormatting>
  <conditionalFormatting sqref="C136">
    <cfRule type="containsBlanks" dxfId="214" priority="216">
      <formula>LEN(TRIM(C136))=0</formula>
    </cfRule>
  </conditionalFormatting>
  <conditionalFormatting sqref="A137:B137">
    <cfRule type="containsBlanks" dxfId="213" priority="215">
      <formula>LEN(TRIM(A137))=0</formula>
    </cfRule>
  </conditionalFormatting>
  <conditionalFormatting sqref="A137:B137">
    <cfRule type="containsBlanks" dxfId="212" priority="214">
      <formula>LEN(TRIM(A137))=0</formula>
    </cfRule>
  </conditionalFormatting>
  <conditionalFormatting sqref="C137">
    <cfRule type="containsBlanks" dxfId="211" priority="213">
      <formula>LEN(TRIM(C137))=0</formula>
    </cfRule>
  </conditionalFormatting>
  <conditionalFormatting sqref="A148:B148">
    <cfRule type="containsBlanks" dxfId="210" priority="212">
      <formula>LEN(TRIM(A148))=0</formula>
    </cfRule>
  </conditionalFormatting>
  <conditionalFormatting sqref="A148:B148">
    <cfRule type="containsBlanks" dxfId="209" priority="211">
      <formula>LEN(TRIM(A148))=0</formula>
    </cfRule>
  </conditionalFormatting>
  <conditionalFormatting sqref="C148">
    <cfRule type="containsBlanks" dxfId="208" priority="210">
      <formula>LEN(TRIM(C148))=0</formula>
    </cfRule>
  </conditionalFormatting>
  <conditionalFormatting sqref="C148">
    <cfRule type="containsBlanks" dxfId="207" priority="209">
      <formula>LEN(TRIM(C148))=0</formula>
    </cfRule>
  </conditionalFormatting>
  <conditionalFormatting sqref="A151:B151">
    <cfRule type="containsBlanks" dxfId="206" priority="208">
      <formula>LEN(TRIM(A151))=0</formula>
    </cfRule>
  </conditionalFormatting>
  <conditionalFormatting sqref="A151:B151">
    <cfRule type="containsBlanks" dxfId="205" priority="207">
      <formula>LEN(TRIM(A151))=0</formula>
    </cfRule>
  </conditionalFormatting>
  <conditionalFormatting sqref="C151">
    <cfRule type="containsBlanks" dxfId="204" priority="206">
      <formula>LEN(TRIM(C151))=0</formula>
    </cfRule>
  </conditionalFormatting>
  <conditionalFormatting sqref="C151">
    <cfRule type="containsBlanks" dxfId="203" priority="205">
      <formula>LEN(TRIM(C151))=0</formula>
    </cfRule>
  </conditionalFormatting>
  <conditionalFormatting sqref="A208:B209">
    <cfRule type="containsBlanks" dxfId="202" priority="204">
      <formula>LEN(TRIM(A208))=0</formula>
    </cfRule>
  </conditionalFormatting>
  <conditionalFormatting sqref="A208:B209">
    <cfRule type="containsBlanks" dxfId="201" priority="203">
      <formula>LEN(TRIM(A208))=0</formula>
    </cfRule>
  </conditionalFormatting>
  <conditionalFormatting sqref="C208:C209">
    <cfRule type="containsBlanks" dxfId="200" priority="202">
      <formula>LEN(TRIM(C208))=0</formula>
    </cfRule>
  </conditionalFormatting>
  <conditionalFormatting sqref="C208:C209">
    <cfRule type="containsBlanks" dxfId="199" priority="201">
      <formula>LEN(TRIM(C208))=0</formula>
    </cfRule>
  </conditionalFormatting>
  <conditionalFormatting sqref="A210:B212">
    <cfRule type="containsBlanks" dxfId="198" priority="200">
      <formula>LEN(TRIM(A210))=0</formula>
    </cfRule>
  </conditionalFormatting>
  <conditionalFormatting sqref="A210:B212">
    <cfRule type="containsBlanks" dxfId="197" priority="199">
      <formula>LEN(TRIM(A210))=0</formula>
    </cfRule>
  </conditionalFormatting>
  <conditionalFormatting sqref="C210:C212">
    <cfRule type="containsBlanks" dxfId="196" priority="198">
      <formula>LEN(TRIM(C210))=0</formula>
    </cfRule>
  </conditionalFormatting>
  <conditionalFormatting sqref="C210:C212">
    <cfRule type="containsBlanks" dxfId="195" priority="197">
      <formula>LEN(TRIM(C210))=0</formula>
    </cfRule>
  </conditionalFormatting>
  <conditionalFormatting sqref="A226:B234">
    <cfRule type="containsBlanks" dxfId="194" priority="196">
      <formula>LEN(TRIM(A226))=0</formula>
    </cfRule>
  </conditionalFormatting>
  <conditionalFormatting sqref="A226:B234">
    <cfRule type="containsBlanks" dxfId="193" priority="195">
      <formula>LEN(TRIM(A226))=0</formula>
    </cfRule>
  </conditionalFormatting>
  <conditionalFormatting sqref="C226:C234">
    <cfRule type="containsBlanks" dxfId="192" priority="194">
      <formula>LEN(TRIM(C226))=0</formula>
    </cfRule>
  </conditionalFormatting>
  <conditionalFormatting sqref="C226:C234">
    <cfRule type="containsBlanks" dxfId="191" priority="193">
      <formula>LEN(TRIM(C226))=0</formula>
    </cfRule>
  </conditionalFormatting>
  <conditionalFormatting sqref="A243:B243">
    <cfRule type="containsBlanks" dxfId="190" priority="192">
      <formula>LEN(TRIM(A243))=0</formula>
    </cfRule>
  </conditionalFormatting>
  <conditionalFormatting sqref="A243:B243">
    <cfRule type="containsBlanks" dxfId="189" priority="191">
      <formula>LEN(TRIM(A243))=0</formula>
    </cfRule>
  </conditionalFormatting>
  <conditionalFormatting sqref="C243">
    <cfRule type="containsBlanks" dxfId="188" priority="190">
      <formula>LEN(TRIM(C243))=0</formula>
    </cfRule>
  </conditionalFormatting>
  <conditionalFormatting sqref="C243">
    <cfRule type="containsBlanks" dxfId="187" priority="189">
      <formula>LEN(TRIM(C243))=0</formula>
    </cfRule>
  </conditionalFormatting>
  <conditionalFormatting sqref="A248:B250">
    <cfRule type="containsBlanks" dxfId="186" priority="188">
      <formula>LEN(TRIM(A248))=0</formula>
    </cfRule>
  </conditionalFormatting>
  <conditionalFormatting sqref="A248:B250">
    <cfRule type="containsBlanks" dxfId="185" priority="187">
      <formula>LEN(TRIM(A248))=0</formula>
    </cfRule>
  </conditionalFormatting>
  <conditionalFormatting sqref="C248:C250">
    <cfRule type="containsBlanks" dxfId="184" priority="186">
      <formula>LEN(TRIM(C248))=0</formula>
    </cfRule>
  </conditionalFormatting>
  <conditionalFormatting sqref="C248:C250">
    <cfRule type="containsBlanks" dxfId="183" priority="185">
      <formula>LEN(TRIM(C248))=0</formula>
    </cfRule>
  </conditionalFormatting>
  <conditionalFormatting sqref="A263:B265">
    <cfRule type="containsBlanks" dxfId="182" priority="184">
      <formula>LEN(TRIM(A263))=0</formula>
    </cfRule>
  </conditionalFormatting>
  <conditionalFormatting sqref="C263:C265">
    <cfRule type="containsBlanks" dxfId="181" priority="182">
      <formula>LEN(TRIM(C263))=0</formula>
    </cfRule>
  </conditionalFormatting>
  <conditionalFormatting sqref="C263:C265">
    <cfRule type="containsBlanks" dxfId="180" priority="181">
      <formula>LEN(TRIM(C263))=0</formula>
    </cfRule>
  </conditionalFormatting>
  <conditionalFormatting sqref="A272:B273">
    <cfRule type="containsBlanks" dxfId="179" priority="180">
      <formula>LEN(TRIM(A272))=0</formula>
    </cfRule>
  </conditionalFormatting>
  <conditionalFormatting sqref="A272:B273">
    <cfRule type="containsBlanks" dxfId="178" priority="179">
      <formula>LEN(TRIM(A272))=0</formula>
    </cfRule>
  </conditionalFormatting>
  <conditionalFormatting sqref="C272:C273">
    <cfRule type="containsBlanks" dxfId="177" priority="178">
      <formula>LEN(TRIM(C272))=0</formula>
    </cfRule>
  </conditionalFormatting>
  <conditionalFormatting sqref="A275:B276">
    <cfRule type="containsBlanks" dxfId="176" priority="177">
      <formula>LEN(TRIM(A275))=0</formula>
    </cfRule>
  </conditionalFormatting>
  <conditionalFormatting sqref="A275:B276">
    <cfRule type="containsBlanks" dxfId="175" priority="176">
      <formula>LEN(TRIM(A275))=0</formula>
    </cfRule>
  </conditionalFormatting>
  <conditionalFormatting sqref="C275:C276">
    <cfRule type="containsBlanks" dxfId="174" priority="175">
      <formula>LEN(TRIM(C275))=0</formula>
    </cfRule>
  </conditionalFormatting>
  <conditionalFormatting sqref="A328:B329">
    <cfRule type="containsBlanks" dxfId="173" priority="174">
      <formula>LEN(TRIM(A328))=0</formula>
    </cfRule>
  </conditionalFormatting>
  <conditionalFormatting sqref="A328:B329">
    <cfRule type="containsBlanks" dxfId="172" priority="173">
      <formula>LEN(TRIM(A328))=0</formula>
    </cfRule>
  </conditionalFormatting>
  <conditionalFormatting sqref="C328:C329">
    <cfRule type="containsBlanks" dxfId="171" priority="172">
      <formula>LEN(TRIM(C328))=0</formula>
    </cfRule>
  </conditionalFormatting>
  <conditionalFormatting sqref="A330:B330">
    <cfRule type="containsBlanks" dxfId="170" priority="171">
      <formula>LEN(TRIM(A330))=0</formula>
    </cfRule>
  </conditionalFormatting>
  <conditionalFormatting sqref="A330:B330">
    <cfRule type="containsBlanks" dxfId="169" priority="170">
      <formula>LEN(TRIM(A330))=0</formula>
    </cfRule>
  </conditionalFormatting>
  <conditionalFormatting sqref="C330">
    <cfRule type="containsBlanks" dxfId="168" priority="169">
      <formula>LEN(TRIM(C330))=0</formula>
    </cfRule>
  </conditionalFormatting>
  <conditionalFormatting sqref="A333:B335">
    <cfRule type="containsBlanks" dxfId="167" priority="168">
      <formula>LEN(TRIM(A333))=0</formula>
    </cfRule>
  </conditionalFormatting>
  <conditionalFormatting sqref="A333:B335">
    <cfRule type="containsBlanks" dxfId="166" priority="167">
      <formula>LEN(TRIM(A333))=0</formula>
    </cfRule>
  </conditionalFormatting>
  <conditionalFormatting sqref="C333:C335">
    <cfRule type="containsBlanks" dxfId="165" priority="166">
      <formula>LEN(TRIM(C333))=0</formula>
    </cfRule>
  </conditionalFormatting>
  <conditionalFormatting sqref="A342:B343">
    <cfRule type="containsBlanks" dxfId="164" priority="165">
      <formula>LEN(TRIM(A342))=0</formula>
    </cfRule>
  </conditionalFormatting>
  <conditionalFormatting sqref="A342:B343">
    <cfRule type="containsBlanks" dxfId="163" priority="164">
      <formula>LEN(TRIM(A342))=0</formula>
    </cfRule>
  </conditionalFormatting>
  <conditionalFormatting sqref="A358:B360">
    <cfRule type="containsBlanks" dxfId="162" priority="162">
      <formula>LEN(TRIM(A358))=0</formula>
    </cfRule>
  </conditionalFormatting>
  <conditionalFormatting sqref="A358:B360">
    <cfRule type="containsBlanks" dxfId="161" priority="161">
      <formula>LEN(TRIM(A358))=0</formula>
    </cfRule>
  </conditionalFormatting>
  <conditionalFormatting sqref="C358:C360">
    <cfRule type="containsBlanks" dxfId="160" priority="160">
      <formula>LEN(TRIM(C358))=0</formula>
    </cfRule>
  </conditionalFormatting>
  <conditionalFormatting sqref="A381:B381">
    <cfRule type="containsBlanks" dxfId="159" priority="159">
      <formula>LEN(TRIM(A381))=0</formula>
    </cfRule>
  </conditionalFormatting>
  <conditionalFormatting sqref="A381:B381">
    <cfRule type="containsBlanks" dxfId="158" priority="158">
      <formula>LEN(TRIM(A381))=0</formula>
    </cfRule>
  </conditionalFormatting>
  <conditionalFormatting sqref="C381">
    <cfRule type="containsBlanks" dxfId="157" priority="157">
      <formula>LEN(TRIM(C381))=0</formula>
    </cfRule>
  </conditionalFormatting>
  <conditionalFormatting sqref="A409:B409">
    <cfRule type="containsBlanks" dxfId="156" priority="156">
      <formula>LEN(TRIM(A409))=0</formula>
    </cfRule>
  </conditionalFormatting>
  <conditionalFormatting sqref="A409:B409">
    <cfRule type="containsBlanks" dxfId="155" priority="155">
      <formula>LEN(TRIM(A409))=0</formula>
    </cfRule>
  </conditionalFormatting>
  <conditionalFormatting sqref="C409">
    <cfRule type="containsBlanks" dxfId="154" priority="308">
      <formula>LEN(TRIM(C409))=0</formula>
    </cfRule>
  </conditionalFormatting>
  <conditionalFormatting sqref="A410:B412">
    <cfRule type="containsBlanks" dxfId="153" priority="154">
      <formula>LEN(TRIM(A410))=0</formula>
    </cfRule>
  </conditionalFormatting>
  <conditionalFormatting sqref="A410:B412">
    <cfRule type="containsBlanks" dxfId="152" priority="153">
      <formula>LEN(TRIM(A410))=0</formula>
    </cfRule>
  </conditionalFormatting>
  <conditionalFormatting sqref="C410:C412">
    <cfRule type="containsBlanks" dxfId="151" priority="152">
      <formula>LEN(TRIM(C410))=0</formula>
    </cfRule>
  </conditionalFormatting>
  <conditionalFormatting sqref="A495:B496">
    <cfRule type="containsBlanks" dxfId="150" priority="151">
      <formula>LEN(TRIM(A495))=0</formula>
    </cfRule>
  </conditionalFormatting>
  <conditionalFormatting sqref="A495:B496">
    <cfRule type="containsBlanks" dxfId="149" priority="150">
      <formula>LEN(TRIM(A495))=0</formula>
    </cfRule>
  </conditionalFormatting>
  <conditionalFormatting sqref="C495:C496">
    <cfRule type="containsBlanks" dxfId="148" priority="149">
      <formula>LEN(TRIM(C495))=0</formula>
    </cfRule>
  </conditionalFormatting>
  <conditionalFormatting sqref="A505:B505">
    <cfRule type="containsBlanks" dxfId="147" priority="148">
      <formula>LEN(TRIM(A505))=0</formula>
    </cfRule>
  </conditionalFormatting>
  <conditionalFormatting sqref="A505:B505">
    <cfRule type="containsBlanks" dxfId="146" priority="147">
      <formula>LEN(TRIM(A505))=0</formula>
    </cfRule>
  </conditionalFormatting>
  <conditionalFormatting sqref="C505">
    <cfRule type="containsBlanks" dxfId="145" priority="146">
      <formula>LEN(TRIM(C505))=0</formula>
    </cfRule>
  </conditionalFormatting>
  <conditionalFormatting sqref="A508:B508">
    <cfRule type="containsBlanks" dxfId="144" priority="145">
      <formula>LEN(TRIM(A508))=0</formula>
    </cfRule>
  </conditionalFormatting>
  <conditionalFormatting sqref="A508:B508">
    <cfRule type="containsBlanks" dxfId="143" priority="144">
      <formula>LEN(TRIM(A508))=0</formula>
    </cfRule>
  </conditionalFormatting>
  <conditionalFormatting sqref="C508">
    <cfRule type="containsBlanks" dxfId="142" priority="143">
      <formula>LEN(TRIM(C508))=0</formula>
    </cfRule>
  </conditionalFormatting>
  <conditionalFormatting sqref="A512:B514">
    <cfRule type="containsBlanks" dxfId="141" priority="142">
      <formula>LEN(TRIM(A512))=0</formula>
    </cfRule>
  </conditionalFormatting>
  <conditionalFormatting sqref="A512:B514">
    <cfRule type="containsBlanks" dxfId="140" priority="309">
      <formula>LEN(TRIM(A512))=0</formula>
    </cfRule>
  </conditionalFormatting>
  <conditionalFormatting sqref="A413:B415">
    <cfRule type="containsBlanks" dxfId="139" priority="103">
      <formula>LEN(TRIM(A413))=0</formula>
    </cfRule>
  </conditionalFormatting>
  <conditionalFormatting sqref="A413:B415">
    <cfRule type="containsBlanks" dxfId="138" priority="102">
      <formula>LEN(TRIM(A413))=0</formula>
    </cfRule>
  </conditionalFormatting>
  <conditionalFormatting sqref="C413:C415">
    <cfRule type="containsBlanks" dxfId="137" priority="101">
      <formula>LEN(TRIM(C413))=0</formula>
    </cfRule>
  </conditionalFormatting>
  <conditionalFormatting sqref="C426">
    <cfRule type="containsBlanks" dxfId="136" priority="100">
      <formula>LEN(TRIM(C426))=0</formula>
    </cfRule>
  </conditionalFormatting>
  <conditionalFormatting sqref="B22">
    <cfRule type="containsBlanks" dxfId="135" priority="140">
      <formula>LEN(TRIM(B22))=0</formula>
    </cfRule>
  </conditionalFormatting>
  <conditionalFormatting sqref="A42:C42">
    <cfRule type="containsBlanks" dxfId="134" priority="139">
      <formula>LEN(TRIM(A42))=0</formula>
    </cfRule>
  </conditionalFormatting>
  <conditionalFormatting sqref="A160:B160">
    <cfRule type="containsBlanks" dxfId="133" priority="138">
      <formula>LEN(TRIM(A160))=0</formula>
    </cfRule>
  </conditionalFormatting>
  <conditionalFormatting sqref="A160:B160">
    <cfRule type="containsBlanks" dxfId="132" priority="137">
      <formula>LEN(TRIM(A160))=0</formula>
    </cfRule>
  </conditionalFormatting>
  <conditionalFormatting sqref="C160">
    <cfRule type="containsBlanks" dxfId="131" priority="136">
      <formula>LEN(TRIM(C160))=0</formula>
    </cfRule>
  </conditionalFormatting>
  <conditionalFormatting sqref="A67:C67">
    <cfRule type="containsBlanks" dxfId="130" priority="135">
      <formula>LEN(TRIM(A67))=0</formula>
    </cfRule>
  </conditionalFormatting>
  <conditionalFormatting sqref="A71:C71">
    <cfRule type="containsBlanks" dxfId="129" priority="134">
      <formula>LEN(TRIM(A71))=0</formula>
    </cfRule>
  </conditionalFormatting>
  <conditionalFormatting sqref="A131:C133">
    <cfRule type="containsBlanks" dxfId="128" priority="133">
      <formula>LEN(TRIM(A131))=0</formula>
    </cfRule>
  </conditionalFormatting>
  <conditionalFormatting sqref="A141:B143">
    <cfRule type="containsBlanks" dxfId="127" priority="132">
      <formula>LEN(TRIM(A141))=0</formula>
    </cfRule>
  </conditionalFormatting>
  <conditionalFormatting sqref="A141:B143">
    <cfRule type="containsBlanks" dxfId="126" priority="131">
      <formula>LEN(TRIM(A141))=0</formula>
    </cfRule>
  </conditionalFormatting>
  <conditionalFormatting sqref="C141:C143">
    <cfRule type="containsBlanks" dxfId="125" priority="130">
      <formula>LEN(TRIM(C141))=0</formula>
    </cfRule>
  </conditionalFormatting>
  <conditionalFormatting sqref="C141:C143">
    <cfRule type="containsBlanks" dxfId="124" priority="129">
      <formula>LEN(TRIM(C141))=0</formula>
    </cfRule>
  </conditionalFormatting>
  <conditionalFormatting sqref="A161:B161 A163:B163">
    <cfRule type="containsBlanks" dxfId="123" priority="128">
      <formula>LEN(TRIM(A161))=0</formula>
    </cfRule>
  </conditionalFormatting>
  <conditionalFormatting sqref="A161:B161 A163:B163">
    <cfRule type="containsBlanks" dxfId="122" priority="127">
      <formula>LEN(TRIM(A161))=0</formula>
    </cfRule>
  </conditionalFormatting>
  <conditionalFormatting sqref="C161 C163">
    <cfRule type="containsBlanks" dxfId="121" priority="126">
      <formula>LEN(TRIM(C161))=0</formula>
    </cfRule>
  </conditionalFormatting>
  <conditionalFormatting sqref="C161 C163">
    <cfRule type="containsBlanks" dxfId="120" priority="125">
      <formula>LEN(TRIM(C161))=0</formula>
    </cfRule>
  </conditionalFormatting>
  <conditionalFormatting sqref="C266:C268">
    <cfRule type="containsBlanks" dxfId="119" priority="121">
      <formula>LEN(TRIM(C266))=0</formula>
    </cfRule>
  </conditionalFormatting>
  <conditionalFormatting sqref="C266:C268">
    <cfRule type="containsBlanks" dxfId="118" priority="120">
      <formula>LEN(TRIM(C266))=0</formula>
    </cfRule>
  </conditionalFormatting>
  <conditionalFormatting sqref="B156:B157">
    <cfRule type="containsBlanks" dxfId="117" priority="124">
      <formula>LEN(TRIM(B156))=0</formula>
    </cfRule>
  </conditionalFormatting>
  <conditionalFormatting sqref="A266:B268">
    <cfRule type="containsBlanks" dxfId="116" priority="123">
      <formula>LEN(TRIM(A266))=0</formula>
    </cfRule>
  </conditionalFormatting>
  <conditionalFormatting sqref="A266:B268">
    <cfRule type="containsBlanks" dxfId="115" priority="122">
      <formula>LEN(TRIM(A266))=0</formula>
    </cfRule>
  </conditionalFormatting>
  <conditionalFormatting sqref="A296:C297">
    <cfRule type="containsBlanks" dxfId="114" priority="119">
      <formula>LEN(TRIM(A296))=0</formula>
    </cfRule>
  </conditionalFormatting>
  <conditionalFormatting sqref="A304:B305">
    <cfRule type="containsBlanks" dxfId="113" priority="118">
      <formula>LEN(TRIM(A304))=0</formula>
    </cfRule>
  </conditionalFormatting>
  <conditionalFormatting sqref="A304:B305">
    <cfRule type="containsBlanks" dxfId="112" priority="117">
      <formula>LEN(TRIM(A304))=0</formula>
    </cfRule>
  </conditionalFormatting>
  <conditionalFormatting sqref="C304:C305">
    <cfRule type="containsBlanks" dxfId="111" priority="116">
      <formula>LEN(TRIM(C304))=0</formula>
    </cfRule>
  </conditionalFormatting>
  <conditionalFormatting sqref="C315">
    <cfRule type="containsBlanks" dxfId="110" priority="113">
      <formula>LEN(TRIM(C315))=0</formula>
    </cfRule>
  </conditionalFormatting>
  <conditionalFormatting sqref="A315:B315">
    <cfRule type="containsBlanks" dxfId="109" priority="114">
      <formula>LEN(TRIM(A315))=0</formula>
    </cfRule>
  </conditionalFormatting>
  <conditionalFormatting sqref="C316">
    <cfRule type="containsBlanks" dxfId="108" priority="110">
      <formula>LEN(TRIM(C316))=0</formula>
    </cfRule>
  </conditionalFormatting>
  <conditionalFormatting sqref="A316:B316">
    <cfRule type="containsBlanks" dxfId="107" priority="111">
      <formula>LEN(TRIM(A316))=0</formula>
    </cfRule>
  </conditionalFormatting>
  <conditionalFormatting sqref="A315:B315">
    <cfRule type="containsBlanks" dxfId="106" priority="115">
      <formula>LEN(TRIM(A315))=0</formula>
    </cfRule>
  </conditionalFormatting>
  <conditionalFormatting sqref="A316:B316">
    <cfRule type="containsBlanks" dxfId="105" priority="112">
      <formula>LEN(TRIM(A316))=0</formula>
    </cfRule>
  </conditionalFormatting>
  <conditionalFormatting sqref="A317:B318 A327:B327">
    <cfRule type="containsBlanks" dxfId="104" priority="109">
      <formula>LEN(TRIM(A317))=0</formula>
    </cfRule>
  </conditionalFormatting>
  <conditionalFormatting sqref="C317:C318 C327">
    <cfRule type="containsBlanks" dxfId="103" priority="107">
      <formula>LEN(TRIM(C317))=0</formula>
    </cfRule>
  </conditionalFormatting>
  <conditionalFormatting sqref="A317:B318 A327:B327">
    <cfRule type="containsBlanks" dxfId="102" priority="108">
      <formula>LEN(TRIM(A317))=0</formula>
    </cfRule>
  </conditionalFormatting>
  <conditionalFormatting sqref="C425">
    <cfRule type="containsBlanks" dxfId="101" priority="106">
      <formula>LEN(TRIM(C425))=0</formula>
    </cfRule>
  </conditionalFormatting>
  <conditionalFormatting sqref="A347:C348">
    <cfRule type="containsBlanks" dxfId="100" priority="105">
      <formula>LEN(TRIM(A347))=0</formula>
    </cfRule>
  </conditionalFormatting>
  <conditionalFormatting sqref="A406:C406">
    <cfRule type="containsBlanks" dxfId="99" priority="104">
      <formula>LEN(TRIM(A406))=0</formula>
    </cfRule>
  </conditionalFormatting>
  <conditionalFormatting sqref="C543:C548">
    <cfRule type="containsBlanks" dxfId="98" priority="92">
      <formula>LEN(TRIM(C543))=0</formula>
    </cfRule>
  </conditionalFormatting>
  <conditionalFormatting sqref="A543:B548">
    <cfRule type="containsBlanks" dxfId="97" priority="93">
      <formula>LEN(TRIM(A543))=0</formula>
    </cfRule>
  </conditionalFormatting>
  <conditionalFormatting sqref="A543:B548">
    <cfRule type="containsBlanks" dxfId="96" priority="94">
      <formula>LEN(TRIM(A543))=0</formula>
    </cfRule>
  </conditionalFormatting>
  <conditionalFormatting sqref="A425:B426">
    <cfRule type="containsBlanks" dxfId="95" priority="99">
      <formula>LEN(TRIM(A425))=0</formula>
    </cfRule>
  </conditionalFormatting>
  <conditionalFormatting sqref="A425:B426">
    <cfRule type="containsBlanks" dxfId="94" priority="98">
      <formula>LEN(TRIM(A425))=0</formula>
    </cfRule>
  </conditionalFormatting>
  <conditionalFormatting sqref="A542:B542">
    <cfRule type="containsBlanks" dxfId="93" priority="97">
      <formula>LEN(TRIM(A542))=0</formula>
    </cfRule>
  </conditionalFormatting>
  <conditionalFormatting sqref="A542:B542">
    <cfRule type="containsBlanks" dxfId="92" priority="96">
      <formula>LEN(TRIM(A542))=0</formula>
    </cfRule>
  </conditionalFormatting>
  <conditionalFormatting sqref="C542">
    <cfRule type="containsBlanks" dxfId="91" priority="95">
      <formula>LEN(TRIM(C542))=0</formula>
    </cfRule>
  </conditionalFormatting>
  <conditionalFormatting sqref="A630:C630">
    <cfRule type="containsBlanks" dxfId="90" priority="91">
      <formula>LEN(TRIM(A630))=0</formula>
    </cfRule>
  </conditionalFormatting>
  <conditionalFormatting sqref="A629:B629">
    <cfRule type="containsBlanks" dxfId="89" priority="90">
      <formula>LEN(TRIM(A629))=0</formula>
    </cfRule>
  </conditionalFormatting>
  <conditionalFormatting sqref="C629">
    <cfRule type="containsBlanks" dxfId="88" priority="88">
      <formula>LEN(TRIM(C629))=0</formula>
    </cfRule>
  </conditionalFormatting>
  <conditionalFormatting sqref="A629:B629">
    <cfRule type="containsBlanks" dxfId="87" priority="89">
      <formula>LEN(TRIM(A629))=0</formula>
    </cfRule>
  </conditionalFormatting>
  <conditionalFormatting sqref="A631:B631">
    <cfRule type="containsBlanks" dxfId="86" priority="87">
      <formula>LEN(TRIM(A631))=0</formula>
    </cfRule>
  </conditionalFormatting>
  <conditionalFormatting sqref="C631">
    <cfRule type="containsBlanks" dxfId="85" priority="85">
      <formula>LEN(TRIM(C631))=0</formula>
    </cfRule>
  </conditionalFormatting>
  <conditionalFormatting sqref="A631:B631">
    <cfRule type="containsBlanks" dxfId="84" priority="86">
      <formula>LEN(TRIM(A631))=0</formula>
    </cfRule>
  </conditionalFormatting>
  <conditionalFormatting sqref="A62:B62">
    <cfRule type="containsBlanks" dxfId="83" priority="84">
      <formula>LEN(TRIM(A62))=0</formula>
    </cfRule>
  </conditionalFormatting>
  <conditionalFormatting sqref="A62:B62">
    <cfRule type="containsBlanks" dxfId="82" priority="83">
      <formula>LEN(TRIM(A62))=0</formula>
    </cfRule>
  </conditionalFormatting>
  <conditionalFormatting sqref="C62">
    <cfRule type="containsBlanks" dxfId="81" priority="82">
      <formula>LEN(TRIM(C62))=0</formula>
    </cfRule>
  </conditionalFormatting>
  <conditionalFormatting sqref="A70:C70">
    <cfRule type="containsBlanks" dxfId="80" priority="81">
      <formula>LEN(TRIM(A70))=0</formula>
    </cfRule>
  </conditionalFormatting>
  <conditionalFormatting sqref="A79:B79">
    <cfRule type="containsBlanks" dxfId="79" priority="80">
      <formula>LEN(TRIM(A79))=0</formula>
    </cfRule>
  </conditionalFormatting>
  <conditionalFormatting sqref="A79:B79">
    <cfRule type="containsBlanks" dxfId="78" priority="79">
      <formula>LEN(TRIM(A79))=0</formula>
    </cfRule>
  </conditionalFormatting>
  <conditionalFormatting sqref="C79">
    <cfRule type="containsBlanks" dxfId="77" priority="78">
      <formula>LEN(TRIM(C79))=0</formula>
    </cfRule>
  </conditionalFormatting>
  <conditionalFormatting sqref="A240:B241">
    <cfRule type="containsBlanks" dxfId="76" priority="77">
      <formula>LEN(TRIM(A240))=0</formula>
    </cfRule>
  </conditionalFormatting>
  <conditionalFormatting sqref="A240:B241">
    <cfRule type="containsBlanks" dxfId="75" priority="76">
      <formula>LEN(TRIM(A240))=0</formula>
    </cfRule>
  </conditionalFormatting>
  <conditionalFormatting sqref="C240:C241">
    <cfRule type="containsBlanks" dxfId="74" priority="75">
      <formula>LEN(TRIM(C240))=0</formula>
    </cfRule>
  </conditionalFormatting>
  <conditionalFormatting sqref="D342:D343 D22:D41 D564:D566 D409:D420 D44:D46 D530:D536 D512:D527 F342:F343 H342:H343 J342:J343 L342:L343 N342:N343 P342:P343 R342:R343 T342:T343 V342:V343 X342:X343 Z342:Z343 AB342:AB343 AD342:AD343 AF342:AF343 AH342:AH343 AJ342:AJ343 AL342:AL343 AN342:AN343 AP342:AP343 AR342:AR343 AT342:AT343 AV342:AV343 AX342:AX343 AZ342:AZ343 BB342:BB343 F22:F41 H22:H41 J22:J41 L22:L41 P22:P41 R22:R41 T22:T41 V22:V41 X22:X41 Z22:Z41 AB22:AB41 AD22:AD41 AF22:AF41 AH22:AH41 AJ22:AJ41 AL22:AL41 AN22:AN41 AP22:AP41 AR22:AR41 AT22:AT41 AV22:AV41 AX22:AX41 AZ22:AZ41 BB22:BB41 F564 H564 J564 L564 N564 P564 R564 T564 V564 X564 Z564 AB564 AD564 AF564 AH564 AJ564 AL564 AN564 AP564 AR564 AT564 AV564 AX564 AZ564 BB564 F409:F420 H409:H420 J409:J420 L409:L420 N409:N420 P409:P420 R409:R420 T409:T420 V409:V420 X409:X420 Z409:Z420 AB409:AB420 AD409:AD420 AF409:AF420 AH409:AH420 AJ409:AJ420 AL409:AL420 AN409:AN420 AP409:AP420 AR409:AR420 AT409:AT420 AV409:AV420 AX409:AX420 AZ409:AZ420 BB409:BB420 F328:F330 H328:H330 J328:J330 T328:T330 AF328:AF330 AH328:AH330 AJ328:AJ330 AT328:AT330 F358 H358 J358 T358 AF358 AH358 AJ358 AT358 F584:F597 H584:H597 J584:J597 T584:T597 AF584:AF597 AH584:AH597 AJ584:AJ597 AT584:AT597 L45 N45 P45 R45 V45 X45 Z45 AB45 AD45 AL45 AN45 AP45 AR45 AV45 AX45 AZ45 BB45 F530:F531 H530:H531 J530:J531 L530:L536 N530:N536 P530:P536 R530:R536 T530:T531 V530:V536 X530:X536 Z530:Z536 AB530:AB536 AD530:AD536 AF530:AF531 AH530:AH531 AJ530:AJ531 AL530:AL536 AN530:AN536 AP530:AP536 AR530:AR536 AT530:AT531 AV530:AV536 AX530:AX536 AZ530:AZ536 BB530:BB536 F512:F514 H512:H514 J512:J514 L512:L527 N512:N527 P512:P527 R512:R527 T512:T514 V512:V527 X512:X527 Z512:Z527 AB512:AB527 AD512:AD527 AF512:AF514 AH512:AH514 AJ512:AJ514 AL512:AL527 AN512:AN527 AP512:AP527 AR512:AR527 AT512:AT514 AV512:AV527 AX512:AX527 AZ512:AZ527 BB512:BB527 F423:F424 H423:H424 J423:J424 T423:T424 AF423:AF424 AH423:AH424 AJ423:AJ424 AT423:AT424 F54:F56 H54:H56 J54:J56 T54:T56 AF54:AF56 AH54:AH56 AJ54:AJ56 AT54:AT56 H60 F60 F64 H64 H66 F66 F76:F77 H76:H77 H91:H92 F91:F92 F110 H110 H136:H139 F136:F139 F141:F146 H141:H146 H148 F148 F151 H151 H158 F158 F208:F221 H208:H221 H226:H228 F226:F228 F230:F231 H230:H231 H233 F233 F242:F243 H242:H243 H248:H250 F248:F250 H262:H273 F262:F273 F275:F276 H275:H276 H293:H302 F293:F302 H306 F306 H333:H335 F333:F335 H360 F360 H495:H508 F495:F508 H522 F522 F524 H524 H526 F526 H534:H536 F534:F536 H551:H562 F551:F562 H599:H602 F599:F602 F604:F605 H604:H605 H607:H611 F607:F611 F615:F628 H615:H628 AJ60 AJ64 AJ66 AJ76:AJ77 AJ91:AJ92 AJ110 AJ136:AJ139 AJ141:AJ146 AJ148 AJ151 AJ158 AJ208:AJ221 AJ226:AJ228 AJ230:AJ231 AJ233 AJ242:AJ243 AJ248:AJ250 AJ262:AJ273 AJ275:AJ276 AJ293:AJ302 AJ306 AJ333:AJ335 AJ360 AJ495:AJ508 AJ522 AJ524 AJ526 AJ534:AJ536 AJ551:AJ562 AJ599:AJ602 AJ604:AJ605 AJ607:AJ611 AJ615:AJ628 AT60 AT64 AT66 AT76:AT77 AT91:AT92 AT110 AT136:AT139 AT141:AT146 AT148 AT151 AT158 AT208:AT221 AT226:AT228 AT230:AT231 AT233 AT242:AT243 AT248:AT250 AT262:AT273 AT275:AT276 AT293:AT302 AT306 AT333:AT335 AT360 AT495:AT508 AT522 AT524 AT526 AT534:AT536 AT551:AT562 AT599:AT602 AT604:AT605 AT607:AT611 AT615:AT628 J60 J64 J66 J76:J77 J91:J92 J110 J136:J139 J141:J146 J148 J151 J158 J208:J221 J226:J228 J230:J231 J233 J242:J243 J248:J250 J262:J273 J275:J276 J293:J302 J306 J333:J335 J360 J495:J508 J522 J524 J526 J534:J536 J551:J562 J599:J602 J604:J605 J607:J611 J615:J628 T60 T64 T66 T76:T77 T91:T92 T110 T136:T139 T141:T146 T148 T151 T158 T208:T221 T226:T228 T230:T231 T233 T242:T243 T248:T250 T262:T273 T275:T276 T293:T302 T306 T333:T335 T360 T495:T508 T522 T524 T526 T534:T536 T551:T562 T599:T602 T604:T605 T607:T611 T615:T628 AH60 AF60 AF64 AH64 AH66 AF66 AF76:AF77 AH76:AH77 AH91:AH92 AF91:AF92 AF110 AH110 AH136:AH139 AF136:AF139 AF141:AF146 AH141:AH146 AH148 AF148 AF151 AH151 AH158 AF158 AF208:AF221 AH208:AH221 AH226:AH228 AF226:AF228 AF230:AF231 AH230:AH231 AH233 AF233 AF242:AF243 AH242:AH243 AH248:AH250 AF248:AF250 AH262:AH273 AF262:AF273 AF275:AF276 AH275:AH276 AH293:AH302 AF293:AF302 AH306 AF306 AH333:AH335 AF333:AF335 AH360 AF360 AH495:AH508 AF495:AF508 AH522 AF522 AF524 AH524 AH526 AF526 AH534:AH536 AF534:AF536 AH551:AH562 AF551:AF562 AH599:AH602 AF599:AF602 AF604:AF605 AH604:AH605 AH607:AH611 AF607:AF611 AF615:AF628 AH615:AH628 AD160:AD186 AN134:AN158 AL134:AL158 AL197:AL198 AN197:AN198 N328:N335 L328:L335 L306 N306 L197:L202 N22:N41 X66:X88 V66:V88 V90:V111 X90:X111 K566:N566 P566:S566 U566:X566 Z566:AD566 AF566:AI566 AK566:BC566 E565:BC565 N308 L308 AF308 AH308 T308 J308 AT308 AJ308 F308 H308">
    <cfRule type="containsBlanks" dxfId="73" priority="74">
      <formula>LEN(TRIM(D22))=0</formula>
    </cfRule>
  </conditionalFormatting>
  <conditionalFormatting sqref="D209 F209 H209 J209 L209 N209 P209 R209 T209 V209 X209 Z209 AB209 AD209 AF209 AH209 AJ209 AL209 AN209 AP209 AR209 AT209 AV209 AX209 AZ209 BB209">
    <cfRule type="containsBlanks" dxfId="72" priority="73">
      <formula>LEN(TRIM(D209))=0</formula>
    </cfRule>
  </conditionalFormatting>
  <conditionalFormatting sqref="D42:D43 L42:L43 N42:N43 P42:P43 R42:R43 V42:V43 X42:X43 Z42:Z43 AB42:AB43 AD42:AD43 AL42:AL43 AN42:AN43 AP42:AP43 AR42:AR43 AV42:AV43 AX42:AX43 AZ42:AZ43 BB42:BB43 AT42:AT43 AT45 AT57:AT59 AT61:AT63 AT65 AT67:AT75 AT78:AT88 AT93:AT109 AT140 AT147 AT149:AT150 AT152:AT157 AT229 AT232 AT234:AT241 AT274 AT277:AT292 AT359 AT421:AT422 AT509:AT511 AT523 AT525 AT532:AT533 AT563 AT598 AT603 AT606 AT629:AT631 T42:T43 T45 T57:T59 T61:T63 T67:T75 T78:T88 T93:T109 T111 T140 T147 T149:T150 T152:T157 T229 T232 T234:T241 T274 T277:T292 T359 T421:T422 T509:T511 T515:T521 T523 T525 T532:T533 T563 T598 T603 T606 T629:T631 AF42:AJ43 AF45:AJ45 AF57:AJ59 AF61:AJ63 AF65:AJ65 AF67:AJ75 AF78:AJ88 AF93:AJ109 AF140:AJ140 AF147:AJ147 AF149:AJ150 AF152:AJ157 AF229:AJ229 AF232:AJ232 AF234:AJ241 AF274:AJ274 AF277:AJ292 AF359:AJ359 AF421:AJ422 AF509:AJ511 AF523:AJ523 AF525:AJ525 AF532:AJ533 AF563:AJ563 AF598:AJ598 AF603:AJ603 AF606:AJ606 AF629:AJ631 AT47:AT53 AF47:AJ53 T47:T53 AF111:AJ111 AF515:AJ521 AT111 AT515:AT521 T304:T305 AF304:AJ305 AT304:AT305 T65 AF160:AJ186 AF537:AJ550 AT537:AT550 AF90:AJ90 T90 AT90 T537:T550">
    <cfRule type="containsBlanks" dxfId="71" priority="72">
      <formula>LEN(TRIM(D42))=0</formula>
    </cfRule>
  </conditionalFormatting>
  <conditionalFormatting sqref="L47:L53 N47:N53 P47:P53 R47:R53 V47:V53 X47:X53 Z47:Z53 AB47:AB53 AL47:AL53 AN47:AN53 AP47:AP53 AR47:AR53 AV47:AV53 AX47:AX53 AZ47:AZ53 BB47:BB53 D47:D53 AD47:AD53">
    <cfRule type="containsBlanks" dxfId="70" priority="71">
      <formula>LEN(TRIM(D47))=0</formula>
    </cfRule>
  </conditionalFormatting>
  <conditionalFormatting sqref="L310:L325 N310:N325 N327 L327">
    <cfRule type="containsBlanks" dxfId="69" priority="70">
      <formula>LEN(TRIM(L310))=0</formula>
    </cfRule>
  </conditionalFormatting>
  <conditionalFormatting sqref="L336:L341 N336:N341">
    <cfRule type="containsBlanks" dxfId="68" priority="69">
      <formula>LEN(TRIM(L336))=0</formula>
    </cfRule>
  </conditionalFormatting>
  <conditionalFormatting sqref="L382 N382">
    <cfRule type="containsBlanks" dxfId="67" priority="68">
      <formula>LEN(TRIM(L382))=0</formula>
    </cfRule>
  </conditionalFormatting>
  <conditionalFormatting sqref="D421:D422 L421:L422 N421:N422 P421:P422 R421:R422 V421:V422 X421:X422 Z421:Z422 AB421:AB422 AD421:AD422 AL421:AL422 AN421:AN422 AP421:AP422 AR421:AR422 AV421:AV422 AX421:AX422 AZ421:AZ422 BB421:BB422">
    <cfRule type="containsBlanks" dxfId="66" priority="67">
      <formula>LEN(TRIM(D421))=0</formula>
    </cfRule>
  </conditionalFormatting>
  <conditionalFormatting sqref="D509:D511 L509:L511 N509:N511 P509:P511 R509:R511 V509:V511 X509:X511 Z509:Z511 AB509:AB511 AD509:AD511 AL509:AL511 AN509:AN511 AP509:AP511 AR509:AR511 AV509:AV511 AX509:AX511 AZ509:AZ511 BB509:BB511">
    <cfRule type="containsBlanks" dxfId="65" priority="66">
      <formula>LEN(TRIM(D509))=0</formula>
    </cfRule>
  </conditionalFormatting>
  <conditionalFormatting sqref="D537:D550 L537:L550 N537:N550 P537:P550 R537:R550 V537:V550 X537:X550 Z537:Z550 AB537:AB550 AD537:AD550 AL537:AL550 AN537:AN550 AP537:AP550 AR537:AR550 AV537:AV550 AX537:AX550 AZ537:AZ550 BB537:BB550">
    <cfRule type="containsBlanks" dxfId="64" priority="65">
      <formula>LEN(TRIM(D537))=0</formula>
    </cfRule>
  </conditionalFormatting>
  <conditionalFormatting sqref="D563 L563 N563 P563 R563 V563 X563 Z563 AB563 AD563 AL563 AN563 AP563 AR563 AV563 AX563 AZ563 BB563">
    <cfRule type="containsBlanks" dxfId="63" priority="64">
      <formula>LEN(TRIM(D563))=0</formula>
    </cfRule>
  </conditionalFormatting>
  <conditionalFormatting sqref="D629:D631 L629:L631 N629:N631 P629:P631 R629:R631 V629:V631 X629:X631 Z629:Z631 AB629:AB631 AD629:AD631 AL629:AL631 AN629:AN631 AP629:AP631 AR629:AR631 AV629:AV631 AX629:AX631 AZ629:AZ631 BB629:BB631">
    <cfRule type="containsBlanks" dxfId="62" priority="63">
      <formula>LEN(TRIM(D629))=0</formula>
    </cfRule>
  </conditionalFormatting>
  <conditionalFormatting sqref="E342:E343 E22:E41 E564 E409:E420 E328:E330 E358 E584:E597 E530:E531 E512:E514 E423:E424 E54:E56 G342:G343 I342:I343 K342:K343 M342:M343 O342:O343 Q342:Q343 U342:U343 W342:W343 Y342:Y343 AA342:AA343 AC342:AC343 AE342:AE343 AG342:AG343 AI342:AI343 AK342:AK343 AM342:AM343 AO342:AO343 AQ342:AQ343 AS342:AS343 AU342:AU343 AW342:AW343 AY342:AY343 BA342:BA343 BC342:BC343 G22:G41 I22:I41 K22:K41 M22:M41 O22:O41 Q22:Q41 U23:U41 W22:W41 Y22:Y41 AA22:AA41 AC22:AC41 AE22:AE41 AG22:AG41 AI22:AI41 AK22:AK41 AM22:AM41 AO22:AO41 AQ22:AQ41 AS22:AS41 AU22:AU41 AW22:AW41 AY22:AY41 BA22:BA41 BC22:BC41 G564 I564 K564 M564 O564 Q564 U564 W564 Y564 AA564 AC564 AE564 AG564 AI564 AK564 AM564 AO564 AQ564 AS564 AU564 AW564 AY564 BA564 BC564 G409:G420 I409:I420 K409:K420 M409:M420 O409:O420 Q409:Q420 U409:U420 W409:W420 Y409:Y420 AA409:AA420 AC409:AC420 AE409:AE420 AG409:AG420 AI409:AI420 AK409:AK420 AM409:AM420 AO409:AO420 AQ409:AQ420 AS409:AS420 AU409:AU420 AW409:AW420 AY409:AY420 BA409:BA420 BC409:BC420 G328:G330 I328:I330 O328:O330 Y328:Y330 AE328:AE330 AG328:AG330 AI328:AI330 AO328:AO330 AY328:AY330 G358 I358 O358 Y358 AE358 AG358 AI358 AO358 AY358 G584:G597 I584:I597 O584:O597 Y584:Y597 AE584:AE597 AG584:AG597 AI584:AI597 AO584:AO597 AY584:AY597 K45 M45 Q45 U45 W45 AA45 AC45 AK45 AM45 AQ45 AS45 AU45 AW45 BA45 BC45 G530:G531 I530:I531 K530:K536 M530:M536 O530:O531 Q530:Q536 U530:U536 W530:W536 Y530:Y531 AA530:AA536 AC530:AC536 AE530:AE531 AG530:AG531 AI530:AI531 AK530:AK536 AM530:AM536 AO530:AO531 AQ530:AQ536 AS530:AS536 AU530:AU536 AW530:AW536 AY530:AY531 BA530:BA536 BC530:BC536 G512:G514 I512:I514 K512:K527 M512:M527 O512:O514 Q512:Q527 U512:U527 W512:W527 Y512:Y514 AA512:AA527 AC512:AC527 AE512:AE514 AG512:AG514 AI512:AI514 AK512:AK527 AM512:AM527 AO512:AO514 AQ512:AQ527 AS512:AS527 AU512:AU527 AW512:AW527 AY512:AY514 BA512:BA527 BC512:BC527 G423:G424 I423:I424 O423:O424 Y423:Y424 AE423:AE424 AG423:AG424 AI423:AI424 AO423:AO424 AY423:AY424 G54:G56 I54:I56 O54:O56 Y54:Y56 AE54:AE56 AG54:AG56 AI54:AI56 AO54:AO56 AY54:AY56 E60 E64 E66 E76:E77 E91:E92 E110 E136:E139 E141:E146 E148 E151 E158 E208:E221 E226:E228 E230:E231 E233 E242:E243 E248:E250 E262:E273 E275:E276 E293:E302 E306:E308 E333:E335 E360 E495:E508 E522 E524 E526 E534:E536 E551:E562 E599:E602 E604:E605 E607:E611 E615:E628 I60 G60 G64 I64 I66 G66 G76:G77 I76:I77 I91:I92 G91:G92 G110 I110 I136:I139 G136:G139 G141:G146 I141:I146 I148 G148 G151 I151 I158 G158 G208:G221 I208:I221 I226:I228 G226:G228 G230:G231 I230:I231 I233 G233 G242:G243 I242:I243 I248:I250 G248:G250 I262:I273 G262:G273 G275:G276 I275:I276 I293:I302 G293:G302 I306 G306 I333:I335 G333:G335 I360 G360 I495:I508 G495:G508 I522 G522 G524 I524 I526 G526 I534:I536 G534:G536 I551:I562 G551:G562 I599:I602 G599:G602 G604:G605 I604:I605 I607:I611 G607:G611 G615:G628 I615:I628 AE60 AE64 AE66 AE76:AE77 AE91:AE92 AE110 AE136:AE139 AE141:AE146 AE148 AE151 AE158 AE208:AE221 AE226:AE228 AE230:AE231 AE233 AE242:AE243 AE248:AE250 AE262:AE273 AE275:AE276 AE293:AE302 AE306 AE333:AE335 AE360 AE495:AE508 AE522 AE524 AE526 AE534:AE536 AE551:AE562 AE599:AE602 AE604:AE605 AE607:AE611 AE615:AE628 AO60 AO64 AO66 AO76:AO77 AO91:AO92 AO110 AO136:AO139 AO141:AO146 AO148 AO151 AO158 AO208:AO221 AO226:AO228 AO230:AO231 AO233 AO242:AO243 AO248:AO250 AO262:AO273 AO275:AO276 AO293:AO302 AO306 AO333:AO335 AO360 AO495:AO508 AO522 AO524 AO526 AO534:AO536 AO551:AO562 AO599:AO602 AO604:AO605 AO607:AO611 AO615:AO628 AY60 AY64 AY66 AY76:AY77 AY91:AY92 AY110 AY136:AY139 AY141:AY146 AY148 AY151 AY158 AY208:AY221 AY226:AY228 AY230:AY231 AY233 AY242:AY243 AY248:AY250 AY262:AY273 AY275:AY276 AY293:AY302 AY306 AY333:AY335 AY360 AY495:AY508 AY522 AY524 AY526 AY534:AY536 AY551:AY562 AY599:AY602 AY604:AY605 AY607:AY611 AY615:AY628 O60 O64 O66 O76:O77 O91:O92 O110 O136:O139 O141:O146 O148 O151 O158 O208:O221 O226:O228 O230:O231 O233 O242:O243 O248:O250 O262:O273 O275:O276 O293:O302 O306 O333:O335 O360 O495:O508 O522 O524 O526 O534:O536 O551:O562 O599:O602 O604:O605 O607:O611 O615:O628 Y60 Y64 Y66 Y76:Y77 Y91:Y92 Y110 Y136:Y139 Y141:Y146 Y148 Y151 Y158 Y208:Y221 Y226:Y228 Y230:Y231 Y233 Y242:Y243 Y248:Y250 Y262:Y273 Y275:Y276 Y293:Y302 Y306 Y333:Y335 Y360 Y495:Y508 Y522 Y524 Y526 Y534:Y536 Y551:Y562 Y599:Y602 Y604:Y605 Y607:Y611 Y615:Y628 AI60 AG60 AG64 AI64 AI66 AG66 AG76:AG77 AI76:AI77 AI91:AI92 AG91:AG92 AG110 AI110 AI136:AI139 AG136:AG139 AG141:AG146 AI141:AI146 AI148 AG148 AG151 AI151 AI158 AG158 AG208:AG221 AI208:AI221 AI226:AI228 AG226:AG228 AG230:AG231 AI230:AI231 AI233 AG233 AG242:AG243 AI242:AI243 AI248:AI250 AG248:AG250 AI262:AI273 AG262:AG273 AG275:AG276 AI275:AI276 AI293:AI302 AG293:AG302 AI306 AG306 AI333:AI335 AG333:AG335 AI360 AG360 AI495:AI508 AG495:AG508 AI522 AG522 AG524 AI524 AI526 AG526 AI534:AI536 AG534:AG536 AI551:AI562 AG551:AG562 AI599:AI602 AG599:AG602 AG604:AG605 AI604:AI605 AI607:AI611 AG607:AG611 AG615:AG628 AI615:AI628 AM134:AM158 AL132:AN132 AK134:AK158 AK197:AK198 AM197:AM198 L224:N224 M328:M335 K306 M306 K197:K202 M308 K308 AG308 AI308 Y308 O308 AY308 AO308 AE308 G308 I308 F307:BC307">
    <cfRule type="containsBlanks" dxfId="61" priority="62">
      <formula>LEN(TRIM(E22))=0</formula>
    </cfRule>
  </conditionalFormatting>
  <conditionalFormatting sqref="E209 G209 I209 K209 M209 O209 Q209 U209 W209 Y209 AA209 AC209 AE209 AG209 AI209 AK209 AM209 AO209 AQ209 AS209 AU209 AW209 AY209 BA209 BC209">
    <cfRule type="containsBlanks" dxfId="60" priority="61">
      <formula>LEN(TRIM(E209))=0</formula>
    </cfRule>
  </conditionalFormatting>
  <conditionalFormatting sqref="K42:K43 M42:M43 Q42:Q43 U42:U43 W42:W43 AA42:AA43 AC42:AC43 AK42:AK43 AM42:AM43 AQ42:AQ43 AS42:AS43 AU42:AU43 AW42:AW43 BA42:BA43 BC42:BC43 E42:E43 E45 E57:E59 E61:E63 E65 E67:E75 E78:E88 E93:E109 E111 E140 E147 E149:E150 E152:E157 E229 E232 E234:E241 E274 E277:E292 E359 E421:E422 E509:E511 E515:E521 E523 E525 E532:E533 E563 E598 E603 E606 E629:E631 AE42:AE43 AE45 AE57:AE59 AE61:AE63 AE65 AE67:AE75 AE78:AE88 AE93:AE109 AE111 AE140 AE147 AE149:AE150 AE152:AE157 AE229 AE232 AE234:AE241 AE274 AE277:AE292 AE359 AE421:AE422 AE509:AE511 AE515:AE521 AE523 AE525 AE532:AE533 AE563 AE598 AE603 AE606 AE629:AE631 AO42:AO43 AO45 AO57:AO59 AO61:AO63 AO65 AO67:AO75 AO78:AO88 AO93:AO109 AO140 AO147 AO149:AO150 AO152:AO157 AO229 AO232 AO234:AO241 AO274 AO277:AO292 AO359 AO421:AO422 AO509:AO511 AO523 AO525 AO532:AO533 AO563 AO598 AO603 AO606 AO629:AO631 AY42:AY43 AY45 AY57:AY59 AY61:AY63 AY65 AY67:AY75 AY78:AY88 AY93:AY109 AY140 AY147 AY149:AY150 AY152:AY157 AY229 AY232 AY234:AY241 AY274 AY277:AY292 AY359 AY421:AY422 AY509:AY511 AY523 AY525 AY532:AY533 AY563 AY598 AY603 AY606 AY629:AY631 O42:O43 O45 O57:O59 O61:O63 O65 O67:O75 O78:O88 O93:O109 O111 O140 O147 O149:O150 O152:O157 O229 O232 O234:O241 O274 O277:O292 O359 O421:O422 O509:O511 O515:O521 O523 O525 O532:O533 O563 O598 O603 O606 O629:O631 Y42:Y43 Y45 Y57:Y59 Y61:Y63 Y65 Y67:Y75 Y78:Y88 Y93:Y109 Y111 Y140 Y147 Y149:Y150 Y152:Y157 Y229 Y232 Y234:Y241 Y274 Y277:Y292 Y359 Y421:Y422 Y509:Y511 Y515:Y521 Y523 Y525 Y532:Y533 Y563 Y598 Y603 Y606 Y629:Y631 E47:E53 AY47:AY53 AO47:AO53 AE47:AE53 O47:O53 Y47:Y53 AO111 AY111 AO515:AO521 AY515:AY521 O304:O305 Y304:Y305 E304:E305 AE304:AE305 AO304:AO305 AY304:AY305 E160:E161 AE160:AE186 AE537:AE550 AO537:AO550 AY537:AY550 Y90 O90 AY90 AO90 AE90 E90 E537:E550 O537:O550 Y537:Y550 E163:E186">
    <cfRule type="containsBlanks" dxfId="59" priority="60">
      <formula>LEN(TRIM(E42))=0</formula>
    </cfRule>
  </conditionalFormatting>
  <conditionalFormatting sqref="K47:K53 M47:M53 Q47:Q53 U47:U53 W47:W53 AA47:AA53 AC47:AC53 AK47:AK53 AM47:AM53 AQ47:AQ53 AS47:AS53 AU47:AU53 AW47:AW53 BA47:BA53 BC47:BC53">
    <cfRule type="containsBlanks" dxfId="58" priority="59">
      <formula>LEN(TRIM(K47))=0</formula>
    </cfRule>
  </conditionalFormatting>
  <conditionalFormatting sqref="K310:K325 M310:M325 M327 K327">
    <cfRule type="containsBlanks" dxfId="57" priority="58">
      <formula>LEN(TRIM(K310))=0</formula>
    </cfRule>
  </conditionalFormatting>
  <conditionalFormatting sqref="K336:K341 M336:M341">
    <cfRule type="containsBlanks" dxfId="56" priority="57">
      <formula>LEN(TRIM(K336))=0</formula>
    </cfRule>
  </conditionalFormatting>
  <conditionalFormatting sqref="K382 M382">
    <cfRule type="containsBlanks" dxfId="55" priority="56">
      <formula>LEN(TRIM(K382))=0</formula>
    </cfRule>
  </conditionalFormatting>
  <conditionalFormatting sqref="K421:K422 M421:M422 Q421:Q422 U421:U422 W421:W422 AA421:AA422 AC421:AC422 AK421:AK422 AM421:AM422 AQ421:AQ422 AU421:AU422 AW421:AW422 BA421:BA422 BC421:BC422 AS421:AS422">
    <cfRule type="containsBlanks" dxfId="54" priority="55">
      <formula>LEN(TRIM(K421))=0</formula>
    </cfRule>
  </conditionalFormatting>
  <conditionalFormatting sqref="K509:K511 M509:M511 Q509:Q511 U509:U511 W509:W511 AA509:AA511 AC509:AC511 AK509:AK511 AM509:AM511 AQ509:AQ511 AS509:AS511 AU509:AU511 AW509:AW511 BA509:BA511 BC509:BC511">
    <cfRule type="containsBlanks" dxfId="53" priority="54">
      <formula>LEN(TRIM(K509))=0</formula>
    </cfRule>
  </conditionalFormatting>
  <conditionalFormatting sqref="K537:K550 M537:M550 Q537:Q550 U537:U550 W537:W550 AA537:AA550 AC537:AC550 AK537:AK550 AM537:AM550 AQ537:AQ550 AS537:AS550 AU537:AU550 AW537:AW550 BA537:BA550 BC537:BC550">
    <cfRule type="containsBlanks" dxfId="52" priority="53">
      <formula>LEN(TRIM(K537))=0</formula>
    </cfRule>
  </conditionalFormatting>
  <conditionalFormatting sqref="K563 M563 Q563 U563 W563 AA563 AC563 AK563 AM563 AQ563 AS563 AU563 AW563 BA563 BC563">
    <cfRule type="containsBlanks" dxfId="51" priority="52">
      <formula>LEN(TRIM(K563))=0</formula>
    </cfRule>
  </conditionalFormatting>
  <conditionalFormatting sqref="K629:K631 M629:M631 Q629:Q631 U629:U631 W629:W631 AA629:AA631 AC629:AC631 AK629:AK631 AM629:AM631 AQ629:AQ631 AU629:AU631 AW629:AW631 BA629:BA631 BC629:BC631 AS629:AS631">
    <cfRule type="containsBlanks" dxfId="50" priority="51">
      <formula>LEN(TRIM(K629))=0</formula>
    </cfRule>
  </conditionalFormatting>
  <conditionalFormatting sqref="E187">
    <cfRule type="containsBlanks" dxfId="49" priority="50">
      <formula>LEN(TRIM(E187))=0</formula>
    </cfRule>
  </conditionalFormatting>
  <conditionalFormatting sqref="AD187">
    <cfRule type="containsBlanks" dxfId="48" priority="49">
      <formula>LEN(TRIM(AD187))=0</formula>
    </cfRule>
  </conditionalFormatting>
  <conditionalFormatting sqref="AF187:AJ187">
    <cfRule type="containsBlanks" dxfId="47" priority="48">
      <formula>LEN(TRIM(AF187))=0</formula>
    </cfRule>
  </conditionalFormatting>
  <conditionalFormatting sqref="AE187">
    <cfRule type="containsBlanks" dxfId="46" priority="47">
      <formula>LEN(TRIM(AE187))=0</formula>
    </cfRule>
  </conditionalFormatting>
  <conditionalFormatting sqref="AK133:AN133">
    <cfRule type="containsBlanks" dxfId="45" priority="46">
      <formula>LEN(TRIM(AK133))=0</formula>
    </cfRule>
  </conditionalFormatting>
  <conditionalFormatting sqref="AK195:AN196">
    <cfRule type="containsBlanks" dxfId="44" priority="45">
      <formula>LEN(TRIM(AK195))=0</formula>
    </cfRule>
  </conditionalFormatting>
  <conditionalFormatting sqref="AK199:AN202">
    <cfRule type="containsBlanks" dxfId="43" priority="44">
      <formula>LEN(TRIM(AK199))=0</formula>
    </cfRule>
  </conditionalFormatting>
  <conditionalFormatting sqref="K304:N305">
    <cfRule type="containsBlanks" dxfId="42" priority="43">
      <formula>LEN(TRIM(K304))=0</formula>
    </cfRule>
  </conditionalFormatting>
  <conditionalFormatting sqref="K309:N309">
    <cfRule type="containsBlanks" dxfId="41" priority="42">
      <formula>LEN(TRIM(K309))=0</formula>
    </cfRule>
  </conditionalFormatting>
  <conditionalFormatting sqref="K344:N344">
    <cfRule type="containsBlanks" dxfId="40" priority="41">
      <formula>LEN(TRIM(K344))=0</formula>
    </cfRule>
  </conditionalFormatting>
  <conditionalFormatting sqref="L195:L196">
    <cfRule type="containsBlanks" dxfId="39" priority="40">
      <formula>LEN(TRIM(L195))=0</formula>
    </cfRule>
  </conditionalFormatting>
  <conditionalFormatting sqref="K195:K196">
    <cfRule type="containsBlanks" dxfId="38" priority="39">
      <formula>LEN(TRIM(K195))=0</formula>
    </cfRule>
  </conditionalFormatting>
  <conditionalFormatting sqref="X65">
    <cfRule type="containsBlanks" dxfId="37" priority="38">
      <formula>LEN(TRIM(X65))=0</formula>
    </cfRule>
  </conditionalFormatting>
  <conditionalFormatting sqref="V65">
    <cfRule type="containsBlanks" dxfId="36" priority="37">
      <formula>LEN(TRIM(V65))=0</formula>
    </cfRule>
  </conditionalFormatting>
  <conditionalFormatting sqref="U22">
    <cfRule type="containsBlanks" dxfId="35" priority="36">
      <formula>LEN(TRIM(U22))=0</formula>
    </cfRule>
  </conditionalFormatting>
  <conditionalFormatting sqref="F112:J113 S112:S113 D112:D113">
    <cfRule type="containsBlanks" dxfId="34" priority="35">
      <formula>LEN(TRIM(D112))=0</formula>
    </cfRule>
  </conditionalFormatting>
  <conditionalFormatting sqref="A113:B113">
    <cfRule type="containsBlanks" dxfId="33" priority="34">
      <formula>LEN(TRIM(A113))=0</formula>
    </cfRule>
  </conditionalFormatting>
  <conditionalFormatting sqref="A113:B113">
    <cfRule type="containsBlanks" dxfId="32" priority="33">
      <formula>LEN(TRIM(A113))=0</formula>
    </cfRule>
  </conditionalFormatting>
  <conditionalFormatting sqref="C113">
    <cfRule type="containsBlanks" dxfId="31" priority="32">
      <formula>LEN(TRIM(C113))=0</formula>
    </cfRule>
  </conditionalFormatting>
  <conditionalFormatting sqref="A112:B112">
    <cfRule type="containsBlanks" dxfId="30" priority="31">
      <formula>LEN(TRIM(A112))=0</formula>
    </cfRule>
  </conditionalFormatting>
  <conditionalFormatting sqref="A112:B112">
    <cfRule type="containsBlanks" dxfId="29" priority="30">
      <formula>LEN(TRIM(A112))=0</formula>
    </cfRule>
  </conditionalFormatting>
  <conditionalFormatting sqref="A112:B112">
    <cfRule type="containsBlanks" dxfId="28" priority="29">
      <formula>LEN(TRIM(A112))=0</formula>
    </cfRule>
  </conditionalFormatting>
  <conditionalFormatting sqref="C112">
    <cfRule type="containsBlanks" dxfId="27" priority="28">
      <formula>LEN(TRIM(C112))=0</formula>
    </cfRule>
  </conditionalFormatting>
  <conditionalFormatting sqref="L112:L113 N112:N113 P112:P113 R112:R113 V112:V113 X112:X113 Z112:Z113 AB112:AB113 AD112:AD113 AL112:AL113 AN112:AN113 AP112:AP113 AR112:AR113 AV112:AV113 AX112:AX113 AZ112:AZ113 BB112:BB113">
    <cfRule type="containsBlanks" dxfId="26" priority="27">
      <formula>LEN(TRIM(L112))=0</formula>
    </cfRule>
  </conditionalFormatting>
  <conditionalFormatting sqref="AT112:AT113 T112:T113 AF112:AJ113">
    <cfRule type="containsBlanks" dxfId="25" priority="26">
      <formula>LEN(TRIM(T112))=0</formula>
    </cfRule>
  </conditionalFormatting>
  <conditionalFormatting sqref="K112:K113 M112:M113 Q112:Q113 U112:U113 W112:W113 AA112:AA113 AC112:AC113 AK112:AK113 AM112:AM113 AQ112:AQ113 AS112:AS113 AU112:AU113 AW112:AW113 BA112:BA113 BC112:BC113">
    <cfRule type="containsBlanks" dxfId="24" priority="25">
      <formula>LEN(TRIM(K112))=0</formula>
    </cfRule>
  </conditionalFormatting>
  <conditionalFormatting sqref="E112:E113 AE112:AE113 AO112:AO113 AY112:AY113 O112:O113 Y112:Y113">
    <cfRule type="containsBlanks" dxfId="23" priority="24">
      <formula>LEN(TRIM(E112))=0</formula>
    </cfRule>
  </conditionalFormatting>
  <conditionalFormatting sqref="D89 S89 F89:J89">
    <cfRule type="containsBlanks" dxfId="22" priority="23">
      <formula>LEN(TRIM(D89))=0</formula>
    </cfRule>
  </conditionalFormatting>
  <conditionalFormatting sqref="A89:C89">
    <cfRule type="containsBlanks" dxfId="21" priority="22">
      <formula>LEN(TRIM(A89))=0</formula>
    </cfRule>
  </conditionalFormatting>
  <conditionalFormatting sqref="V89 X89 BB89 AZ89 AX89 AV89 AR89 AP89 AN89 AL89 AD89 AB89 Z89 R89 P89 N89 L89">
    <cfRule type="containsBlanks" dxfId="20" priority="21">
      <formula>LEN(TRIM(L89))=0</formula>
    </cfRule>
  </conditionalFormatting>
  <conditionalFormatting sqref="AT89 AF89:AJ89 T89">
    <cfRule type="containsBlanks" dxfId="19" priority="20">
      <formula>LEN(TRIM(T89))=0</formula>
    </cfRule>
  </conditionalFormatting>
  <conditionalFormatting sqref="BC89 BA89 AW89 AU89 AS89 AQ89 AM89 AK89 AC89 AA89 W89 U89 Q89 M89 K89">
    <cfRule type="containsBlanks" dxfId="18" priority="19">
      <formula>LEN(TRIM(K89))=0</formula>
    </cfRule>
  </conditionalFormatting>
  <conditionalFormatting sqref="AY89 AO89 Y89 O89 AE89 E89">
    <cfRule type="containsBlanks" dxfId="17" priority="18">
      <formula>LEN(TRIM(E89))=0</formula>
    </cfRule>
  </conditionalFormatting>
  <conditionalFormatting sqref="E566:I566">
    <cfRule type="containsBlanks" dxfId="16" priority="17">
      <formula>LEN(TRIM(E566))=0</formula>
    </cfRule>
  </conditionalFormatting>
  <conditionalFormatting sqref="J566">
    <cfRule type="containsBlanks" dxfId="15" priority="16">
      <formula>LEN(TRIM(J566))=0</formula>
    </cfRule>
  </conditionalFormatting>
  <conditionalFormatting sqref="O566">
    <cfRule type="containsBlanks" dxfId="14" priority="15">
      <formula>LEN(TRIM(O566))=0</formula>
    </cfRule>
  </conditionalFormatting>
  <conditionalFormatting sqref="T566">
    <cfRule type="containsBlanks" dxfId="13" priority="14">
      <formula>LEN(TRIM(T566))=0</formula>
    </cfRule>
  </conditionalFormatting>
  <conditionalFormatting sqref="Y566">
    <cfRule type="containsBlanks" dxfId="12" priority="13">
      <formula>LEN(TRIM(Y566))=0</formula>
    </cfRule>
  </conditionalFormatting>
  <conditionalFormatting sqref="AE566">
    <cfRule type="containsBlanks" dxfId="11" priority="12">
      <formula>LEN(TRIM(AE566))=0</formula>
    </cfRule>
  </conditionalFormatting>
  <conditionalFormatting sqref="AJ566">
    <cfRule type="containsBlanks" dxfId="10" priority="11">
      <formula>LEN(TRIM(AJ566))=0</formula>
    </cfRule>
  </conditionalFormatting>
  <conditionalFormatting sqref="A567:BC567">
    <cfRule type="containsBlanks" dxfId="9" priority="10">
      <formula>LEN(TRIM(A567))=0</formula>
    </cfRule>
  </conditionalFormatting>
  <conditionalFormatting sqref="A582:BC582">
    <cfRule type="containsBlanks" dxfId="8" priority="9">
      <formula>LEN(TRIM(A582))=0</formula>
    </cfRule>
  </conditionalFormatting>
  <conditionalFormatting sqref="F162:I162">
    <cfRule type="containsBlanks" dxfId="7" priority="8">
      <formula>LEN(TRIM(F162))=0</formula>
    </cfRule>
  </conditionalFormatting>
  <conditionalFormatting sqref="E162">
    <cfRule type="containsBlanks" dxfId="6" priority="7">
      <formula>LEN(TRIM(E162))=0</formula>
    </cfRule>
  </conditionalFormatting>
  <conditionalFormatting sqref="D326:J326 O326:BC326">
    <cfRule type="containsBlanks" dxfId="5" priority="6">
      <formula>LEN(TRIM(D326))=0</formula>
    </cfRule>
  </conditionalFormatting>
  <conditionalFormatting sqref="C326">
    <cfRule type="containsBlanks" dxfId="4" priority="3">
      <formula>LEN(TRIM(C326))=0</formula>
    </cfRule>
  </conditionalFormatting>
  <conditionalFormatting sqref="A326:B326">
    <cfRule type="containsBlanks" dxfId="3" priority="5">
      <formula>LEN(TRIM(A326))=0</formula>
    </cfRule>
  </conditionalFormatting>
  <conditionalFormatting sqref="A326:B326">
    <cfRule type="containsBlanks" dxfId="2" priority="4">
      <formula>LEN(TRIM(A326))=0</formula>
    </cfRule>
  </conditionalFormatting>
  <conditionalFormatting sqref="N326 L326">
    <cfRule type="containsBlanks" dxfId="1" priority="2">
      <formula>LEN(TRIM(L326))=0</formula>
    </cfRule>
  </conditionalFormatting>
  <conditionalFormatting sqref="M326 K326">
    <cfRule type="containsBlanks" dxfId="0" priority="1">
      <formula>LEN(TRIM(K326))=0</formula>
    </cfRule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2021-02-14T12:32:16Z</dcterms:created>
  <dcterms:modified xsi:type="dcterms:W3CDTF">2021-02-14T12:34:24Z</dcterms:modified>
</cp:coreProperties>
</file>