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Предложение!$309:$311</definedName>
    <definedName name="OFFER_TARIFF_A_HOTVSNA_1">Предложение!$66:$68</definedName>
    <definedName name="OFFER_TARIFF_A_HOTVSNA_2">Предложение!$129:$131</definedName>
    <definedName name="OFFER_TARIFF_A_HOTVSNA_3">Предложение!$194:$196</definedName>
    <definedName name="OFFER_TARIFF_A_HOTVSNA_4">Предложение!$259:$261</definedName>
    <definedName name="OFFER_TARIFF_A_HOTVSNA_5">Предложение!$324:$326</definedName>
    <definedName name="OFFER_TARIFF_A_VOTV_1">Предложение!$75:$77</definedName>
    <definedName name="OFFER_TARIFF_A_VOTV_2">Предложение!$138:$144</definedName>
    <definedName name="OFFER_TARIFF_A_VOTV_3">Предложение!$203:$209</definedName>
    <definedName name="OFFER_TARIFF_A_VOTV_4">Предложение!$268:$274</definedName>
    <definedName name="OFFER_TARIFF_A_VOTV_5">Предложение!$333:$339</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Предложение!$285:$287</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Предложение!$312:$314</definedName>
    <definedName name="OFFER_TARIFF_B_HOTVSNA_1">Предложение!$69:$71</definedName>
    <definedName name="OFFER_TARIFF_B_HOTVSNA_2">Предложение!$132:$134</definedName>
    <definedName name="OFFER_TARIFF_B_HOTVSNA_3">Предложение!$197:$199</definedName>
    <definedName name="OFFER_TARIFF_B_HOTVSNA_4">Предложение!$262:$264</definedName>
    <definedName name="OFFER_TARIFF_B_HOTVSNA_5">Предложение!$327:$329</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Предложение!$288:$290</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Предложение!$315:$317</definedName>
    <definedName name="OFFER_TARIFF_C_HOTVSNA_1">Предложение!$72:$74</definedName>
    <definedName name="OFFER_TARIFF_C_HOTVSNA_2">Предложение!$135:$137</definedName>
    <definedName name="OFFER_TARIFF_C_HOTVSNA_3">Предложение!$200:$202</definedName>
    <definedName name="OFFER_TARIFF_C_HOTVSNA_4">Предложение!$265:$267</definedName>
    <definedName name="OFFER_TARIFF_C_HOTVSNA_5">Предложение!$330:$332</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Предложение!$291:$293</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Предложение!$318:$320</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Предложение!$321:$323</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Предложение!$G$196</definedName>
    <definedName name="pIns_PT_VTAR_A_HOTVSNA_OFFER_4">Предложение!$G$261</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Предложение!$G$199</definedName>
    <definedName name="pIns_PT_VTAR_B_HOTVSNA_OFFER_4">Предложение!$G$264</definedName>
    <definedName name="pIns_PT_VTAR_B_HOTVSNA_OFFER_5">Предложение!$G$329</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Предложение!$G$202</definedName>
    <definedName name="pIns_PT_VTAR_C_HOTVSNA_OFFER_4">Предложение!$G$267</definedName>
    <definedName name="pIns_PT_VTAR_C_HOTVSNA_OFFER_5">Предложение!$G$332</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Предложение!$G$320</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Т-во'!$BL$37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Т-во'!$BL$54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<sst xmlns="http://schemas.openxmlformats.org/spreadsheetml/2006/main" count="16936" uniqueCount="3987">
  <si>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</si>
  <si>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</si>
  <si>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</si>
  <si>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</si>
  <si>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</si>
  <si>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</si>
  <si>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</si>
  <si>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</si>
  <si>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</si>
  <si>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</si>
  <si>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</si>
  <si>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</si>
  <si>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</si>
  <si>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</si>
  <si>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</si>
  <si>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</si>
  <si>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</si>
  <si>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</si>
  <si>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</si>
  <si>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</si>
  <si>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</si>
  <si>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</si>
  <si>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</si>
  <si>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</si>
  <si>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</si>
  <si>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</si>
  <si>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</si>
  <si>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</si>
  <si>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</si>
  <si>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</si>
  <si>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</si>
  <si>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</si>
  <si>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</si>
  <si>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</si>
  <si>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</si>
  <si>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</si>
  <si>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</si>
  <si>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</si>
  <si>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</si>
  <si>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</si>
  <si>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</si>
  <si>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б/н</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</si>
  <si>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</si>
  <si>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</si>
  <si>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</si>
  <si>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</si>
  <si>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</si>
  <si>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</si>
  <si>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</si>
  <si>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</si>
  <si>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</si>
  <si>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</si>
  <si>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</si>
  <si>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</si>
  <si>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</si>
  <si>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</si>
  <si>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</si>
  <si>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</si>
  <si>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</si>
  <si>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</si>
  <si>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</si>
  <si>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</si>
  <si>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</si>
  <si>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</si>
  <si>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</si>
  <si>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</si>
  <si>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</si>
  <si>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</si>
  <si>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</si>
  <si>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</si>
  <si>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</si>
  <si>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Иртов Сергей Викторович</t>
  </si>
  <si>
    <t>Ответственный за заполнение формы</t>
  </si>
  <si>
    <t>Фамилия, имя, отчество</t>
  </si>
  <si>
    <t>Барабанщикова Марина Викторовна</t>
  </si>
  <si>
    <t>Должность</t>
  </si>
  <si>
    <t>Ведущий экономист</t>
  </si>
  <si>
    <t>Контактный телефон</t>
  </si>
  <si>
    <t>(42138)6-42-39</t>
  </si>
  <si>
    <t>E-mail</t>
  </si>
  <si>
    <t>barabanschikova-mv@dgk.ru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</si>
  <si>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</si>
  <si>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</si>
  <si>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</si>
  <si>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</si>
  <si>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</si>
  <si>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</si>
  <si>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</si>
  <si>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</si>
  <si>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</si>
  <si>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</si>
  <si>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</si>
  <si>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</si>
  <si>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</si>
  <si>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</si>
  <si>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</si>
  <si>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</si>
  <si>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</si>
  <si>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</si>
  <si>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</si>
  <si>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</si>
  <si>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</si>
  <si>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</si>
  <si>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</si>
  <si>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</si>
  <si>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</si>
  <si>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</si>
  <si>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</si>
  <si>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</si>
  <si>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</si>
  <si>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</si>
  <si>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</si>
  <si>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</si>
  <si>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</si>
  <si>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</si>
  <si>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</si>
  <si>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</si>
  <si>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</si>
  <si>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</si>
  <si>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</si>
  <si>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</si>
  <si>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</si>
  <si>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</si>
  <si>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</si>
  <si>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</si>
  <si>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</si>
  <si>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</si>
  <si>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</si>
  <si>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</si>
  <si>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</si>
  <si>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</si>
  <si>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</si>
  <si>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</si>
  <si>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</si>
  <si>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</si>
  <si>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</si>
  <si>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</si>
  <si>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</si>
  <si>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</si>
  <si>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</si>
  <si>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</si>
  <si>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</si>
  <si>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</si>
  <si>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</si>
  <si>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</si>
  <si>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</si>
  <si>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</si>
  <si>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</si>
  <si>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</si>
  <si>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</si>
  <si>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</si>
  <si>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</si>
  <si>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</si>
  <si>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</si>
  <si>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</si>
  <si>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</si>
  <si>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</si>
  <si>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</si>
  <si>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</si>
  <si>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</si>
  <si>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</si>
  <si>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</si>
  <si>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</si>
  <si>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</si>
  <si>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</si>
  <si>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</si>
  <si>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</si>
  <si>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</si>
  <si>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</si>
  <si>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</si>
  <si>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</si>
  <si>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</si>
  <si>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</si>
  <si>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</si>
  <si>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</si>
  <si>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</si>
  <si>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</si>
  <si>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</si>
  <si>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</si>
  <si>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</si>
  <si>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</si>
  <si>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</si>
  <si>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</si>
  <si>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</si>
  <si>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</si>
  <si>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</si>
  <si>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</si>
  <si>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</si>
  <si>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</si>
  <si>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</si>
  <si>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</si>
  <si>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</si>
  <si>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</si>
  <si>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</si>
  <si>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</si>
  <si>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</si>
  <si>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</si>
  <si>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</si>
  <si>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</si>
  <si>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</si>
  <si>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</si>
  <si>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</si>
  <si>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</si>
  <si>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</si>
  <si>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</si>
  <si>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</si>
  <si>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</si>
  <si>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</si>
  <si>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</si>
  <si>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</si>
  <si>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</si>
  <si>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</si>
  <si>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</si>
  <si>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</si>
  <si>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</si>
  <si>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</si>
  <si>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</si>
  <si>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</si>
  <si>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</si>
  <si>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</si>
  <si>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</si>
  <si>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</si>
  <si>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</si>
  <si>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</si>
  <si>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</si>
  <si>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</si>
  <si>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</si>
  <si>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</si>
  <si>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</si>
  <si>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</si>
  <si>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</si>
  <si>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</si>
  <si>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</si>
  <si>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</si>
  <si>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</si>
  <si>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</si>
  <si>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</si>
  <si>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</si>
  <si>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</si>
  <si>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</si>
  <si>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</si>
  <si>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</si>
  <si>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</si>
  <si>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</si>
  <si>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</si>
  <si>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</si>
  <si>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</si>
  <si>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</si>
  <si>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</si>
  <si>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</si>
  <si>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</si>
  <si>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</si>
  <si>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</si>
  <si>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</si>
  <si>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</si>
  <si>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</si>
  <si>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</si>
  <si>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</si>
  <si>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</si>
  <si>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</si>
  <si>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</si>
  <si>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</si>
  <si>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</si>
  <si>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</si>
  <si>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</si>
  <si>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</si>
  <si>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</si>
  <si>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</si>
  <si>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</si>
  <si>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</si>
  <si>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</si>
  <si>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</si>
  <si>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</si>
  <si>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</si>
  <si>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</si>
  <si>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</si>
  <si>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</si>
  <si>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</si>
  <si>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</si>
  <si>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</si>
  <si>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</si>
  <si>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</si>
  <si>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</si>
  <si>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</si>
  <si>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</si>
  <si>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</si>
  <si>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</si>
  <si>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</si>
  <si>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</si>
  <si>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</si>
  <si>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</si>
  <si>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</si>
  <si>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</si>
  <si>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</si>
  <si>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</si>
  <si>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</si>
  <si>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</si>
  <si>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</si>
  <si>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</si>
  <si>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</si>
  <si>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</si>
  <si>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</si>
  <si>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</si>
  <si>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</si>
  <si>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</si>
  <si>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</si>
  <si>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</si>
  <si>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</si>
  <si>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</si>
  <si>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</si>
  <si>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</si>
  <si>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</si>
  <si>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</si>
  <si>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</si>
  <si>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</si>
  <si>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</si>
  <si>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</si>
  <si>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</si>
  <si>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</si>
  <si>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</si>
  <si>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</si>
  <si>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</si>
  <si>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</si>
  <si>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</si>
  <si>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</si>
  <si>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</si>
  <si>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</si>
  <si>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</si>
  <si>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</si>
  <si>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</si>
  <si>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</si>
  <si>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</si>
  <si>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</si>
  <si>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</si>
  <si>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</si>
  <si>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</si>
  <si>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</si>
  <si>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</si>
  <si>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</si>
  <si>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</si>
  <si>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</si>
  <si>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</si>
  <si>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</si>
  <si>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</si>
  <si>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</si>
  <si>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</si>
  <si>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</si>
  <si>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</si>
  <si>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</si>
  <si>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</si>
  <si>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</si>
  <si>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</si>
  <si>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</si>
  <si>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</si>
  <si>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</si>
  <si>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</si>
  <si>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</si>
  <si>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</si>
  <si>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</si>
  <si>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</si>
  <si>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</si>
  <si>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</si>
  <si>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</si>
  <si>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</si>
  <si>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</si>
  <si>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</si>
  <si>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</si>
  <si>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</si>
  <si>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</si>
  <si>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</si>
  <si>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</si>
  <si>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</si>
  <si>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</si>
  <si>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</si>
  <si>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</si>
  <si>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</si>
  <si>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</si>
  <si>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</si>
  <si>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</si>
  <si>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</si>
  <si>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</si>
  <si>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</si>
  <si>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</si>
  <si>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</si>
  <si>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</si>
  <si>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</si>
  <si>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</si>
  <si>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</si>
  <si>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</si>
  <si>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</si>
  <si>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</si>
  <si>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</si>
  <si>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</si>
  <si>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</si>
  <si>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</si>
  <si>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</si>
  <si>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</si>
  <si>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</si>
  <si>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</si>
  <si>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</si>
  <si>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</si>
  <si>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</si>
  <si>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</si>
  <si>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</si>
  <si>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</si>
  <si>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</si>
  <si>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</si>
  <si>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</si>
  <si>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</si>
  <si>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</si>
  <si>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</si>
  <si>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</si>
  <si>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</si>
  <si>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</si>
  <si>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</si>
  <si>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</si>
  <si>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</si>
  <si>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</si>
  <si>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</si>
  <si>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</si>
  <si>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</si>
  <si>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</si>
  <si>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</si>
  <si>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</si>
  <si>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</si>
  <si>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</si>
  <si>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</si>
  <si>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</si>
  <si>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</si>
  <si>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</si>
  <si>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</si>
  <si>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</si>
  <si>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</si>
  <si>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</si>
  <si>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</si>
  <si>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</si>
  <si>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</si>
  <si>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</si>
  <si>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</si>
  <si>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</si>
  <si>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</si>
  <si>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</si>
  <si>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</si>
  <si>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</si>
  <si>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</si>
  <si>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</si>
  <si>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</si>
  <si>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</si>
  <si>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</si>
  <si>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</si>
  <si>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</si>
  <si>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</si>
  <si>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</si>
  <si>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</si>
  <si>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</si>
  <si>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</si>
  <si>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</si>
  <si>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</si>
  <si>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</si>
  <si>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</si>
  <si>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</si>
  <si>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</si>
  <si>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</si>
  <si>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</si>
  <si>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</si>
  <si>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</si>
  <si>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</si>
  <si>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</si>
  <si>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</si>
  <si>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</si>
  <si>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</si>
  <si>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</si>
  <si>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</si>
  <si>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</si>
  <si>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</si>
  <si>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</si>
  <si>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</si>
  <si>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</si>
  <si>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</si>
  <si>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</si>
  <si>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</si>
  <si>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</si>
  <si>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</si>
  <si>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</si>
  <si>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</si>
  <si>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</si>
  <si>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</si>
  <si>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</si>
  <si>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</si>
  <si>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</si>
  <si>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</si>
  <si>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</si>
  <si>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</si>
  <si>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</si>
  <si>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</si>
  <si>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</si>
  <si>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</si>
  <si>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</si>
  <si>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</si>
  <si>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</si>
  <si>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</si>
  <si>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</si>
  <si>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</si>
  <si>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</si>
  <si>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</si>
  <si>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</si>
  <si>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</si>
  <si>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</si>
  <si>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</si>
  <si>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</si>
  <si>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</si>
  <si>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</si>
  <si>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</si>
  <si>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</si>
  <si>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</si>
  <si>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</si>
  <si>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</si>
  <si>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</si>
  <si>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</si>
  <si>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</si>
  <si>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</si>
  <si>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</si>
  <si>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</si>
  <si>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</si>
  <si>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</si>
  <si>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</si>
  <si>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</si>
  <si>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</si>
  <si>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</si>
  <si>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</si>
  <si>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</si>
  <si>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</si>
  <si>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</si>
  <si>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</si>
  <si>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</si>
  <si>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</si>
  <si>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</si>
  <si>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</si>
  <si>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</si>
  <si>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</si>
  <si>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</si>
  <si>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</si>
  <si>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</si>
  <si>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</si>
  <si>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</si>
  <si>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</si>
  <si>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</si>
  <si>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</si>
  <si>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</si>
  <si>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</si>
  <si>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</si>
  <si>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</si>
  <si>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</si>
  <si>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</si>
  <si>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</si>
  <si>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</si>
  <si>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</si>
  <si>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</si>
  <si>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</si>
  <si>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</si>
  <si>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</si>
  <si>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</si>
  <si>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</si>
  <si>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</si>
  <si>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</si>
  <si>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</si>
  <si>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</si>
  <si>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</si>
  <si>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</si>
  <si>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</si>
  <si>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</si>
  <si>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</si>
  <si>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</si>
  <si>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</si>
  <si>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</si>
  <si>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</si>
  <si>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</si>
  <si>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</si>
  <si>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</si>
  <si>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</si>
  <si>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</si>
  <si>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</si>
  <si>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</si>
  <si>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</si>
  <si>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</si>
  <si>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</si>
  <si>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</si>
  <si>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</si>
  <si>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</si>
  <si>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</si>
  <si>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</si>
  <si>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</si>
  <si>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</si>
  <si>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</si>
  <si>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</si>
  <si>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</si>
  <si>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</si>
  <si>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</si>
  <si>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</si>
  <si>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</si>
  <si>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</si>
  <si>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</si>
  <si>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</si>
  <si>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</si>
  <si>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</si>
  <si>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</si>
  <si>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</si>
  <si>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</si>
  <si>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</si>
  <si>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</si>
  <si>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</si>
  <si>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</si>
  <si>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</si>
  <si>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</si>
  <si>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</si>
  <si>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</si>
  <si>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</si>
  <si>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</si>
  <si>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</si>
  <si>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</si>
  <si>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</si>
  <si>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</si>
  <si>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</si>
  <si>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</si>
  <si>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</si>
  <si>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</si>
  <si>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</si>
  <si>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</si>
  <si>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</si>
  <si>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</si>
  <si>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</si>
  <si>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</si>
  <si>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</si>
  <si>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</si>
  <si>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</si>
  <si>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</si>
  <si>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</si>
  <si>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</si>
  <si>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</si>
  <si>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</si>
  <si>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</si>
  <si>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</si>
  <si>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</si>
  <si>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</si>
  <si>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</si>
  <si>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</si>
  <si>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</si>
  <si>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</si>
  <si>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</si>
  <si>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</si>
  <si>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</si>
  <si>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</si>
  <si>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</si>
  <si>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</si>
  <si>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</si>
  <si>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</si>
  <si>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</si>
  <si>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</si>
  <si>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</si>
  <si>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</si>
  <si>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</si>
  <si>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</si>
  <si>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</si>
  <si>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</si>
  <si>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</si>
  <si>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</si>
  <si>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</si>
  <si>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</si>
  <si>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</si>
  <si>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</si>
  <si>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</si>
  <si>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</si>
  <si>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</si>
  <si>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</si>
  <si>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</si>
  <si>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</si>
  <si>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</si>
  <si>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</si>
  <si>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</si>
  <si>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</si>
  <si>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</si>
  <si>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</si>
  <si>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</si>
  <si>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</si>
  <si>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</si>
  <si>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</si>
  <si>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</si>
  <si>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</si>
  <si>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</si>
  <si>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</si>
  <si>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</si>
  <si>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</si>
  <si>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</si>
  <si>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</si>
  <si>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</si>
  <si>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</si>
  <si>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</si>
  <si>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</si>
  <si>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</si>
  <si>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</si>
  <si>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</si>
  <si>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</si>
  <si>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</si>
  <si>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</si>
  <si>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</si>
  <si>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</si>
  <si>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</si>
  <si>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</si>
  <si>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</si>
  <si>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</si>
  <si>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</si>
  <si>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</si>
  <si>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</si>
  <si>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</si>
  <si>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</si>
  <si>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</si>
  <si>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</si>
  <si>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</si>
  <si>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</si>
  <si>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</si>
  <si>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</si>
  <si>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</si>
  <si>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</si>
  <si>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</si>
  <si>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</si>
  <si>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</si>
  <si>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</si>
  <si>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</si>
  <si>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</si>
  <si>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</si>
  <si>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</si>
  <si>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</si>
  <si>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</si>
  <si>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</si>
  <si>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</si>
  <si>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</si>
  <si>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</si>
  <si>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</si>
  <si>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</si>
  <si>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</si>
  <si>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</si>
  <si>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</si>
  <si>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</si>
  <si>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</si>
  <si>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</si>
  <si>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</si>
  <si>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</si>
  <si>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</si>
  <si>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</si>
  <si>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</si>
  <si>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</si>
  <si>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</si>
  <si>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</si>
  <si>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</si>
  <si>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</si>
  <si>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</si>
  <si>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</si>
  <si>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</si>
  <si>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</si>
  <si>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</si>
  <si>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</si>
  <si>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</si>
  <si>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</si>
  <si>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</si>
  <si>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</si>
  <si>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</si>
  <si>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</si>
  <si>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</si>
  <si>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</si>
  <si>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</si>
  <si>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</si>
  <si>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</si>
  <si>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</si>
  <si>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</si>
  <si>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</si>
  <si>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</si>
  <si>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</si>
  <si>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</si>
  <si>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</si>
  <si>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</si>
  <si>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</si>
  <si>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</si>
  <si>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</si>
  <si>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</si>
  <si>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</si>
  <si>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</si>
  <si>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</si>
  <si>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</si>
  <si>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</si>
  <si>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</si>
  <si>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</si>
  <si>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</si>
  <si>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</si>
  <si>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</si>
  <si>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</si>
  <si>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</si>
  <si>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</si>
  <si>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</si>
  <si>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</si>
  <si>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</si>
  <si>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</si>
  <si>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</si>
  <si>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</si>
  <si>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</si>
  <si>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</si>
  <si>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</si>
  <si>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</si>
  <si>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</si>
  <si>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</si>
  <si>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</si>
  <si>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</si>
  <si>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</si>
  <si>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</si>
  <si>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</si>
  <si>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</si>
  <si>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</si>
  <si>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</si>
  <si>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</si>
  <si>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</si>
  <si>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</si>
  <si>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</si>
  <si>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</si>
  <si>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</si>
  <si>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</si>
  <si>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</si>
  <si>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</si>
  <si>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</si>
  <si>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</si>
  <si>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</si>
  <si>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</si>
  <si>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</si>
  <si>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</si>
  <si>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</si>
  <si>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</si>
  <si>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</si>
  <si>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</si>
  <si>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</si>
  <si>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</si>
  <si>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</si>
  <si>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</si>
  <si>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</si>
  <si>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</si>
  <si>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</si>
  <si>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</si>
  <si>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</si>
  <si>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</si>
  <si>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</si>
  <si>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</si>
  <si>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</si>
  <si>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</si>
  <si>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</si>
  <si>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</si>
  <si>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</si>
  <si>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</si>
  <si>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</si>
  <si>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</si>
  <si>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</si>
  <si>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</si>
  <si>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</si>
  <si>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</si>
  <si>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</si>
  <si>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</si>
  <si>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</si>
  <si>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</si>
  <si>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</si>
  <si>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</si>
  <si>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</si>
  <si>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</si>
  <si>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</si>
  <si>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</si>
  <si>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</si>
  <si>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</si>
  <si>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</si>
  <si>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</si>
  <si>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</si>
  <si>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</si>
  <si>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</si>
  <si>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</si>
  <si>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</si>
  <si>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</si>
  <si>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</si>
  <si>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</si>
  <si>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</si>
  <si>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</si>
  <si>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</si>
  <si>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</si>
  <si>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</si>
  <si>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</si>
  <si>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</si>
  <si>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</si>
  <si>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</si>
  <si>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</si>
  <si>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</si>
  <si>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</si>
  <si>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</si>
  <si>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</si>
  <si>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</si>
  <si>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</si>
  <si>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</si>
  <si>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</si>
  <si>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</si>
  <si>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</si>
  <si>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</si>
  <si>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</si>
  <si>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</si>
  <si>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</si>
  <si>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</si>
  <si>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</si>
  <si>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</si>
  <si>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</si>
  <si>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</si>
  <si>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</si>
  <si>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</si>
  <si>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</si>
  <si>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</si>
  <si>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</si>
  <si>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</si>
  <si>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</si>
  <si>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</si>
  <si>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</si>
  <si>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</si>
  <si>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</si>
  <si>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</si>
  <si>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</si>
  <si>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</si>
  <si>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</si>
  <si>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</si>
  <si>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</si>
  <si>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</si>
  <si>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</si>
  <si>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</si>
  <si>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</si>
  <si>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</si>
  <si>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</si>
  <si>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</si>
  <si>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</si>
  <si>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</si>
  <si>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</si>
  <si>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</si>
  <si>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</si>
  <si>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</si>
  <si>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</si>
  <si>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</si>
  <si>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</si>
  <si>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</si>
  <si>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</si>
  <si>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</si>
  <si>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</si>
  <si>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</si>
  <si>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</si>
  <si>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</si>
  <si>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</si>
  <si>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</si>
  <si>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</si>
  <si>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</si>
  <si>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</si>
  <si>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</si>
  <si>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</si>
  <si>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</si>
  <si>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</si>
  <si>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</si>
  <si>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</si>
  <si>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</si>
  <si>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</si>
  <si>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</si>
  <si>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</si>
  <si>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</si>
  <si>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</si>
  <si>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</si>
  <si>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</si>
  <si>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</si>
  <si>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</si>
  <si>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</si>
  <si>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</si>
  <si>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</si>
  <si>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</si>
  <si>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</si>
  <si>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</si>
  <si>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</si>
  <si>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</si>
  <si>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</si>
  <si>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</si>
  <si>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</si>
  <si>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</si>
  <si>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</si>
  <si>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</si>
  <si>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</si>
  <si>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</si>
  <si>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</si>
  <si>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</si>
  <si>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</si>
  <si>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</si>
  <si>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</si>
  <si>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</si>
  <si>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</si>
  <si>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</si>
  <si>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</si>
  <si>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</si>
  <si>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</si>
  <si>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</si>
  <si>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</si>
  <si>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</si>
  <si>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</si>
  <si>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</si>
  <si>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</si>
  <si>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</si>
  <si>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</si>
  <si>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</si>
  <si>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</si>
  <si>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</si>
  <si>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</si>
  <si>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</si>
  <si>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</si>
  <si>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</si>
  <si>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</si>
  <si>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</si>
  <si>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</si>
  <si>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</si>
  <si>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</si>
  <si>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</si>
  <si>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</si>
  <si>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</si>
  <si>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</si>
  <si>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</si>
  <si>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</si>
  <si>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</si>
  <si>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</si>
  <si>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</si>
  <si>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</si>
  <si>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</si>
  <si>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</si>
  <si>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</si>
  <si>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</si>
  <si>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</si>
  <si>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</si>
  <si>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</si>
  <si>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</si>
  <si>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</si>
  <si>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</si>
  <si>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</si>
  <si>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</si>
  <si>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</si>
  <si>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</si>
  <si>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</si>
  <si>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</si>
  <si>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</si>
  <si>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</si>
  <si>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</si>
  <si>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</si>
  <si>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</si>
  <si>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</si>
  <si>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</si>
  <si>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</si>
  <si>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</si>
  <si>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</si>
  <si>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</si>
  <si>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</si>
  <si>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</si>
  <si>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</si>
  <si>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</si>
  <si>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</si>
  <si>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</si>
  <si>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</si>
  <si>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</si>
  <si>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</si>
  <si>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</si>
  <si>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</si>
  <si>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</si>
  <si>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</si>
  <si>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</si>
  <si>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</si>
  <si>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</si>
  <si>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</si>
  <si>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</si>
  <si>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</si>
  <si>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</si>
  <si>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</si>
  <si>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</si>
  <si>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</si>
  <si>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</si>
  <si>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</si>
  <si>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</si>
  <si>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</si>
  <si>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</si>
  <si>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</si>
  <si>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</si>
  <si>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</si>
  <si>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</si>
  <si>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</si>
  <si>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</si>
  <si>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</si>
  <si>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</si>
  <si>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</si>
  <si>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</si>
  <si>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</si>
  <si>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</si>
  <si>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</si>
  <si>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</si>
  <si>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</si>
  <si>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</si>
  <si>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</si>
  <si>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</si>
  <si>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</si>
  <si>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</si>
  <si>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</si>
  <si>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</si>
  <si>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</si>
  <si>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</si>
  <si>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</si>
  <si>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</si>
  <si>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</si>
  <si>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</si>
  <si>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</si>
  <si>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</si>
  <si>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</si>
  <si>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</si>
  <si>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</si>
  <si>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</si>
  <si>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</si>
  <si>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</si>
  <si>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</si>
  <si>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</si>
  <si>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</si>
  <si>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</si>
  <si>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</si>
  <si>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</si>
  <si>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</si>
  <si>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</si>
  <si>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</si>
  <si>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</si>
  <si>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</si>
  <si>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</si>
  <si>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</si>
  <si>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</si>
  <si>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</si>
  <si>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</si>
  <si>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</si>
  <si>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</si>
  <si>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</si>
  <si>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</si>
  <si>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</si>
  <si>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</si>
  <si>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</si>
  <si>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</si>
  <si>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</si>
  <si>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</si>
  <si>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</si>
  <si>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</si>
  <si>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</si>
  <si>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</si>
  <si>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</si>
  <si>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</si>
  <si>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https://portal.eias.ru/Portal/DownloadPage.aspx?type=12&amp;guid=0cbe4a39-2e5e-434c-a0f5-f66a50249525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</si>
  <si>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</si>
  <si>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</si>
  <si>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</si>
  <si>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</si>
  <si>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</si>
  <si>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</si>
  <si>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</si>
  <si>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</si>
  <si>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</si>
  <si>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</si>
  <si>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</si>
  <si>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</si>
  <si>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</si>
  <si>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</si>
  <si>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</si>
  <si>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</si>
  <si>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</si>
  <si>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</si>
  <si>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</si>
  <si>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</si>
  <si>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</si>
  <si>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</si>
  <si>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</si>
  <si>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</si>
  <si>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</si>
  <si>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</si>
  <si>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</si>
  <si>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</si>
  <si>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</si>
  <si>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</si>
  <si>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</si>
  <si>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</si>
  <si>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</si>
  <si>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</si>
  <si>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</si>
  <si>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</si>
  <si>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</si>
  <si>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</si>
  <si>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</si>
  <si>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</si>
  <si>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</si>
  <si>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</si>
  <si>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</si>
  <si>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</si>
  <si>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</si>
  <si>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</si>
  <si>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</si>
  <si>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</si>
  <si>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</si>
  <si>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</si>
  <si>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</si>
  <si>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</si>
  <si>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</si>
  <si>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</si>
  <si>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</si>
  <si>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</si>
  <si>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</si>
  <si>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</si>
  <si>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</si>
  <si>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</si>
  <si>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</si>
  <si>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</si>
  <si>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</si>
  <si>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</si>
  <si>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</si>
  <si>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</si>
  <si>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</si>
  <si>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</si>
  <si>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</si>
  <si>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</si>
  <si>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</si>
  <si>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</si>
  <si>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</si>
  <si>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</si>
  <si>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</si>
  <si>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</si>
  <si>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</si>
  <si>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</si>
  <si>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</si>
  <si>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</si>
  <si>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</si>
  <si>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</si>
  <si>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</si>
  <si>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</si>
  <si>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</si>
  <si>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</si>
  <si>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</si>
  <si>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</si>
  <si>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</si>
  <si>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</si>
  <si>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</si>
  <si>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</si>
  <si>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</si>
  <si>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</si>
  <si>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</si>
  <si>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</si>
  <si>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</si>
  <si>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</si>
  <si>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</si>
  <si>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</si>
  <si>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</si>
  <si>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</si>
  <si>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</si>
  <si>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</si>
  <si>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</si>
  <si>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</si>
  <si>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</si>
  <si>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</si>
  <si>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</si>
  <si>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</si>
  <si>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</si>
  <si>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</si>
  <si>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</si>
  <si>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</si>
  <si>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</si>
  <si>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</si>
  <si>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</si>
  <si>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</si>
  <si>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</si>
  <si>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</si>
  <si>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</si>
  <si>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</si>
  <si>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</si>
  <si>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</si>
  <si>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</si>
  <si>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</si>
  <si>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</si>
  <si>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</si>
  <si>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</si>
  <si>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</si>
  <si>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</si>
  <si>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</si>
  <si>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</si>
  <si>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</si>
  <si>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</si>
  <si>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</si>
  <si>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</si>
  <si>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</si>
  <si>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</si>
  <si>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</si>
  <si>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</si>
  <si>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</si>
  <si>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</si>
  <si>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</si>
  <si>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</si>
  <si>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</si>
  <si>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</si>
  <si>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</si>
  <si>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</si>
  <si>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</si>
  <si>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</si>
  <si>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</si>
  <si>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</si>
  <si>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</si>
  <si>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</si>
  <si>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</si>
  <si>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</si>
  <si>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</si>
  <si>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</si>
  <si>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</si>
  <si>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</si>
  <si>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</si>
  <si>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</si>
  <si>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</si>
  <si>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</si>
  <si>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</si>
  <si>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</si>
  <si>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</si>
  <si>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</si>
  <si>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</si>
  <si>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</si>
  <si>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</si>
  <si>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</si>
  <si>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</si>
  <si>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</si>
  <si>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</si>
  <si>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</si>
  <si>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</si>
  <si>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</si>
  <si>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</si>
  <si>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</si>
  <si>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</si>
  <si>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</si>
  <si>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</si>
  <si>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</si>
  <si>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</si>
  <si>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</si>
  <si>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</si>
  <si>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</si>
  <si>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</si>
  <si>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</si>
  <si>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</si>
  <si>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</si>
  <si>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</si>
  <si>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</si>
  <si>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</si>
  <si>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</si>
  <si>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</si>
  <si>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</si>
  <si>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</si>
  <si>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</si>
  <si>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</si>
  <si>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</si>
  <si>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</si>
  <si>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</si>
  <si>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</si>
  <si>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</si>
  <si>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</si>
  <si>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</si>
  <si>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</si>
  <si>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</si>
  <si>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</si>
  <si>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</si>
  <si>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</si>
  <si>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</si>
  <si>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</si>
  <si>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</si>
  <si>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</si>
  <si>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</si>
  <si>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</si>
  <si>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</si>
  <si>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</si>
  <si>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</si>
  <si>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</si>
  <si>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</si>
  <si>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</si>
  <si>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</si>
  <si>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</si>
  <si>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</si>
  <si>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</si>
  <si>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</si>
  <si>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</si>
  <si>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</si>
  <si>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</si>
  <si>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</si>
  <si>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</si>
  <si>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</si>
  <si>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</si>
  <si>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</si>
  <si>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</si>
  <si>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</si>
  <si>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</si>
  <si>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</si>
  <si>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</si>
  <si>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</si>
  <si>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</si>
  <si>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</si>
  <si>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</si>
  <si>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</si>
  <si>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</si>
  <si>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</si>
  <si>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</si>
  <si>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</si>
  <si>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</si>
  <si>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</si>
  <si>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</si>
  <si>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</si>
  <si>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</si>
  <si>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</si>
  <si>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</si>
  <si>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</si>
  <si>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</si>
  <si>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</si>
  <si>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</si>
  <si>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</si>
  <si>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</si>
  <si>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</si>
  <si>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</si>
  <si>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</si>
  <si>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</si>
  <si>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</si>
  <si>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</si>
  <si>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</si>
  <si>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</si>
  <si>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</si>
  <si>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</si>
  <si>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</si>
  <si>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</si>
  <si>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</si>
  <si>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</si>
  <si>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</si>
  <si>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</si>
  <si>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</si>
  <si>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</si>
  <si>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</si>
  <si>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</si>
  <si>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</si>
  <si>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</si>
  <si>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</si>
  <si>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</si>
  <si>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</si>
  <si>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</si>
  <si>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</si>
  <si>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</si>
  <si>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</si>
  <si>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</si>
  <si>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</si>
  <si>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</si>
  <si>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</si>
  <si>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</si>
  <si>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</si>
  <si>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</si>
  <si>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</si>
  <si>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</si>
  <si>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</si>
  <si>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</si>
  <si>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</si>
  <si>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</si>
  <si>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</si>
  <si>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</si>
  <si>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</si>
  <si>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</si>
  <si>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</si>
  <si>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</si>
  <si>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</si>
  <si>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</si>
  <si>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</si>
  <si>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</si>
  <si>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</si>
  <si>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</si>
  <si>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</si>
  <si>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</si>
  <si>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</si>
  <si>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</si>
  <si>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</si>
  <si>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</si>
  <si>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</si>
  <si>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</si>
  <si>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</si>
  <si>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</si>
  <si>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</si>
  <si>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</si>
  <si>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</si>
  <si>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</si>
  <si>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</si>
  <si>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</si>
  <si>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</si>
  <si>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</si>
  <si>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</si>
  <si>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</si>
  <si>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</si>
  <si>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</si>
  <si>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</si>
  <si>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</si>
  <si>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</si>
  <si>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</si>
  <si>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</si>
  <si>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</si>
  <si>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</si>
  <si>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</si>
  <si>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</si>
  <si>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</si>
  <si>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</si>
  <si>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</si>
  <si>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</si>
  <si>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</si>
  <si>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</si>
  <si>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</si>
  <si>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</si>
  <si>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</si>
  <si>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</si>
  <si>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</si>
  <si>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</si>
  <si>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</si>
  <si>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</si>
  <si>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</si>
  <si>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</si>
  <si>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</si>
  <si>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</si>
  <si>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</si>
  <si>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</si>
  <si>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</si>
  <si>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</si>
  <si>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</si>
  <si>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</si>
  <si>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</si>
  <si>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</si>
  <si>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</si>
  <si>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</si>
  <si>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</si>
  <si>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</si>
  <si>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</si>
  <si>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</si>
  <si>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</si>
  <si>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</si>
  <si>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</si>
  <si>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</si>
  <si>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</si>
  <si>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</si>
  <si>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</si>
  <si>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</si>
  <si>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</si>
  <si>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</si>
  <si>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</si>
  <si>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</si>
  <si>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</si>
  <si>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</si>
  <si>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</si>
  <si>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</si>
  <si>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</si>
  <si>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</si>
  <si>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</si>
  <si>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</si>
  <si>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</si>
  <si>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</si>
  <si>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</si>
  <si>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</si>
  <si>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</si>
  <si>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</si>
  <si>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</si>
  <si>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</si>
  <si>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</si>
  <si>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</si>
  <si>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</si>
  <si>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</si>
  <si>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</si>
  <si>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</si>
  <si>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</si>
  <si>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</si>
  <si>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</si>
  <si>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</si>
  <si>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</si>
  <si>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</si>
  <si>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</si>
  <si>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</si>
  <si>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</si>
  <si>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</si>
  <si>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</si>
  <si>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</si>
  <si>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</si>
  <si>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</si>
  <si>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</si>
  <si>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</si>
  <si>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</si>
  <si>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</si>
  <si>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</si>
  <si>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</si>
  <si>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</si>
  <si>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</si>
  <si>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</si>
  <si>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</si>
  <si>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</si>
  <si>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</si>
  <si>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</si>
  <si>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</si>
  <si>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</si>
  <si>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</si>
  <si>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</si>
  <si>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</si>
  <si>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</si>
  <si>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</si>
  <si>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</si>
  <si>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</si>
  <si>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</si>
  <si>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</si>
  <si>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</si>
  <si>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</si>
  <si>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</si>
  <si>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</si>
  <si>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</si>
  <si>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</si>
  <si>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</si>
  <si>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</si>
  <si>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</si>
  <si>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</si>
  <si>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</si>
  <si>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</si>
  <si>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</si>
  <si>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</si>
  <si>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</si>
  <si>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</si>
  <si>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</si>
  <si>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</si>
  <si>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</si>
  <si>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</si>
  <si>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</si>
  <si>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</si>
  <si>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</si>
  <si>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</si>
  <si>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</si>
  <si>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</si>
  <si>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</si>
  <si>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</si>
  <si>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</si>
  <si>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</si>
  <si>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</si>
  <si>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</si>
  <si>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</si>
  <si>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</si>
  <si>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</si>
  <si>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</si>
  <si>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</si>
  <si>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</si>
  <si>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</si>
  <si>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</si>
  <si>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</si>
  <si>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</si>
  <si>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</si>
  <si>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</si>
  <si>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</si>
  <si>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</si>
  <si>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</si>
  <si>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</si>
  <si>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</si>
  <si>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</si>
  <si>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</si>
  <si>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</si>
  <si>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</si>
  <si>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</si>
  <si>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</si>
  <si>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</si>
  <si>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</si>
  <si>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</si>
  <si>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</si>
  <si>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</si>
  <si>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</si>
  <si>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</si>
  <si>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</si>
  <si>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</si>
  <si>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</si>
  <si>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</si>
  <si>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</si>
  <si>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</si>
  <si>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</si>
  <si>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</si>
  <si>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</si>
  <si>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</si>
  <si>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</si>
  <si>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</si>
  <si>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</si>
  <si>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</si>
  <si>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</si>
  <si>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</si>
  <si>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</si>
  <si>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</si>
  <si>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</si>
  <si>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</si>
  <si>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</si>
  <si>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</si>
  <si>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</si>
  <si>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</si>
  <si>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</si>
  <si>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</si>
  <si>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</si>
  <si>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</si>
  <si>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</si>
  <si>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</si>
  <si>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</si>
  <si>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</si>
  <si>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</si>
  <si>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</si>
  <si>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</si>
  <si>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</si>
  <si>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</si>
  <si>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</si>
  <si>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</si>
  <si>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</si>
  <si>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</si>
  <si>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</si>
  <si>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</si>
  <si>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</si>
  <si>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</si>
  <si>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</si>
  <si>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</si>
  <si>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</si>
  <si>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</si>
  <si>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</si>
  <si>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</si>
  <si>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</si>
  <si>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</si>
  <si>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</si>
  <si>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</si>
  <si>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</si>
  <si>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</si>
  <si>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</si>
  <si>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</si>
  <si>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</si>
  <si>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</si>
  <si>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</si>
  <si>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</si>
  <si>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</si>
  <si>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</si>
  <si>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</si>
  <si>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</si>
  <si>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</si>
  <si>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</si>
  <si>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</si>
  <si>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</si>
  <si>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</si>
  <si>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</si>
  <si>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</si>
  <si>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</si>
  <si>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</si>
  <si>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</si>
  <si>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</si>
  <si>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</si>
  <si>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</si>
  <si>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</si>
  <si>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</si>
  <si>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</si>
  <si>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</si>
  <si>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</si>
  <si>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</si>
  <si>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</si>
  <si>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</si>
  <si>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</si>
  <si>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</si>
  <si>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</si>
  <si>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</si>
  <si>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</si>
  <si>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</si>
  <si>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</si>
  <si>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</si>
  <si>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</si>
  <si>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</si>
  <si>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</si>
  <si>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</si>
  <si>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</si>
  <si>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</si>
  <si>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</si>
  <si>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</si>
  <si>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</si>
  <si>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</si>
  <si>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</si>
  <si>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</si>
  <si>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</si>
  <si>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</si>
  <si>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</si>
  <si>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</si>
  <si>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</si>
  <si>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</si>
  <si>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</si>
  <si>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</si>
  <si>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</si>
  <si>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</si>
  <si>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</si>
  <si>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</si>
  <si>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</si>
  <si>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</si>
  <si>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</si>
  <si>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</si>
  <si>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</si>
  <si>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</si>
  <si>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</si>
  <si>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</si>
  <si>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</si>
  <si>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</si>
  <si>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</si>
  <si>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</si>
  <si>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</si>
  <si>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</si>
  <si>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</si>
  <si>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</si>
  <si>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</si>
  <si>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</si>
  <si>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</si>
  <si>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</si>
  <si>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</si>
  <si>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</si>
  <si>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</si>
  <si>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</si>
  <si>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</si>
  <si>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</si>
  <si>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</si>
  <si>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</si>
  <si>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</si>
  <si>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</si>
  <si>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</si>
  <si>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</si>
  <si>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</si>
  <si>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</si>
  <si>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</si>
  <si>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</si>
  <si>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</si>
  <si>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</si>
  <si>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</si>
  <si>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</si>
  <si>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</si>
  <si>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</si>
  <si>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</si>
  <si>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</si>
  <si>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</si>
  <si>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</si>
  <si>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</si>
  <si>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</si>
  <si>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</si>
  <si>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</si>
  <si>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</si>
  <si>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</si>
  <si>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</si>
  <si>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</si>
  <si>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</si>
  <si>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</si>
  <si>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</si>
  <si>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</si>
  <si>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</si>
  <si>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</si>
  <si>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</si>
  <si>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</si>
  <si>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</si>
  <si>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</si>
  <si>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</si>
  <si>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</si>
  <si>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</si>
  <si>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</si>
  <si>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</si>
  <si>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</si>
  <si>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</si>
  <si>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</si>
  <si>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</si>
  <si>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</si>
  <si>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</si>
  <si>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</si>
  <si>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</si>
  <si>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</si>
  <si>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</si>
  <si>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</si>
  <si>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</si>
  <si>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</si>
  <si>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</si>
  <si>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</si>
  <si>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</si>
  <si>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</si>
  <si>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</si>
  <si>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</si>
  <si>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</si>
  <si>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</si>
  <si>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</si>
  <si>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</si>
  <si>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</si>
  <si>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</si>
  <si>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</si>
  <si>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</si>
  <si>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</si>
  <si>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</si>
  <si>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</si>
  <si>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</si>
  <si>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</si>
  <si>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</si>
  <si>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</si>
  <si>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</si>
  <si>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</si>
  <si>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</si>
  <si>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</si>
  <si>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</si>
  <si>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</si>
  <si>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связи с подачей предложения о корректировке тарифа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</si>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</sst>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arabanschikova-m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cbe4a39-2e5e-434c-a0f5-f66a5024952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469BB-2858-0A48-C9CF-F474F49AB2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C56DA2-D93B-5783-05A8-CA4C70CA837D}" mc:Ignorable="x14ac xr xr2 xr3">
  <sheetPr>
    <tabColor rgb="FFCCCCFF"/>
  </sheetPr>
  <dimension ref="A1:Q79"/>
  <sheetViews>
    <sheetView topLeftCell="C30" showGridLines="0" zoomScale="90" workbookViewId="0">
      <selection activeCell="F70" sqref="F70"/>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44927</v>
      </c>
      <c r="G11" s="133"/>
      <c r="H11" s="829" t="s">
        <v>22</v>
      </c>
      <c r="J11" s="932" t="s">
        <v>23</v>
      </c>
      <c r="Q11" s="130">
        <v>0</v>
      </c>
    </row>
    <row customHeight="1" ht="22.5">
      <c r="A12" s="2154"/>
      <c r="D12" s="131"/>
      <c r="E12" s="1221" t="s">
        <v>24</v>
      </c>
      <c r="F12" s="2786">
        <v>46752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45418</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44680</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45409</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41</v>
      </c>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3"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41"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7DA3C6-0FCA-6582-2B8C-18D7AF45D7F1}"/>
    <hyperlink ref="H17" location="Титульный!H9" display="Как заполнить?" tooltip="Помощь по работе с полями отчётной формы" xr:uid="{7EF7CA91-89B2-20FA-2C04-7BEF2425EA8B}"/>
    <hyperlink ref="H39" location="Титульный!H9" display="Как заполнить?" tooltip="Помощь по работе с полями отчётной формы" xr:uid="{5990AEDD-52FF-45AF-082A-CA6CF27F953E}"/>
    <hyperlink ref="H62" location="Титульный!H9" display="Как заполнить?" tooltip="Помощь по работе с полями отчётной формы" xr:uid="{A4CFDDCC-1A6B-7D31-59AE-A28EB7BE1A0C}"/>
    <hyperlink ref="F70" r:id="rId4" xr:uid="{A7F3B82F-2F3E-E445-2D97-92D846944C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B080D-C6FF-C49B-76A3-4FF1B3D2643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40"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1" width="3.00390625" customWidth="1"/>
    <col min="11" max="13" style="2941" width="9.140625" hidden="1"/>
    <col min="14" max="14" style="2941" width="25.7109375" hidden="1" customWidth="1"/>
    <col min="15" max="15" style="2941"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7"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7"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Поселок Майский(08642165)</v>
      </c>
      <c r="P13" s="473"/>
      <c r="Q13" s="473"/>
      <c r="R13" s="476"/>
      <c r="S13" s="473"/>
      <c r="T13" s="473"/>
      <c r="U13" s="473"/>
      <c r="V13" s="478"/>
      <c r="W13" s="478"/>
      <c r="X13" s="475"/>
      <c r="Y13" s="475"/>
      <c r="Z13" s="475"/>
      <c r="AA13" s="475"/>
      <c r="AB13" s="475"/>
      <c r="AC13" s="479">
        <v>15</v>
      </c>
    </row>
    <row s="2912"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7"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7"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7"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7"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5" customFormat="1" customHeight="1" ht="10.5">
      <c r="B19" s="890"/>
      <c r="D19" s="238"/>
      <c r="J19" s="211"/>
      <c r="K19" s="211"/>
      <c r="L19" s="211"/>
      <c r="M19" s="211"/>
      <c r="N19" s="282"/>
      <c r="O19" s="211"/>
      <c r="P19" s="281"/>
      <c r="Q19" s="281"/>
      <c r="R19" s="281"/>
      <c r="S19" s="281"/>
      <c r="AC19" s="237">
        <v>10</v>
      </c>
    </row>
    <row s="2935"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FF124-F14C-CEE8-AD77-023D9042401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5" width="6.421875" hidden="1" customWidth="1"/>
    <col min="2" max="2" style="2975" width="2.00390625" hidden="1" customWidth="1"/>
    <col min="3" max="3" style="2975" width="3.00390625" customWidth="1"/>
    <col min="4" max="4" style="2975" width="4.00390625" customWidth="1"/>
    <col min="5" max="5" style="2975" width="44.00390625" customWidth="1"/>
    <col min="6" max="6" style="2975" width="6.421875" customWidth="1"/>
    <col min="7" max="7" style="2975" width="4.00390625" customWidth="1"/>
    <col min="8" max="8" style="2975" width="5.00390625" customWidth="1"/>
    <col min="9" max="9" style="2975" width="52.00390625" customWidth="1"/>
    <col min="10" max="10" style="2975" width="7.00390625" customWidth="1"/>
    <col min="11" max="11" style="2975" width="3.00390625" customWidth="1"/>
    <col min="12" max="12" style="2975" width="6.00390625" customWidth="1"/>
    <col min="13" max="13" style="2975" width="56.00390625" customWidth="1"/>
    <col min="14" max="14" style="3026" width="8.00390625" customWidth="1"/>
    <col min="15" max="20" style="2941" width="9.140625" hidden="1"/>
    <col min="21" max="24" style="3010" width="9.140625" hidden="1"/>
    <col min="25" max="37" style="3026" width="9.140625" hidden="1"/>
    <col min="38" max="38" style="3026" width="8.00390625" customWidth="1"/>
    <col min="39" max="39" style="2975"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8"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8"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8"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5"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5" customFormat="1" customHeight="1" ht="15.75">
      <c r="A13" s="349"/>
      <c r="B13" s="349"/>
      <c r="C13" s="582"/>
      <c r="D13" s="2164" t="s">
        <v>109</v>
      </c>
      <c r="E13" s="2165"/>
      <c r="F13" s="2168" t="s">
        <v>65</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5"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5"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3ED2E-1015-2B62-EBB8-9A0A0E716CD3}"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J126" sqref="J126:J129"/>
    </sheetView>
  </sheetViews>
  <sheetFormatPr defaultColWidth="9.140625" customHeight="1" defaultRowHeight="11.25"/>
  <cols>
    <col min="1" max="2" style="2941" width="3.7109375" hidden="1" customWidth="1"/>
    <col min="3" max="3" style="2975" width="3.00390625" customWidth="1"/>
    <col min="4" max="4" style="2975" width="6.00390625" customWidth="1"/>
    <col min="5" max="5" style="2975" width="42.00390625" customWidth="1"/>
    <col min="6" max="6" style="2975" width="15.00390625" customWidth="1"/>
    <col min="7" max="7" style="2975" width="42.00390625" customWidth="1"/>
    <col min="8" max="8" style="2975" width="3.00390625" customWidth="1"/>
    <col min="9" max="9" style="2975" width="5.00390625" customWidth="1"/>
    <col min="10" max="10" style="2975" width="47.00390625" customWidth="1"/>
    <col min="11" max="11" style="2975" width="10.6328125" customWidth="1"/>
    <col min="12" max="12" style="2975" width="3.00390625" customWidth="1"/>
    <col min="13" max="13" style="2975" width="5.00390625" customWidth="1"/>
    <col min="14" max="14" style="2975" width="28.00390625" customWidth="1"/>
    <col min="15" max="16" style="2975" width="3.00390625" customWidth="1"/>
    <col min="17" max="17" style="2975" width="5.00390625" customWidth="1"/>
    <col min="18" max="18" style="2975" width="34.00390625" customWidth="1"/>
    <col min="19" max="20" style="2975" width="3.7109375" hidden="1" customWidth="1"/>
    <col min="21" max="21" style="2975" width="5.7109375" hidden="1" customWidth="1"/>
    <col min="22" max="22" style="2975" width="34.421875" hidden="1" customWidth="1"/>
    <col min="23" max="23" style="2975" width="30.00390625" customWidth="1"/>
    <col min="24" max="24" style="2975" width="3.00390625" customWidth="1"/>
    <col min="25" max="28" style="3010" width="9.8515625" hidden="1" customWidth="1"/>
    <col min="29" max="29" style="3010" width="27.00390625" hidden="1" customWidth="1"/>
    <col min="30" max="30" style="3010" width="10.57421875" hidden="1" customWidth="1"/>
    <col min="31" max="31" style="3010" width="10.7109375" hidden="1" customWidth="1"/>
    <col min="32" max="32" style="3010" width="10.00390625" hidden="1" customWidth="1"/>
    <col min="33" max="33" style="3010" width="12.8515625" hidden="1" customWidth="1"/>
    <col min="34" max="34" style="3010" width="24.421875" hidden="1" customWidth="1"/>
    <col min="35" max="35" style="3010" width="15.8515625" hidden="1" customWidth="1"/>
    <col min="36" max="36" style="3010" width="19.421875" hidden="1" customWidth="1"/>
    <col min="37" max="37" style="3010" width="11.00390625" hidden="1" customWidth="1"/>
    <col min="38" max="38" style="3010" width="23.57421875" hidden="1" customWidth="1"/>
    <col min="39" max="39" style="3010" width="23.8515625" hidden="1" customWidth="1"/>
    <col min="40" max="40" style="3010" width="25.28125" hidden="1" customWidth="1"/>
    <col min="41" max="41" style="3010" width="16.8515625" hidden="1" customWidth="1"/>
    <col min="42" max="42" style="3010" width="29.57421875" hidden="1" customWidth="1"/>
    <col min="43" max="43" style="3010" width="29.8515625" hidden="1" customWidth="1"/>
    <col min="44" max="44" style="2975" width="9.140625" hidden="1"/>
  </cols>
  <sheetData>
    <row customHeight="1" ht="11.25" hidden="1">
      <c r="A1" s="212"/>
      <c r="AR1" s="160" t="s">
        <v>14</v>
      </c>
    </row>
    <row customHeight="1" ht="11.25" hidden="1">
      <c r="AR2" s="160">
        <v>0</v>
      </c>
    </row>
    <row customHeight="1" ht="11.25" hidden="1">
      <c r="AR3" s="160">
        <v>0</v>
      </c>
    </row>
    <row customHeight="1" ht="3">
      <c r="AR4" s="160">
        <v>3</v>
      </c>
    </row>
    <row s="2948"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8"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9"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8"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105</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44.166666666666664">
      <c r="D10" s="2183"/>
      <c r="E10" s="1340" t="s">
        <v>88</v>
      </c>
      <c r="F10" s="1340" t="s">
        <v>128</v>
      </c>
      <c r="G10" s="2183"/>
      <c r="H10" s="2183"/>
      <c r="I10" s="2183"/>
      <c r="J10" s="2183"/>
      <c r="K10" s="166" t="s">
        <v>108</v>
      </c>
      <c r="L10" s="2183" t="s">
        <v>87</v>
      </c>
      <c r="M10" s="2183"/>
      <c r="N10" s="166" t="s">
        <v>129</v>
      </c>
      <c r="O10" s="166" t="s">
        <v>108</v>
      </c>
      <c r="P10" s="2183" t="s">
        <v>87</v>
      </c>
      <c r="Q10" s="2183"/>
      <c r="R10" s="166" t="s">
        <v>129</v>
      </c>
      <c r="S10" s="339" t="s">
        <v>108</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41" customFormat="1" customHeight="1" ht="17.5" hidden="1">
      <c r="D11" s="1305" t="s">
        <v>109</v>
      </c>
      <c r="E11" s="1305" t="s">
        <v>110</v>
      </c>
      <c r="F11" s="1305"/>
      <c r="G11" s="1305" t="s">
        <v>89</v>
      </c>
      <c r="H11" s="2212" t="s">
        <v>111</v>
      </c>
      <c r="I11" s="2212"/>
      <c r="J11" s="1305" t="s">
        <v>91</v>
      </c>
      <c r="K11" s="1305" t="s">
        <v>92</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7.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5" customFormat="1" customHeight="1" ht="17.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5" customFormat="1" customHeight="1" ht="17.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5" customFormat="1" customHeight="1" ht="17.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5" customFormat="1" customHeight="1" ht="17.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5" customFormat="1" customHeight="1" ht="17.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5" customFormat="1" customHeight="1" ht="17.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5" customFormat="1" customHeight="1" ht="17.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5" customFormat="1" customHeight="1" ht="17.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5" customFormat="1" customHeight="1" ht="17.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5" customFormat="1" customHeight="1" ht="17.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5" customFormat="1" customHeight="1" ht="17.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5" customFormat="1" customHeight="1" ht="17.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5" customFormat="1" customHeight="1" ht="17.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5" customFormat="1" customHeight="1" ht="17.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5" customFormat="1" customHeight="1" ht="17.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5" customFormat="1" customHeight="1" ht="17.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5" customFormat="1" customHeight="1" ht="17.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5" customFormat="1" customHeight="1" ht="17.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5" customFormat="1" customHeight="1" ht="17.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5" customFormat="1" customHeight="1" ht="17.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5" customFormat="1" customHeight="1" ht="17.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5" customFormat="1" customHeight="1" ht="17.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5" customFormat="1" customHeight="1" ht="17.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5" customFormat="1" customHeight="1" ht="17.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5" customFormat="1" customHeight="1" ht="17.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5" customFormat="1" customHeight="1" ht="17.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5" customFormat="1" customHeight="1" ht="17.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5" customFormat="1" customHeight="1" ht="17.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5" customFormat="1" customHeight="1" ht="17.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5" customFormat="1" customHeight="1" ht="17.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5" customFormat="1" customHeight="1" ht="17.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5" customFormat="1" customHeight="1" ht="17.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5" customFormat="1" customHeight="1" ht="17.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5" customFormat="1" customHeight="1" ht="17.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5" customFormat="1" customHeight="1" ht="17.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5" customFormat="1" customHeight="1" ht="17.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5" customFormat="1" customHeight="1" ht="17.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5" customFormat="1" customHeight="1" ht="17.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5" customFormat="1" customHeight="1" ht="17.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5" customFormat="1" customHeight="1" ht="17.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5" customFormat="1" customHeight="1" ht="17.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5" customFormat="1" customHeight="1" ht="17.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5" customFormat="1" customHeight="1" ht="17.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5" customFormat="1" customHeight="1" ht="17.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5" customFormat="1" customHeight="1" ht="17.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5" customFormat="1" customHeight="1" ht="17.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5" customFormat="1" customHeight="1" ht="17.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5" customFormat="1" customHeight="1" ht="17.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5" customFormat="1" customHeight="1" ht="17.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5" customFormat="1" customHeight="1" ht="17.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5" customFormat="1" customHeight="1" ht="17.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5" customFormat="1" customHeight="1" ht="17.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5" customFormat="1" customHeight="1" ht="17.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5" customFormat="1" customHeight="1" ht="17.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5" customFormat="1" customHeight="1" ht="17.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7.5" hidden="1">
      <c r="AR68" s="160">
        <v>0</v>
      </c>
    </row>
    <row customHeight="1" ht="17.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1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17.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17.5"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7.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7.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5" customFormat="1" customHeight="1" ht="17.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5" customFormat="1" customHeight="1" ht="17.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5" customFormat="1" customHeight="1" ht="17.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5" customFormat="1" customHeight="1" ht="17.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5" customFormat="1" customHeight="1" ht="17.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5" customFormat="1" customHeight="1" ht="17.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5" customFormat="1" customHeight="1" ht="17.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5" customFormat="1" customHeight="1" ht="17.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5" customFormat="1" customHeight="1" ht="17.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5" customFormat="1" customHeight="1" ht="17.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5" customFormat="1" customHeight="1" ht="17.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5" customFormat="1" customHeight="1" ht="17.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5" customFormat="1" customHeight="1" ht="17.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5" customFormat="1" customHeight="1" ht="17.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5" customFormat="1" customHeight="1" ht="17.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5" customFormat="1" customHeight="1" ht="17.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5" customFormat="1" customHeight="1" ht="17.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5" customFormat="1" customHeight="1" ht="17.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5" customFormat="1" customHeight="1" ht="17.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5" customFormat="1" customHeight="1" ht="17.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5" customFormat="1" customHeight="1" ht="17.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5" customFormat="1" customHeight="1" ht="17.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5" customFormat="1" customHeight="1" ht="17.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5" customFormat="1" customHeight="1" ht="17.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5" customFormat="1" customHeight="1" ht="17.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5" customFormat="1" customHeight="1" ht="17.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5" customFormat="1" customHeight="1" ht="17.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5" customFormat="1" customHeight="1" ht="17.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5" customFormat="1" customHeight="1" ht="17.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5" customFormat="1" customHeight="1" ht="17.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5" customFormat="1" customHeight="1" ht="17.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5" customFormat="1" customHeight="1" ht="17.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5" customFormat="1" customHeight="1" ht="17.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5" customFormat="1" customHeight="1" ht="17.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5" customFormat="1" customHeight="1" ht="17.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5" customFormat="1" customHeight="1" ht="17.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5" customFormat="1" customHeight="1" ht="17.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5" customFormat="1" customHeight="1" ht="17.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5" customFormat="1" customHeight="1" ht="17.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5" customFormat="1" customHeight="1" ht="17.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5" customFormat="1" customHeight="1" ht="17.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5" customFormat="1" customHeight="1" ht="17.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5" customFormat="1" customHeight="1" ht="17.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5" customFormat="1" customHeight="1" ht="17.5">
      <c r="A121" s="377"/>
      <c r="C121" s="265"/>
      <c r="D121" s="2191">
        <v>1</v>
      </c>
      <c r="E121" s="2199" t="s">
        <v>262</v>
      </c>
      <c r="F121" s="2201" t="s">
        <v>65</v>
      </c>
      <c r="G121" s="3152" t="str">
        <f>INDEX(VD_NAME_LIST,MATCH("4189714",VD_ID_LIST,0))</f>
        <v>Водоотведение</v>
      </c>
      <c r="H121" s="3153"/>
      <c r="I121" s="3153">
        <v>1</v>
      </c>
      <c r="J121" s="3154" t="s">
        <v>262</v>
      </c>
      <c r="K121" s="3155" t="s">
        <v>19</v>
      </c>
      <c r="L121" s="3156"/>
      <c r="M121" s="3156" t="s">
        <v>109</v>
      </c>
      <c r="N121" s="3157" t="s">
        <v>28</v>
      </c>
      <c r="O121" s="3155" t="s">
        <v>19</v>
      </c>
      <c r="P121" s="3156"/>
      <c r="Q121" s="3156" t="s">
        <v>109</v>
      </c>
      <c r="R121" s="3158" t="s">
        <v>28</v>
      </c>
      <c r="S121" s="3159" t="s">
        <v>19</v>
      </c>
      <c r="T121" s="3159"/>
      <c r="U121" s="3159" t="s">
        <v>109</v>
      </c>
      <c r="V121" s="3160"/>
      <c r="W121" s="3154"/>
      <c r="Y121" s="1323"/>
      <c r="Z121" s="1323"/>
      <c r="AA121" s="1323"/>
      <c r="AB121" s="1323" t="s">
        <v>263</v>
      </c>
      <c r="AC121" s="1323" t="s">
        <v>264</v>
      </c>
      <c r="AD121" s="1323" t="s">
        <v>265</v>
      </c>
      <c r="AE121" s="1323" t="s">
        <v>266</v>
      </c>
      <c r="AF121" s="1323" t="s">
        <v>267</v>
      </c>
      <c r="AG121" s="1323"/>
      <c r="AH121" s="1323" t="str">
        <f>IF($E$121=0,"",$E$121)</f>
        <v>Тариф на водоотведение</v>
      </c>
      <c r="AI121" s="1323" t="str">
        <f>IF($G$121=0,"",$G$121)</f>
        <v>Водоотведение</v>
      </c>
      <c r="AJ121" s="1323" t="str">
        <f>IF($J$121=0,"",$J$121)</f>
        <v>Тариф на водоотведение</v>
      </c>
      <c r="AK121" s="1323" t="str">
        <f>IF($K$121="нет","без дифференциации",IF($N$121=0,"",$N$121))</f>
        <v>без дифференциации</v>
      </c>
      <c r="AL121" s="1323" t="str">
        <f>IF($O$121="нет","без дифференциации",IF($R$121=0,"",$R$121))</f>
        <v>без дифференциации</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75" customFormat="1" customHeight="1" ht="17.5">
      <c r="A122" s="377"/>
      <c r="C122" s="376"/>
      <c r="D122" s="2191"/>
      <c r="E122" s="2199"/>
      <c r="F122" s="2202"/>
      <c r="G122" s="3152"/>
      <c r="H122" s="3153"/>
      <c r="I122" s="3153"/>
      <c r="J122" s="3154"/>
      <c r="K122" s="3161"/>
      <c r="L122" s="3156"/>
      <c r="M122" s="3156"/>
      <c r="N122" s="3157" t="s">
        <v>28</v>
      </c>
      <c r="O122" s="3161"/>
      <c r="P122" s="3156"/>
      <c r="Q122" s="3156"/>
      <c r="R122" s="3158" t="s">
        <v>28</v>
      </c>
      <c r="S122" s="3159"/>
      <c r="T122" s="3162"/>
      <c r="U122" s="3163"/>
      <c r="V122" s="3163"/>
      <c r="W122" s="31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5" customFormat="1" customHeight="1" ht="17.5">
      <c r="A123" s="377"/>
      <c r="C123" s="265"/>
      <c r="D123" s="2191"/>
      <c r="E123" s="2199"/>
      <c r="F123" s="2202"/>
      <c r="G123" s="3152"/>
      <c r="H123" s="3164"/>
      <c r="I123" s="3164"/>
      <c r="J123" s="3165"/>
      <c r="K123" s="3161"/>
      <c r="L123" s="3164"/>
      <c r="M123" s="3164"/>
      <c r="N123" s="3158" t="s">
        <v>28</v>
      </c>
      <c r="O123" s="3166"/>
      <c r="P123" s="3167"/>
      <c r="Q123" s="3168"/>
      <c r="R123" s="3169" t="s">
        <v>268</v>
      </c>
      <c r="S123" s="3170"/>
      <c r="T123" s="3171"/>
      <c r="U123" s="3172"/>
      <c r="V123" s="3173"/>
      <c r="W123" s="317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5" customFormat="1" customHeight="1" ht="17.25">
      <c r="A124" s="377"/>
      <c r="C124" s="376"/>
      <c r="D124" s="2191"/>
      <c r="E124" s="2199"/>
      <c r="F124" s="2202"/>
      <c r="G124" s="3152"/>
      <c r="H124" s="3164"/>
      <c r="I124" s="3164"/>
      <c r="J124" s="3165"/>
      <c r="K124" s="3166"/>
      <c r="L124" s="3175"/>
      <c r="M124" s="3176"/>
      <c r="N124" s="3177" t="s">
        <v>269</v>
      </c>
      <c r="O124" s="3178"/>
      <c r="P124" s="3179"/>
      <c r="Q124" s="3180"/>
      <c r="R124" s="3181"/>
      <c r="S124" s="3182"/>
      <c r="T124" s="3183"/>
      <c r="U124" s="3184"/>
      <c r="V124" s="3185"/>
      <c r="W124" s="3186"/>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5" customFormat="1" customHeight="1" ht="17.25">
      <c r="A125" s="377"/>
      <c r="C125" s="376"/>
      <c r="D125" s="2192"/>
      <c r="E125" s="2200"/>
      <c r="F125" s="2203"/>
      <c r="G125" s="3187"/>
      <c r="H125" s="3188"/>
      <c r="I125" s="3189"/>
      <c r="J125" s="3190" t="s">
        <v>270</v>
      </c>
      <c r="K125" s="3191"/>
      <c r="L125" s="3192"/>
      <c r="M125" s="3193"/>
      <c r="N125" s="3194"/>
      <c r="O125" s="3195"/>
      <c r="P125" s="3196"/>
      <c r="Q125" s="3197"/>
      <c r="R125" s="3198"/>
      <c r="S125" s="3199"/>
      <c r="T125" s="3200"/>
      <c r="U125" s="3201"/>
      <c r="V125" s="3202"/>
      <c r="W125" s="3203"/>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5" customFormat="1" customHeight="1" ht="17.25">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5"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5"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5"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5"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5" customFormat="1" customHeight="1" ht="17.25">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5" customFormat="1" customHeight="1" ht="17.25">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5" customFormat="1" customHeight="1" ht="17.25">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5" customFormat="1" customHeight="1" ht="17.25">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5" customFormat="1" customHeight="1" ht="17.25">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59A36-C3FA-1DD5-E8F3-BF9C01517E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279" width="8.00390625" customWidth="1"/>
    <col min="38" max="64" style="2912" width="8.00390625" customWidth="1"/>
    <col min="65" max="65" style="2912"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122</v>
      </c>
      <c r="G8" s="2249"/>
      <c r="H8" s="2248" t="s">
        <v>87</v>
      </c>
      <c r="I8" s="2249"/>
      <c r="J8" s="2183" t="s">
        <v>123</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88</v>
      </c>
      <c r="G9" s="2231" t="s">
        <v>128</v>
      </c>
      <c r="H9" s="2250"/>
      <c r="I9" s="2251"/>
      <c r="J9" s="2157"/>
      <c r="K9" s="1615"/>
      <c r="L9" s="2183" t="s">
        <v>290</v>
      </c>
      <c r="M9" s="2157"/>
      <c r="N9" s="2248" t="s">
        <v>87</v>
      </c>
      <c r="O9" s="2249"/>
      <c r="P9" s="2183" t="s">
        <v>129</v>
      </c>
      <c r="Q9" s="1612"/>
      <c r="R9" s="2183" t="s">
        <v>290</v>
      </c>
      <c r="S9" s="2157"/>
      <c r="T9" s="2248" t="s">
        <v>87</v>
      </c>
      <c r="U9" s="2249"/>
      <c r="V9" s="2183" t="s">
        <v>129</v>
      </c>
      <c r="W9" s="1612"/>
      <c r="X9" s="2183" t="s">
        <v>290</v>
      </c>
      <c r="Y9" s="2157"/>
      <c r="Z9" s="2248" t="s">
        <v>87</v>
      </c>
      <c r="AA9" s="2249"/>
      <c r="AB9" s="2183" t="s">
        <v>291</v>
      </c>
      <c r="AC9" s="1612"/>
      <c r="AD9" s="2183" t="s">
        <v>290</v>
      </c>
      <c r="AE9" s="2157"/>
      <c r="AF9" s="2248" t="s">
        <v>87</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130</v>
      </c>
      <c r="BM10" s="349">
        <v>23</v>
      </c>
    </row>
    <row customHeight="1" ht="15">
      <c r="D11" s="2239" t="s">
        <v>109</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4F11C-44BB-EE92-F255-EA9F1BA8F65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301</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АО "ДГК"</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87</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306</v>
      </c>
      <c r="F11" s="1067" t="str">
        <f>IF(region_name="","",region_name)</f>
        <v>Хабаровский край</v>
      </c>
      <c r="G11" s="1068" t="s">
        <v>307</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308</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309</v>
      </c>
      <c r="E14" s="1066" t="s">
        <v>310</v>
      </c>
      <c r="F14" s="1067" t="str">
        <f>IF(inn="","",inn)</f>
        <v>1434031363</v>
      </c>
      <c r="G14" s="1068" t="s">
        <v>311</v>
      </c>
      <c r="H14" s="531"/>
      <c r="J14" s="511">
        <v>0</v>
      </c>
    </row>
    <row customHeight="1" ht="22.5" hidden="1">
      <c r="A15" s="513"/>
      <c r="B15" s="558"/>
      <c r="C15" s="513"/>
      <c r="D15" s="1065" t="s">
        <v>312</v>
      </c>
      <c r="E15" s="1066" t="s">
        <v>313</v>
      </c>
      <c r="F15" s="1067" t="str">
        <f>IF(kpp="","",kpp)</f>
        <v>272101001</v>
      </c>
      <c r="G15" s="1068" t="s">
        <v>314</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28</v>
      </c>
      <c r="G20" s="530"/>
      <c r="H20" s="531"/>
      <c r="I20" s="908"/>
      <c r="J20" s="511">
        <v>0</v>
      </c>
    </row>
    <row customHeight="1" ht="22.5" hidden="1">
      <c r="A21" s="2258"/>
      <c r="B21" s="558"/>
      <c r="C21" s="2269"/>
      <c r="D21" s="496" t="str">
        <f>D19&amp;".2"</f>
        <v>5.1.2</v>
      </c>
      <c r="E21" s="495" t="s">
        <v>319</v>
      </c>
      <c r="F21" s="1789" t="s">
        <v>28</v>
      </c>
      <c r="G21" s="500" t="s">
        <v>320</v>
      </c>
      <c r="H21" s="531"/>
      <c r="I21" s="908"/>
      <c r="J21" s="511">
        <v>0</v>
      </c>
    </row>
    <row customHeight="1" ht="22.5" hidden="1">
      <c r="A22" s="2258"/>
      <c r="B22" s="558"/>
      <c r="C22" s="2269"/>
      <c r="D22" s="496" t="str">
        <f>D19&amp;".3"</f>
        <v>5.1.3</v>
      </c>
      <c r="E22" s="495" t="s">
        <v>321</v>
      </c>
      <c r="F22" s="937" t="s">
        <v>28</v>
      </c>
      <c r="G22" s="530"/>
      <c r="H22" s="531"/>
      <c r="I22" s="908"/>
      <c r="J22" s="511">
        <v>0</v>
      </c>
    </row>
    <row customHeight="1" ht="22.5" hidden="1">
      <c r="A23" s="2258"/>
      <c r="B23" s="558"/>
      <c r="C23" s="2269"/>
      <c r="D23" s="496" t="str">
        <f>D19&amp;".4"</f>
        <v>5.1.4</v>
      </c>
      <c r="E23" s="495" t="s">
        <v>322</v>
      </c>
      <c r="F23" s="937" t="s">
        <v>28</v>
      </c>
      <c r="G23" s="500" t="s">
        <v>323</v>
      </c>
      <c r="H23" s="531"/>
      <c r="I23" s="908"/>
      <c r="J23" s="511">
        <v>0</v>
      </c>
    </row>
    <row customHeight="1" ht="22.5" hidden="1">
      <c r="A24" s="2034"/>
      <c r="B24" s="558"/>
      <c r="C24" s="548"/>
      <c r="D24" s="523"/>
      <c r="E24" s="1224" t="s">
        <v>324</v>
      </c>
      <c r="F24" s="524"/>
      <c r="G24" s="525"/>
      <c r="H24" s="531"/>
      <c r="I24" s="908"/>
      <c r="J24" s="511">
        <v>0</v>
      </c>
    </row>
    <row s="3283" customFormat="1" customHeight="1" ht="24.75" hidden="1">
      <c r="A25" s="513"/>
      <c r="B25" s="558"/>
      <c r="C25" s="558"/>
      <c r="D25" s="1062" t="s">
        <v>89</v>
      </c>
      <c r="E25" s="1064" t="s">
        <v>325</v>
      </c>
      <c r="F25" s="1069" t="s">
        <v>308</v>
      </c>
      <c r="G25" s="1064"/>
      <c r="J25" s="557">
        <v>0</v>
      </c>
    </row>
    <row s="3283" customFormat="1" customHeight="1" ht="11.25" hidden="1">
      <c r="A26" s="513"/>
      <c r="B26" s="558"/>
      <c r="C26" s="558"/>
      <c r="D26" s="1062" t="s">
        <v>326</v>
      </c>
      <c r="E26" s="1063" t="s">
        <v>327</v>
      </c>
      <c r="F26" s="1069" t="s">
        <v>308</v>
      </c>
      <c r="G26" s="1064"/>
      <c r="J26" s="557">
        <v>0</v>
      </c>
    </row>
    <row s="3283"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334</v>
      </c>
      <c r="E30" s="1063" t="s">
        <v>335</v>
      </c>
      <c r="F30" s="1071"/>
      <c r="G30" s="1064"/>
      <c r="J30" s="557">
        <v>0</v>
      </c>
    </row>
    <row s="3283" customFormat="1" customHeight="1" ht="11.25" hidden="1">
      <c r="A31" s="513"/>
      <c r="B31" s="558"/>
      <c r="C31" s="558"/>
      <c r="D31" s="1062" t="s">
        <v>336</v>
      </c>
      <c r="E31" s="1063" t="s">
        <v>337</v>
      </c>
      <c r="F31" s="1071"/>
      <c r="G31" s="1064"/>
      <c r="J31" s="557">
        <v>0</v>
      </c>
    </row>
    <row s="3283" customFormat="1" customHeight="1" ht="11.25" hidden="1">
      <c r="A32" s="513"/>
      <c r="B32" s="558"/>
      <c r="C32" s="558"/>
      <c r="D32" s="1062" t="s">
        <v>338</v>
      </c>
      <c r="E32" s="1063" t="s">
        <v>339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342</v>
      </c>
      <c r="H44" s="531"/>
      <c r="J44" s="511">
        <v>22</v>
      </c>
    </row>
    <row customHeight="1" ht="23.25">
      <c r="A45" s="513"/>
      <c r="B45" s="558"/>
      <c r="C45" s="513"/>
      <c r="D45" s="496">
        <f>D44+1</f>
        <v>11</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344</v>
      </c>
      <c r="H46" s="531"/>
      <c r="J46" s="511">
        <v>23</v>
      </c>
    </row>
    <row customHeight="1" ht="24">
      <c r="A47" s="2258"/>
      <c r="B47" s="558"/>
      <c r="C47" s="548"/>
      <c r="D47" s="496" t="str">
        <f>D45&amp;".2"</f>
        <v>11.2</v>
      </c>
      <c r="E47" s="498" t="s">
        <v>345</v>
      </c>
      <c r="F47" s="546"/>
      <c r="G47" s="493" t="s">
        <v>346</v>
      </c>
      <c r="H47" s="531"/>
      <c r="J47" s="511">
        <v>23</v>
      </c>
    </row>
    <row customHeight="1" ht="24">
      <c r="A48" s="2258"/>
      <c r="B48" s="558"/>
      <c r="C48" s="548"/>
      <c r="D48" s="496" t="str">
        <f>D45&amp;".3"</f>
        <v>11.3</v>
      </c>
      <c r="E48" s="498" t="s">
        <v>347</v>
      </c>
      <c r="F48" s="546"/>
      <c r="G48" s="493" t="s">
        <v>348</v>
      </c>
      <c r="H48" s="531"/>
      <c r="J48" s="511">
        <v>23</v>
      </c>
    </row>
    <row customHeight="1" ht="24">
      <c r="A49" s="2258"/>
      <c r="B49" s="558"/>
      <c r="C49" s="548"/>
      <c r="D49" s="496" t="str">
        <f>IF(TEMPLATE_SPHERE="TKO",D45&amp;".0",D45&amp;".4")</f>
        <v>11.4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12</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1"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03728-EE59-73C9-1F31-53F54025794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66"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7"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151C3-84F2-FF68-91FD-C04ACE1AEA5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109</v>
      </c>
      <c r="E2" s="2291"/>
      <c r="F2" s="1681"/>
      <c r="G2" s="1676" t="s">
        <v>109</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66"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87</v>
      </c>
      <c r="E11" s="2279" t="s">
        <v>105</v>
      </c>
      <c r="F11" s="2248" t="s">
        <v>87</v>
      </c>
      <c r="G11" s="2249"/>
      <c r="H11" s="2231" t="s">
        <v>387</v>
      </c>
      <c r="I11" s="2231" t="s">
        <v>388</v>
      </c>
      <c r="J11" s="2279"/>
      <c r="V11" s="1663">
        <v>26</v>
      </c>
    </row>
    <row customHeight="1" ht="14.699999999999998">
      <c r="C12" s="1572"/>
      <c r="D12" s="2183"/>
      <c r="E12" s="2279"/>
      <c r="F12" s="2256"/>
      <c r="G12" s="2257"/>
      <c r="H12" s="2288"/>
      <c r="I12" s="2288"/>
      <c r="J12" s="2279"/>
      <c r="V12" s="1663">
        <v>14</v>
      </c>
    </row>
    <row s="3407"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4385D-50BC-82D3-DFD1-61B2053FE14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40"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82</v>
      </c>
      <c r="H1" s="545" t="s">
        <v>83</v>
      </c>
      <c r="I1" s="545" t="s">
        <v>84</v>
      </c>
      <c r="P1" s="545" t="s">
        <v>82</v>
      </c>
      <c r="Q1" s="545" t="s">
        <v>83</v>
      </c>
      <c r="R1" s="545" t="s">
        <v>84</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87</v>
      </c>
      <c r="F8" s="879"/>
      <c r="G8" s="521" t="s">
        <v>85</v>
      </c>
      <c r="H8" s="521" t="s">
        <v>86</v>
      </c>
      <c r="I8" s="470" t="s">
        <v>84</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73947-339B-0181-CF34-3C836D82BA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45409</v>
      </c>
      <c r="W30" s="2320"/>
      <c r="X30" s="2320"/>
      <c r="Y30" s="2320"/>
      <c r="Z30" s="2320"/>
      <c r="AA30" s="2320"/>
      <c r="AB30" s="2320"/>
      <c r="AC30" s="382"/>
      <c r="AD30" s="2320" t="str">
        <f>IF(TITLE_DATE_PR_CHANGE="",IF(TITLE_DATE_PR="","",TITLE_DATE_PR),TITLE_DATE_PR_CHANGE)</f>
        <v>45409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45409</v>
      </c>
      <c r="W34" s="2320"/>
      <c r="X34" s="2320"/>
      <c r="Y34" s="2320"/>
      <c r="Z34" s="2320"/>
      <c r="AA34" s="2320"/>
      <c r="AB34" s="2320"/>
      <c r="AC34" s="382"/>
      <c r="AD34" s="2320" t="str">
        <f>IF(TITLE_DATE_PR_CHANGE="",IF(TITLE_DATE_PR="","",TITLE_DATE_PR),TITLE_DATE_PR_CHANGE)</f>
        <v>45409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268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269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2DAD5-DC34-6D66-E5E5-4184A8E407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45409</v>
      </c>
      <c r="W30" s="2320"/>
      <c r="X30" s="2320"/>
      <c r="Y30" s="2320"/>
      <c r="Z30" s="2320"/>
      <c r="AA30" s="2320"/>
      <c r="AB30" s="2320"/>
      <c r="AC30" s="382"/>
      <c r="AD30" s="2320" t="str">
        <f>IF(TITLE_DATE_PR_CHANGE="",IF(TITLE_DATE_PR="","",TITLE_DATE_PR),TITLE_DATE_PR_CHANGE)</f>
        <v>45409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45409</v>
      </c>
      <c r="W34" s="2320"/>
      <c r="X34" s="2320"/>
      <c r="Y34" s="2320"/>
      <c r="Z34" s="2320"/>
      <c r="AA34" s="2320"/>
      <c r="AB34" s="2320"/>
      <c r="AC34" s="382"/>
      <c r="AD34" s="2320" t="str">
        <f>IF(TITLE_DATE_PR_CHANGE="",IF(TITLE_DATE_PR="","",TITLE_DATE_PR),TITLE_DATE_PR_CHANGE)</f>
        <v>45409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268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269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DC8EB-A562-ABDF-C44D-9AFE0C2614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268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269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45409</v>
      </c>
      <c r="W30" s="2320"/>
      <c r="X30" s="2320"/>
      <c r="Y30" s="2320"/>
      <c r="Z30" s="2320"/>
      <c r="AA30" s="2320"/>
      <c r="AB30" s="2320"/>
      <c r="AC30" s="1691"/>
      <c r="AD30" s="2320" t="str">
        <f>IF(TITLE_DATE_PR_CHANGE="",IF(TITLE_DATE_PR="","",TITLE_DATE_PR),TITLE_DATE_PR_CHANGE)</f>
        <v>45409</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б/н</v>
      </c>
      <c r="W31" s="2307"/>
      <c r="X31" s="2307"/>
      <c r="Y31" s="2307"/>
      <c r="Z31" s="2307"/>
      <c r="AA31" s="2307"/>
      <c r="AB31" s="2307"/>
      <c r="AC31" s="1691"/>
      <c r="AD31" s="2307" t="str">
        <f>IF(TITLE_NUMBER_PR_CHANGE="",IF(TITLE_NUMBER_PR="","",TITLE_NUMBER_PR),TITLE_NUMBER_PR_CHANGE)</f>
        <v>б/н</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45409</v>
      </c>
      <c r="W34" s="2320"/>
      <c r="X34" s="2320"/>
      <c r="Y34" s="2320"/>
      <c r="Z34" s="2320"/>
      <c r="AA34" s="2320"/>
      <c r="AB34" s="2320"/>
      <c r="AC34" s="1691"/>
      <c r="AD34" s="2320" t="str">
        <f>IF(TITLE_DATE_PR_CHANGE="",IF(TITLE_DATE_PR="","",TITLE_DATE_PR),TITLE_DATE_PR_CHANGE)</f>
        <v>45409</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б/н</v>
      </c>
      <c r="W35" s="2307"/>
      <c r="X35" s="2307"/>
      <c r="Y35" s="2307"/>
      <c r="Z35" s="2307"/>
      <c r="AA35" s="2307"/>
      <c r="AB35" s="2307"/>
      <c r="AC35" s="1691"/>
      <c r="AD35" s="2307" t="str">
        <f>IF(TITLE_NUMBER_PR_CHANGE="",IF(TITLE_NUMBER_PR="","",TITLE_NUMBER_PR),TITLE_NUMBER_PR_CHANGE)</f>
        <v>б/н</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87</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135</v>
      </c>
      <c r="C41" s="1322" t="s">
        <v>136</v>
      </c>
      <c r="D41" s="1322" t="s">
        <v>137</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268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269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270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86DB5-5617-C0F5-4FBF-02F2146F3C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268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269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45409</v>
      </c>
      <c r="W30" s="2320"/>
      <c r="X30" s="2320"/>
      <c r="Y30" s="2320"/>
      <c r="Z30" s="2320"/>
      <c r="AA30" s="2320"/>
      <c r="AB30" s="2320"/>
      <c r="AC30" s="1691"/>
      <c r="AD30" s="2320" t="str">
        <f>IF(TITLE_DATE_PR_CHANGE="",IF(TITLE_DATE_PR="","",TITLE_DATE_PR),TITLE_DATE_PR_CHANGE)</f>
        <v>45409</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б/н</v>
      </c>
      <c r="W31" s="2307"/>
      <c r="X31" s="2307"/>
      <c r="Y31" s="2307"/>
      <c r="Z31" s="2307"/>
      <c r="AA31" s="2307"/>
      <c r="AB31" s="2307"/>
      <c r="AC31" s="1691"/>
      <c r="AD31" s="2307" t="str">
        <f>IF(TITLE_NUMBER_PR_CHANGE="",IF(TITLE_NUMBER_PR="","",TITLE_NUMBER_PR),TITLE_NUMBER_PR_CHANGE)</f>
        <v>б/н</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45409</v>
      </c>
      <c r="W34" s="2320"/>
      <c r="X34" s="2320"/>
      <c r="Y34" s="2320"/>
      <c r="Z34" s="2320"/>
      <c r="AA34" s="2320"/>
      <c r="AB34" s="2320"/>
      <c r="AC34" s="1691"/>
      <c r="AD34" s="2320" t="str">
        <f>IF(TITLE_DATE_PR_CHANGE="",IF(TITLE_DATE_PR="","",TITLE_DATE_PR),TITLE_DATE_PR_CHANGE)</f>
        <v>45409</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б/н</v>
      </c>
      <c r="W35" s="2307"/>
      <c r="X35" s="2307"/>
      <c r="Y35" s="2307"/>
      <c r="Z35" s="2307"/>
      <c r="AA35" s="2307"/>
      <c r="AB35" s="2307"/>
      <c r="AC35" s="1691"/>
      <c r="AD35" s="2307" t="str">
        <f>IF(TITLE_NUMBER_PR_CHANGE="",IF(TITLE_NUMBER_PR="","",TITLE_NUMBER_PR),TITLE_NUMBER_PR_CHANGE)</f>
        <v>б/н</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87</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135</v>
      </c>
      <c r="C41" s="1322" t="s">
        <v>136</v>
      </c>
      <c r="D41" s="1322" t="s">
        <v>137</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412</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268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269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270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934C3-3AF2-8BCD-CB76-BC3083DA1C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45409</v>
      </c>
      <c r="W30" s="2320"/>
      <c r="X30" s="2320"/>
      <c r="Y30" s="2320"/>
      <c r="Z30" s="2320"/>
      <c r="AA30" s="2320"/>
      <c r="AB30" s="2320"/>
      <c r="AC30" s="382"/>
      <c r="AD30" s="2320" t="str">
        <f>IF(TITLE_DATE_PR_CHANGE="",IF(TITLE_DATE_PR="","",TITLE_DATE_PR),TITLE_DATE_PR_CHANGE)</f>
        <v>45409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45409</v>
      </c>
      <c r="W34" s="2320"/>
      <c r="X34" s="2320"/>
      <c r="Y34" s="2320"/>
      <c r="Z34" s="2320"/>
      <c r="AA34" s="2320"/>
      <c r="AB34" s="2320"/>
      <c r="AC34" s="382"/>
      <c r="AD34" s="2320" t="str">
        <f>IF(TITLE_DATE_PR_CHANGE="",IF(TITLE_DATE_PR="","",TITLE_DATE_PR),TITLE_DATE_PR_CHANGE)</f>
        <v>45409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10" customFormat="1" customHeight="1" ht="24">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412</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268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269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03F6B-DF85-BE65-3CA9-6242FAD423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45409</v>
      </c>
      <c r="W30" s="2320"/>
      <c r="X30" s="2320"/>
      <c r="Y30" s="2320"/>
      <c r="Z30" s="2320"/>
      <c r="AA30" s="2320"/>
      <c r="AB30" s="2320"/>
      <c r="AC30" s="382"/>
      <c r="AD30" s="2320" t="str">
        <f>IF(TITLE_DATE_PR_CHANGE="",IF(TITLE_DATE_PR="","",TITLE_DATE_PR),TITLE_DATE_PR_CHANGE)</f>
        <v>45409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45409</v>
      </c>
      <c r="W34" s="2320"/>
      <c r="X34" s="2320"/>
      <c r="Y34" s="2320"/>
      <c r="Z34" s="2320"/>
      <c r="AA34" s="2320"/>
      <c r="AB34" s="2320"/>
      <c r="AC34" s="382"/>
      <c r="AD34" s="2320" t="str">
        <f>IF(TITLE_DATE_PR_CHANGE="",IF(TITLE_DATE_PR="","",TITLE_DATE_PR),TITLE_DATE_PR_CHANGE)</f>
        <v>45409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2" customFormat="1" customHeight="1" ht="0">
      <c r="A47" s="1399" t="s">
        <v>168</v>
      </c>
      <c r="B47" s="1399" t="s">
        <v>169</v>
      </c>
      <c r="C47" s="1399" t="s">
        <v>170</v>
      </c>
      <c r="D47" s="1399" t="s">
        <v>171</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268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269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40E08-2C51-A803-B943-95A3E01771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269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45409</v>
      </c>
      <c r="W30" s="2320"/>
      <c r="X30" s="2320"/>
      <c r="Y30" s="2320"/>
      <c r="Z30" s="2320"/>
      <c r="AA30" s="2320"/>
      <c r="AB30" s="2320"/>
      <c r="AC30" s="382"/>
      <c r="AD30" s="2320" t="str">
        <f>IF(TITLE_DATE_PR_CHANGE="",IF(TITLE_DATE_PR="","",TITLE_DATE_PR),TITLE_DATE_PR_CHANGE)</f>
        <v>45409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45409</v>
      </c>
      <c r="W34" s="2320"/>
      <c r="X34" s="2320"/>
      <c r="Y34" s="2320"/>
      <c r="Z34" s="2320"/>
      <c r="AA34" s="2320"/>
      <c r="AB34" s="2320"/>
      <c r="AC34" s="382"/>
      <c r="AD34" s="2320" t="str">
        <f>IF(TITLE_DATE_PR_CHANGE="",IF(TITLE_DATE_PR="","",TITLE_DATE_PR),TITLE_DATE_PR_CHANGE)</f>
        <v>45409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2" customFormat="1" customHeight="1" ht="0">
      <c r="A47" s="1399" t="s">
        <v>180</v>
      </c>
      <c r="B47" s="1399" t="s">
        <v>181</v>
      </c>
      <c r="C47" s="1399" t="s">
        <v>182</v>
      </c>
      <c r="D47" s="1399" t="s">
        <v>183</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268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269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51817-1E27-C817-A41A-0D4D89C2EC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268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269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45409</v>
      </c>
      <c r="W30" s="2320"/>
      <c r="X30" s="2320"/>
      <c r="Y30" s="2320"/>
      <c r="Z30" s="2320"/>
      <c r="AA30" s="2320"/>
      <c r="AB30" s="2320"/>
      <c r="AC30" s="382"/>
      <c r="AD30" s="2320" t="str">
        <f>IF(TITLE_DATE_PR_CHANGE="",IF(TITLE_DATE_PR="","",TITLE_DATE_PR),TITLE_DATE_PR_CHANGE)</f>
        <v>45409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б/н</v>
      </c>
      <c r="W31" s="2307"/>
      <c r="X31" s="2307"/>
      <c r="Y31" s="2307"/>
      <c r="Z31" s="2307"/>
      <c r="AA31" s="2307"/>
      <c r="AB31" s="2307"/>
      <c r="AC31" s="382"/>
      <c r="AD31" s="2307" t="str">
        <f>IF(TITLE_NUMBER_PR_CHANGE="",IF(TITLE_NUMBER_PR="","",TITLE_NUMBER_PR),TITLE_NUMBER_PR_CHANGE)</f>
        <v>б/н</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45409</v>
      </c>
      <c r="W34" s="2320"/>
      <c r="X34" s="2320"/>
      <c r="Y34" s="2320"/>
      <c r="Z34" s="2320"/>
      <c r="AA34" s="2320"/>
      <c r="AB34" s="2320"/>
      <c r="AC34" s="382"/>
      <c r="AD34" s="2320" t="str">
        <f>IF(TITLE_DATE_PR_CHANGE="",IF(TITLE_DATE_PR="","",TITLE_DATE_PR),TITLE_DATE_PR_CHANGE)</f>
        <v>45409</v>
      </c>
      <c r="AE34" s="2320"/>
      <c r="AF34" s="2320"/>
      <c r="AG34" s="2320"/>
      <c r="AH34" s="2320"/>
      <c r="AI34" s="2320"/>
      <c r="AJ34" s="2320"/>
      <c r="AK34" s="382"/>
      <c r="AL34" s="382"/>
      <c r="AM34" s="336"/>
      <c r="AN34" s="424"/>
      <c r="AO34" s="424"/>
      <c r="AP34" s="424"/>
      <c r="AQ34" s="424"/>
      <c r="AR34" s="424"/>
      <c r="AS34" s="474">
        <v>0</v>
      </c>
    </row>
    <row s="2975" customFormat="1" customHeight="1" ht="25.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б/н</v>
      </c>
      <c r="W35" s="2307"/>
      <c r="X35" s="2307"/>
      <c r="Y35" s="2307"/>
      <c r="Z35" s="2307"/>
      <c r="AA35" s="2307"/>
      <c r="AB35" s="2307"/>
      <c r="AC35" s="382"/>
      <c r="AD35" s="2307" t="str">
        <f>IF(TITLE_NUMBER_PR_CHANGE="",IF(TITLE_NUMBER_PR="","",TITLE_NUMBER_PR),TITLE_NUMBER_PR_CHANGE)</f>
        <v>б/н</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87</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135</v>
      </c>
      <c r="C41" s="1426" t="s">
        <v>136</v>
      </c>
      <c r="D41" s="1426" t="s">
        <v>137</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2" customFormat="1" customHeight="1" ht="0">
      <c r="A47" s="1399" t="s">
        <v>186</v>
      </c>
      <c r="B47" s="1399" t="s">
        <v>187</v>
      </c>
      <c r="C47" s="1399" t="s">
        <v>188</v>
      </c>
      <c r="D47" s="1399" t="s">
        <v>189</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268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269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270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3C71C-C528-BE8D-60DC-70EA56435C9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46" width="12.28125" hidden="1" customWidth="1"/>
    <col min="16" max="16" style="3646" width="23.421875" hidden="1" customWidth="1"/>
    <col min="17" max="17" style="3646" width="3.7109375" hidden="1" customWidth="1"/>
    <col min="18" max="20" style="3643" width="3.00390625" customWidth="1"/>
    <col min="21" max="21" style="364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268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269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5"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5"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45409</v>
      </c>
      <c r="Y34" s="2320"/>
      <c r="Z34" s="2320"/>
      <c r="AA34" s="2320"/>
      <c r="AB34" s="2320"/>
      <c r="AC34" s="2320"/>
      <c r="AD34" s="2320"/>
      <c r="AE34" s="2320"/>
      <c r="AF34" s="382"/>
      <c r="AG34" s="2320" t="str">
        <f>IF(TITLE_DATE_PR_CHANGE="",IF(TITLE_DATE_PR="","",TITLE_DATE_PR),TITLE_DATE_PR_CHANGE)</f>
        <v>45409</v>
      </c>
      <c r="AH34" s="2320"/>
      <c r="AI34" s="2320"/>
      <c r="AJ34" s="2320"/>
      <c r="AK34" s="2320"/>
      <c r="AL34" s="2320"/>
      <c r="AM34" s="2320"/>
      <c r="AN34" s="2320"/>
      <c r="AO34" s="382"/>
      <c r="AP34" s="382"/>
      <c r="AQ34" s="336"/>
      <c r="AR34" s="424"/>
      <c r="AS34" s="424"/>
      <c r="AT34" s="424"/>
      <c r="AU34" s="424"/>
      <c r="AV34" s="424"/>
      <c r="AW34" s="474">
        <v>0</v>
      </c>
    </row>
    <row s="2975"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б/н</v>
      </c>
      <c r="Y35" s="2307"/>
      <c r="Z35" s="2307"/>
      <c r="AA35" s="2307"/>
      <c r="AB35" s="2307"/>
      <c r="AC35" s="2307"/>
      <c r="AD35" s="2307"/>
      <c r="AE35" s="2307"/>
      <c r="AF35" s="382"/>
      <c r="AG35" s="2307" t="str">
        <f>IF(TITLE_NUMBER_PR_CHANGE="",IF(TITLE_NUMBER_PR="","",TITLE_NUMBER_PR),TITLE_NUMBER_PR_CHANGE)</f>
        <v>б/н</v>
      </c>
      <c r="AH35" s="2307"/>
      <c r="AI35" s="2307"/>
      <c r="AJ35" s="2307"/>
      <c r="AK35" s="2307"/>
      <c r="AL35" s="2307"/>
      <c r="AM35" s="2307"/>
      <c r="AN35" s="2307"/>
      <c r="AO35" s="382"/>
      <c r="AP35" s="382"/>
      <c r="AQ35" s="336"/>
      <c r="AR35" s="424"/>
      <c r="AS35" s="424"/>
      <c r="AT35" s="424"/>
      <c r="AU35" s="424"/>
      <c r="AV35" s="424"/>
      <c r="AW35" s="474">
        <v>0</v>
      </c>
    </row>
    <row s="2975"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5" customFormat="1" customHeight="1" ht="18.75">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45409</v>
      </c>
      <c r="Y38" s="2320"/>
      <c r="Z38" s="2320"/>
      <c r="AA38" s="2320"/>
      <c r="AB38" s="2320"/>
      <c r="AC38" s="2320"/>
      <c r="AD38" s="2320"/>
      <c r="AE38" s="2320"/>
      <c r="AF38" s="382"/>
      <c r="AG38" s="2320" t="str">
        <f>IF(TITLE_DATE_PR_CHANGE="",IF(TITLE_DATE_PR="","",TITLE_DATE_PR),TITLE_DATE_PR_CHANGE)</f>
        <v>45409</v>
      </c>
      <c r="AH38" s="2320"/>
      <c r="AI38" s="2320"/>
      <c r="AJ38" s="2320"/>
      <c r="AK38" s="2320"/>
      <c r="AL38" s="2320"/>
      <c r="AM38" s="2320"/>
      <c r="AN38" s="2320"/>
      <c r="AO38" s="382"/>
      <c r="AP38" s="382"/>
      <c r="AQ38" s="336"/>
      <c r="AR38" s="424"/>
      <c r="AS38" s="424"/>
      <c r="AT38" s="424"/>
      <c r="AU38" s="424"/>
      <c r="AV38" s="424"/>
      <c r="AW38" s="474">
        <v>0</v>
      </c>
    </row>
    <row s="2975" customFormat="1" customHeight="1" ht="18.75">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б/н</v>
      </c>
      <c r="Y39" s="2307"/>
      <c r="Z39" s="2307"/>
      <c r="AA39" s="2307"/>
      <c r="AB39" s="2307"/>
      <c r="AC39" s="2307"/>
      <c r="AD39" s="2307"/>
      <c r="AE39" s="2307"/>
      <c r="AF39" s="382"/>
      <c r="AG39" s="2307" t="str">
        <f>IF(TITLE_NUMBER_PR_CHANGE="",IF(TITLE_NUMBER_PR="","",TITLE_NUMBER_PR),TITLE_NUMBER_PR_CHANGE)</f>
        <v>б/н</v>
      </c>
      <c r="AH39" s="2307"/>
      <c r="AI39" s="2307"/>
      <c r="AJ39" s="2307"/>
      <c r="AK39" s="2307"/>
      <c r="AL39" s="2307"/>
      <c r="AM39" s="2307"/>
      <c r="AN39" s="2307"/>
      <c r="AO39" s="382"/>
      <c r="AP39" s="382"/>
      <c r="AQ39" s="336"/>
      <c r="AR39" s="424"/>
      <c r="AS39" s="424"/>
      <c r="AT39" s="424"/>
      <c r="AU39" s="424"/>
      <c r="AV39" s="424"/>
      <c r="AW39" s="474">
        <v>0</v>
      </c>
    </row>
    <row s="2975"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87</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454</v>
      </c>
      <c r="Y44" s="2368" t="s">
        <v>455</v>
      </c>
      <c r="Z44" s="2368"/>
      <c r="AA44" s="2368"/>
      <c r="AB44" s="2368"/>
      <c r="AC44" s="2350" t="s">
        <v>436</v>
      </c>
      <c r="AD44" s="2667"/>
      <c r="AE44" s="2370"/>
      <c r="AF44" s="2334"/>
      <c r="AG44" s="2350" t="s">
        <v>454</v>
      </c>
      <c r="AH44" s="2368" t="s">
        <v>455</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446</v>
      </c>
      <c r="AD46" s="2377" t="s">
        <v>447</v>
      </c>
      <c r="AE46" s="2378"/>
      <c r="AF46" s="2334"/>
      <c r="AG46" s="2381"/>
      <c r="AH46" s="2374"/>
      <c r="AI46" s="2373" t="s">
        <v>458</v>
      </c>
      <c r="AJ46" s="2326" t="s">
        <v>459</v>
      </c>
      <c r="AK46" s="2327"/>
      <c r="AL46" s="2373" t="s">
        <v>446</v>
      </c>
      <c r="AM46" s="2377" t="s">
        <v>447</v>
      </c>
      <c r="AN46" s="2378"/>
      <c r="AO46" s="2334"/>
      <c r="AP46" s="2337"/>
      <c r="AQ46" s="2183"/>
      <c r="AW46" s="1211">
        <v>26</v>
      </c>
    </row>
    <row customHeight="1" ht="65.25">
      <c r="A47" s="1315"/>
      <c r="B47" s="1315" t="s">
        <v>135</v>
      </c>
      <c r="C47" s="1315" t="s">
        <v>136</v>
      </c>
      <c r="D47" s="1315" t="s">
        <v>137</v>
      </c>
      <c r="E47" s="1366" t="s">
        <v>437</v>
      </c>
      <c r="F47" s="1366" t="s">
        <v>438</v>
      </c>
      <c r="G47" s="1366" t="s">
        <v>439</v>
      </c>
      <c r="H47" s="1366" t="s">
        <v>440</v>
      </c>
      <c r="I47" s="1366" t="s">
        <v>441</v>
      </c>
      <c r="J47" s="1366" t="s">
        <v>442</v>
      </c>
      <c r="K47" s="1366" t="s">
        <v>443</v>
      </c>
      <c r="L47" s="1366" t="s">
        <v>460</v>
      </c>
      <c r="M47" s="1366" t="s">
        <v>418</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40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52" customFormat="1" customHeight="1" ht="0">
      <c r="A53" s="1431" t="s">
        <v>174</v>
      </c>
      <c r="B53" s="1431" t="s">
        <v>175</v>
      </c>
      <c r="C53" s="1431" t="s">
        <v>176</v>
      </c>
      <c r="D53" s="1431" t="s">
        <v>177</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268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269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270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4CEE7-C554-054E-099F-4005D3B469C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268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418</v>
      </c>
      <c r="P23" s="1564"/>
      <c r="Q23" s="1566"/>
      <c r="R23" s="1566"/>
      <c r="Y23" s="1563" t="s">
        <v>420</v>
      </c>
      <c r="AA23" s="1563" t="s">
        <v>421</v>
      </c>
      <c r="AB23" s="1563" t="s">
        <v>468</v>
      </c>
      <c r="AE23" s="1563" t="s">
        <v>469</v>
      </c>
      <c r="AF23" s="1563" t="s">
        <v>468</v>
      </c>
      <c r="AI23" s="1563" t="s">
        <v>470</v>
      </c>
      <c r="AJ23" s="1563" t="s">
        <v>468</v>
      </c>
      <c r="AM23" s="1563" t="s">
        <v>471</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5"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5"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45409</v>
      </c>
      <c r="W31" s="2320"/>
      <c r="X31" s="2320"/>
      <c r="Y31" s="2320"/>
      <c r="Z31" s="2320"/>
      <c r="AA31" s="382"/>
      <c r="AB31" s="2320" t="str">
        <f>IF(TITLE_DATE_PR_CHANGE="",IF(TITLE_DATE_PR="","",TITLE_DATE_PR),TITLE_DATE_PR_CHANGE)</f>
        <v>45409</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б/н</v>
      </c>
      <c r="W32" s="2307"/>
      <c r="X32" s="2307"/>
      <c r="Y32" s="2307"/>
      <c r="Z32" s="2307"/>
      <c r="AA32" s="382"/>
      <c r="AB32" s="2307" t="str">
        <f>IF(TITLE_NUMBER_PR_CHANGE="",IF(TITLE_NUMBER_PR="","",TITLE_NUMBER_PR),TITLE_NUMBER_PR_CHANGE)</f>
        <v>б/н</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5" customFormat="1" customHeight="1" ht="18.75">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45409</v>
      </c>
      <c r="W35" s="2320"/>
      <c r="X35" s="2320"/>
      <c r="Y35" s="2320"/>
      <c r="Z35" s="2320"/>
      <c r="AA35" s="382"/>
      <c r="AB35" s="2320" t="str">
        <f>IF(TITLE_DATE_PR_CHANGE="",IF(TITLE_DATE_PR="","",TITLE_DATE_PR),TITLE_DATE_PR_CHANGE)</f>
        <v>45409</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5" customFormat="1" customHeight="1" ht="18">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б/н</v>
      </c>
      <c r="W36" s="2307"/>
      <c r="X36" s="2307"/>
      <c r="Y36" s="2307"/>
      <c r="Z36" s="2307"/>
      <c r="AA36" s="382"/>
      <c r="AB36" s="2307" t="str">
        <f>IF(TITLE_NUMBER_PR_CHANGE="",IF(TITLE_NUMBER_PR="","",TITLE_NUMBER_PR),TITLE_NUMBER_PR_CHANGE)</f>
        <v>б/н</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5"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87</v>
      </c>
      <c r="T40" s="2265" t="s">
        <v>472</v>
      </c>
      <c r="U40" s="357"/>
      <c r="V40" s="2331"/>
      <c r="W40" s="2331"/>
      <c r="X40" s="2331"/>
      <c r="Y40" s="2331"/>
      <c r="Z40" s="2332"/>
      <c r="AA40" s="2392" t="s">
        <v>430</v>
      </c>
      <c r="AB40" s="2384" t="s">
        <v>473</v>
      </c>
      <c r="AC40" s="2347"/>
      <c r="AD40" s="2347"/>
      <c r="AE40" s="2385"/>
      <c r="AF40" s="2347" t="s">
        <v>474</v>
      </c>
      <c r="AG40" s="2347"/>
      <c r="AH40" s="2347"/>
      <c r="AI40" s="2385"/>
      <c r="AJ40" s="2384" t="s">
        <v>475</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476</v>
      </c>
      <c r="W41" s="2183"/>
      <c r="X41" s="2350" t="s">
        <v>436</v>
      </c>
      <c r="Y41" s="2369"/>
      <c r="Z41" s="2370"/>
      <c r="AA41" s="2393"/>
      <c r="AB41" s="2386"/>
      <c r="AC41" s="2387"/>
      <c r="AD41" s="2387"/>
      <c r="AE41" s="2388"/>
      <c r="AF41" s="2387"/>
      <c r="AG41" s="2387"/>
      <c r="AH41" s="2387"/>
      <c r="AI41" s="2388"/>
      <c r="AJ41" s="2386"/>
      <c r="AK41" s="2387"/>
      <c r="AL41" s="2387"/>
      <c r="AM41" s="2387"/>
      <c r="AN41" s="2183" t="s">
        <v>476</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437</v>
      </c>
      <c r="F43" s="1420" t="s">
        <v>438</v>
      </c>
      <c r="G43" s="1420" t="s">
        <v>439</v>
      </c>
      <c r="H43" s="1420" t="s">
        <v>440</v>
      </c>
      <c r="I43" s="1420" t="s">
        <v>441</v>
      </c>
      <c r="J43" s="1420" t="s">
        <v>442</v>
      </c>
      <c r="K43" s="1420" t="s">
        <v>443</v>
      </c>
      <c r="L43" s="1420" t="s">
        <v>418</v>
      </c>
      <c r="Q43" s="347"/>
      <c r="R43" s="432"/>
      <c r="S43" s="2329"/>
      <c r="T43" s="2265"/>
      <c r="U43" s="358"/>
      <c r="V43" s="1386" t="s">
        <v>477</v>
      </c>
      <c r="W43" s="1386" t="s">
        <v>478</v>
      </c>
      <c r="X43" s="1394" t="s">
        <v>446</v>
      </c>
      <c r="Y43" s="2326" t="s">
        <v>447</v>
      </c>
      <c r="Z43" s="2327"/>
      <c r="AA43" s="2394"/>
      <c r="AB43" s="2389"/>
      <c r="AC43" s="2390"/>
      <c r="AD43" s="2390"/>
      <c r="AE43" s="2391"/>
      <c r="AF43" s="2390"/>
      <c r="AG43" s="2390"/>
      <c r="AH43" s="2390"/>
      <c r="AI43" s="2391"/>
      <c r="AJ43" s="2389"/>
      <c r="AK43" s="2390"/>
      <c r="AL43" s="2390"/>
      <c r="AM43" s="2391"/>
      <c r="AN43" s="1916" t="s">
        <v>477</v>
      </c>
      <c r="AO43" s="1916" t="s">
        <v>478</v>
      </c>
      <c r="AP43" s="1394" t="s">
        <v>446</v>
      </c>
      <c r="AQ43" s="2326" t="s">
        <v>447</v>
      </c>
      <c r="AR43" s="2327"/>
      <c r="AS43" s="2335"/>
      <c r="AT43" s="2338"/>
      <c r="AU43" s="2183"/>
      <c r="BA43" s="1211">
        <v>14</v>
      </c>
    </row>
    <row s="340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52" customFormat="1" customHeight="1" ht="1.05">
      <c r="A49" s="1399" t="s">
        <v>198</v>
      </c>
      <c r="B49" s="1399" t="s">
        <v>199</v>
      </c>
      <c r="C49" s="1399" t="s">
        <v>200</v>
      </c>
      <c r="D49" s="1399" t="s">
        <v>201</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7"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268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269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BA567-CD6C-451B-808A-8102FE6F98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268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477"/>
      <c r="M19" s="1418"/>
      <c r="N19" s="1418"/>
      <c r="O19" s="1418"/>
      <c r="P19" s="1418"/>
      <c r="Q19" s="1427"/>
      <c r="R19" s="1427"/>
      <c r="S19" s="785"/>
      <c r="AB19" s="1422"/>
      <c r="AI19" s="1422"/>
      <c r="AL19" s="567"/>
      <c r="AM19" s="567"/>
      <c r="AN19" s="567"/>
      <c r="AO19" s="567"/>
      <c r="AP19" s="567"/>
      <c r="AQ19" s="1216">
        <v>0</v>
      </c>
    </row>
    <row s="2851"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45409</v>
      </c>
      <c r="W28" s="2320"/>
      <c r="X28" s="2320"/>
      <c r="Y28" s="2320"/>
      <c r="Z28" s="2320"/>
      <c r="AA28" s="2320"/>
      <c r="AB28" s="382"/>
      <c r="AC28" s="2320" t="str">
        <f>IF(TITLE_DATE_PR_CHANGE="",IF(TITLE_DATE_PR="","",TITLE_DATE_PR),TITLE_DATE_PR_CHANGE)</f>
        <v>45409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45409</v>
      </c>
      <c r="W32" s="2320"/>
      <c r="X32" s="2320"/>
      <c r="Y32" s="2320"/>
      <c r="Z32" s="2320"/>
      <c r="AA32" s="2320"/>
      <c r="AB32" s="382"/>
      <c r="AC32" s="2320" t="str">
        <f>IF(TITLE_DATE_PR_CHANGE="",IF(TITLE_DATE_PR="","",TITLE_DATE_PR),TITLE_DATE_PR_CHANGE)</f>
        <v>45409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488</v>
      </c>
      <c r="W38" s="2318" t="s">
        <v>435</v>
      </c>
      <c r="X38" s="2319"/>
      <c r="Y38" s="2318" t="s">
        <v>436</v>
      </c>
      <c r="Z38" s="2325"/>
      <c r="AA38" s="2319"/>
      <c r="AB38" s="2334"/>
      <c r="AC38" s="1408" t="s">
        <v>488</v>
      </c>
      <c r="AD38" s="2318" t="s">
        <v>435</v>
      </c>
      <c r="AE38" s="2319"/>
      <c r="AF38" s="2318" t="s">
        <v>436</v>
      </c>
      <c r="AG38" s="2325"/>
      <c r="AH38" s="2319"/>
      <c r="AI38" s="2334"/>
      <c r="AJ38" s="2337"/>
      <c r="AK38" s="2183"/>
      <c r="AQ38" s="1211">
        <v>34</v>
      </c>
    </row>
    <row customHeight="1" ht="35.699999999999996">
      <c r="A39" s="1426"/>
      <c r="B39" s="1426" t="s">
        <v>135</v>
      </c>
      <c r="C39" s="1426" t="s">
        <v>136</v>
      </c>
      <c r="D39" s="1426" t="s">
        <v>137</v>
      </c>
      <c r="E39" s="1420" t="s">
        <v>437</v>
      </c>
      <c r="F39" s="1420" t="s">
        <v>438</v>
      </c>
      <c r="G39" s="1420" t="s">
        <v>439</v>
      </c>
      <c r="H39" s="1420"/>
      <c r="I39" s="1420" t="s">
        <v>489</v>
      </c>
      <c r="J39" s="1420" t="s">
        <v>442</v>
      </c>
      <c r="K39" s="1420" t="s">
        <v>490</v>
      </c>
      <c r="L39" s="1420" t="s">
        <v>418</v>
      </c>
      <c r="Q39" s="432"/>
      <c r="R39" s="432"/>
      <c r="S39" s="2329"/>
      <c r="T39" s="2265"/>
      <c r="U39" s="358"/>
      <c r="V39" s="1408" t="s">
        <v>491</v>
      </c>
      <c r="W39" s="1278" t="s">
        <v>492</v>
      </c>
      <c r="X39" s="1278" t="s">
        <v>493</v>
      </c>
      <c r="Y39" s="1413" t="s">
        <v>446</v>
      </c>
      <c r="Z39" s="2326" t="s">
        <v>447</v>
      </c>
      <c r="AA39" s="2327"/>
      <c r="AB39" s="2335"/>
      <c r="AC39" s="1408" t="s">
        <v>491</v>
      </c>
      <c r="AD39" s="1278" t="s">
        <v>492</v>
      </c>
      <c r="AE39" s="1278" t="s">
        <v>493</v>
      </c>
      <c r="AF39" s="1413" t="s">
        <v>446</v>
      </c>
      <c r="AG39" s="2326" t="s">
        <v>447</v>
      </c>
      <c r="AH39" s="2327"/>
      <c r="AI39" s="2335"/>
      <c r="AJ39" s="2338"/>
      <c r="AK39" s="2183"/>
      <c r="AQ39" s="1211">
        <v>34</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494</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224</v>
      </c>
      <c r="B46" s="1419" t="s">
        <v>225</v>
      </c>
      <c r="C46" s="1419" t="s">
        <v>226</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494</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268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269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270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84495-0D64-EDAC-6ABF-D01096BC82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45409</v>
      </c>
      <c r="W28" s="2320"/>
      <c r="X28" s="2320"/>
      <c r="Y28" s="2320"/>
      <c r="Z28" s="2320"/>
      <c r="AA28" s="2320"/>
      <c r="AB28" s="382"/>
      <c r="AC28" s="2320" t="str">
        <f>IF(TITLE_DATE_PR_CHANGE="",IF(TITLE_DATE_PR="","",TITLE_DATE_PR),TITLE_DATE_PR_CHANGE)</f>
        <v>45409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45409</v>
      </c>
      <c r="W32" s="2320"/>
      <c r="X32" s="2320"/>
      <c r="Y32" s="2320"/>
      <c r="Z32" s="2320"/>
      <c r="AA32" s="2320"/>
      <c r="AB32" s="382"/>
      <c r="AC32" s="2320" t="str">
        <f>IF(TITLE_DATE_PR_CHANGE="",IF(TITLE_DATE_PR="","",TITLE_DATE_PR),TITLE_DATE_PR_CHANGE)</f>
        <v>45409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135</v>
      </c>
      <c r="C39" s="1426" t="s">
        <v>136</v>
      </c>
      <c r="D39" s="1426" t="s">
        <v>137</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495</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229</v>
      </c>
      <c r="B46" s="1419" t="s">
        <v>230</v>
      </c>
      <c r="C46" s="1419" t="s">
        <v>231</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495</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268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269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3EC3F-AEF4-EA81-C002-4BF3759832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45409</v>
      </c>
      <c r="W28" s="2320"/>
      <c r="X28" s="2320"/>
      <c r="Y28" s="2320"/>
      <c r="Z28" s="2320"/>
      <c r="AA28" s="2320"/>
      <c r="AB28" s="382"/>
      <c r="AC28" s="2320" t="str">
        <f>IF(TITLE_DATE_PR_CHANGE="",IF(TITLE_DATE_PR="","",TITLE_DATE_PR),TITLE_DATE_PR_CHANGE)</f>
        <v>45409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45409</v>
      </c>
      <c r="W32" s="2320"/>
      <c r="X32" s="2320"/>
      <c r="Y32" s="2320"/>
      <c r="Z32" s="2320"/>
      <c r="AA32" s="2320"/>
      <c r="AB32" s="382"/>
      <c r="AC32" s="2320" t="str">
        <f>IF(TITLE_DATE_PR_CHANGE="",IF(TITLE_DATE_PR="","",TITLE_DATE_PR),TITLE_DATE_PR_CHANGE)</f>
        <v>45409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135</v>
      </c>
      <c r="C39" s="1426" t="s">
        <v>136</v>
      </c>
      <c r="D39" s="1426" t="s">
        <v>137</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496</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234</v>
      </c>
      <c r="B46" s="1419" t="s">
        <v>235</v>
      </c>
      <c r="C46" s="1419" t="s">
        <v>236</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496</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268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269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EAAE8-8EE3-0331-47AA-855B5F2B52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45409</v>
      </c>
      <c r="W28" s="2320"/>
      <c r="X28" s="2320"/>
      <c r="Y28" s="2320"/>
      <c r="Z28" s="2320"/>
      <c r="AA28" s="2320"/>
      <c r="AB28" s="382"/>
      <c r="AC28" s="2320" t="str">
        <f>IF(TITLE_DATE_PR_CHANGE="",IF(TITLE_DATE_PR="","",TITLE_DATE_PR),TITLE_DATE_PR_CHANGE)</f>
        <v>45409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45409</v>
      </c>
      <c r="W32" s="2320"/>
      <c r="X32" s="2320"/>
      <c r="Y32" s="2320"/>
      <c r="Z32" s="2320"/>
      <c r="AA32" s="2320"/>
      <c r="AB32" s="382"/>
      <c r="AC32" s="2320" t="str">
        <f>IF(TITLE_DATE_PR_CHANGE="",IF(TITLE_DATE_PR="","",TITLE_DATE_PR),TITLE_DATE_PR_CHANGE)</f>
        <v>45409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135</v>
      </c>
      <c r="C39" s="1426" t="s">
        <v>136</v>
      </c>
      <c r="D39" s="1426" t="s">
        <v>137</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497</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239</v>
      </c>
      <c r="B46" s="1419" t="s">
        <v>240</v>
      </c>
      <c r="C46" s="1419" t="s">
        <v>241</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497</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268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269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631A4-D771-4513-5EA9-82B9585742D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46" width="10.14062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268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269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469</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5"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5"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45409</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5"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б/н</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5"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5"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45409</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5"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б/н</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5"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87</v>
      </c>
      <c r="T37" s="2265" t="s">
        <v>498</v>
      </c>
      <c r="U37" s="393"/>
      <c r="V37" s="2331"/>
      <c r="W37" s="2331"/>
      <c r="X37" s="2331"/>
      <c r="Y37" s="2331"/>
      <c r="Z37" s="2331"/>
      <c r="AA37" s="2265" t="s">
        <v>430</v>
      </c>
      <c r="AB37" s="2264" t="s">
        <v>499</v>
      </c>
      <c r="AC37" s="2264" t="s">
        <v>473</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476</v>
      </c>
      <c r="W38" s="2183"/>
      <c r="X38" s="2350" t="s">
        <v>436</v>
      </c>
      <c r="Y38" s="2369"/>
      <c r="Z38" s="2369"/>
      <c r="AA38" s="2265"/>
      <c r="AB38" s="2264"/>
      <c r="AC38" s="2264"/>
      <c r="AD38" s="2159" t="s">
        <v>476</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437</v>
      </c>
      <c r="F40" s="1366" t="s">
        <v>438</v>
      </c>
      <c r="G40" s="1366" t="s">
        <v>439</v>
      </c>
      <c r="H40" s="1366" t="s">
        <v>440</v>
      </c>
      <c r="I40" s="1366" t="s">
        <v>441</v>
      </c>
      <c r="J40" s="1366" t="s">
        <v>442</v>
      </c>
      <c r="K40" s="1366" t="s">
        <v>443</v>
      </c>
      <c r="L40" s="1366" t="s">
        <v>418</v>
      </c>
      <c r="Q40" s="347"/>
      <c r="R40" s="432"/>
      <c r="S40" s="2329"/>
      <c r="T40" s="2265"/>
      <c r="U40" s="358"/>
      <c r="V40" s="2006" t="s">
        <v>477</v>
      </c>
      <c r="W40" s="2006" t="s">
        <v>478</v>
      </c>
      <c r="X40" s="1994" t="s">
        <v>446</v>
      </c>
      <c r="Y40" s="2326" t="s">
        <v>447</v>
      </c>
      <c r="Z40" s="2376"/>
      <c r="AA40" s="2265"/>
      <c r="AB40" s="2264"/>
      <c r="AC40" s="2264"/>
      <c r="AD40" s="2024" t="s">
        <v>477</v>
      </c>
      <c r="AE40" s="2015" t="s">
        <v>478</v>
      </c>
      <c r="AF40" s="1994" t="s">
        <v>446</v>
      </c>
      <c r="AG40" s="2326" t="s">
        <v>447</v>
      </c>
      <c r="AH40" s="2327"/>
      <c r="AI40" s="2335"/>
      <c r="AJ40" s="2338"/>
      <c r="AK40" s="2183"/>
      <c r="AQ40" s="1687">
        <v>14</v>
      </c>
    </row>
    <row s="340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52" customFormat="1" customHeight="1" ht="0">
      <c r="A46" s="1431" t="s">
        <v>204</v>
      </c>
      <c r="B46" s="1431" t="s">
        <v>205</v>
      </c>
      <c r="C46" s="1431" t="s">
        <v>206</v>
      </c>
      <c r="D46" s="1431" t="s">
        <v>207</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7"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268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269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269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270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BF90D-2222-7EF1-15BF-F9E3226814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268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269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45409</v>
      </c>
      <c r="W32" s="2320"/>
      <c r="X32" s="2320"/>
      <c r="Y32" s="2320"/>
      <c r="Z32" s="2320"/>
      <c r="AA32" s="2320"/>
      <c r="AB32" s="2320"/>
      <c r="AC32" s="382"/>
      <c r="AD32" s="2320" t="str">
        <f>IF(TITLE_DATE_PR_CHANGE="",IF(TITLE_DATE_PR="","",TITLE_DATE_PR),TITLE_DATE_PR_CHANGE)</f>
        <v>45409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б/н</v>
      </c>
      <c r="W33" s="2307"/>
      <c r="X33" s="2307"/>
      <c r="Y33" s="2307"/>
      <c r="Z33" s="2307"/>
      <c r="AA33" s="2307"/>
      <c r="AB33" s="2307"/>
      <c r="AC33" s="382"/>
      <c r="AD33" s="2307" t="str">
        <f>IF(TITLE_NUMBER_PR_CHANGE="",IF(TITLE_NUMBER_PR="","",TITLE_NUMBER_PR),TITLE_NUMBER_PR_CHANGE)</f>
        <v>б/н</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45409</v>
      </c>
      <c r="W36" s="2320"/>
      <c r="X36" s="2320"/>
      <c r="Y36" s="2320"/>
      <c r="Z36" s="2320"/>
      <c r="AA36" s="2320"/>
      <c r="AB36" s="2320"/>
      <c r="AC36" s="382"/>
      <c r="AD36" s="2320" t="str">
        <f>IF(TITLE_DATE_PR_CHANGE="",IF(TITLE_DATE_PR="","",TITLE_DATE_PR),TITLE_DATE_PR_CHANGE)</f>
        <v>45409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б/н</v>
      </c>
      <c r="W37" s="2307"/>
      <c r="X37" s="2307"/>
      <c r="Y37" s="2307"/>
      <c r="Z37" s="2307"/>
      <c r="AA37" s="2307"/>
      <c r="AB37" s="2307"/>
      <c r="AC37" s="382"/>
      <c r="AD37" s="2307" t="str">
        <f>IF(TITLE_NUMBER_PR_CHANGE="",IF(TITLE_NUMBER_PR="","",TITLE_NUMBER_PR),TITLE_NUMBER_PR_CHANGE)</f>
        <v>б/н</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437</v>
      </c>
      <c r="F44" s="1420" t="s">
        <v>438</v>
      </c>
      <c r="G44" s="1420" t="s">
        <v>439</v>
      </c>
      <c r="H44" s="1420" t="s">
        <v>440</v>
      </c>
      <c r="I44" s="1420" t="s">
        <v>441</v>
      </c>
      <c r="J44" s="1420" t="s">
        <v>442</v>
      </c>
      <c r="K44" s="1420" t="s">
        <v>443</v>
      </c>
      <c r="L44" s="1420" t="s">
        <v>418</v>
      </c>
      <c r="Q44" s="347"/>
      <c r="R44" s="432"/>
      <c r="S44" s="2329"/>
      <c r="T44" s="2265"/>
      <c r="U44" s="358"/>
      <c r="V44" s="1504" t="s">
        <v>477</v>
      </c>
      <c r="W44" s="1504" t="s">
        <v>478</v>
      </c>
      <c r="X44" s="1504" t="s">
        <v>477</v>
      </c>
      <c r="Y44" s="1504" t="s">
        <v>478</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446</v>
      </c>
      <c r="AY44" s="2326" t="s">
        <v>447</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244</v>
      </c>
      <c r="B49" s="1399" t="s">
        <v>245</v>
      </c>
      <c r="C49" s="1399" t="s">
        <v>246</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2" customFormat="1" customHeight="1" ht="0">
      <c r="A50" s="1399" t="s">
        <v>244</v>
      </c>
      <c r="B50" s="1399" t="s">
        <v>245</v>
      </c>
      <c r="C50" s="1399" t="s">
        <v>246</v>
      </c>
      <c r="D50" s="1399" t="s">
        <v>514</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244</v>
      </c>
      <c r="B51" s="1399" t="s">
        <v>245</v>
      </c>
      <c r="C51" s="1399" t="s">
        <v>246</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244</v>
      </c>
      <c r="B58" s="1399" t="s">
        <v>245</v>
      </c>
      <c r="C58" s="1399" t="s">
        <v>246</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244</v>
      </c>
      <c r="B59" s="1399" t="s">
        <v>245</v>
      </c>
      <c r="C59" s="1399" t="s">
        <v>246</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268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269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270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8B896-9439-D3FD-9F9E-05D7F425E548}" mc:Ignorable="x14ac xr xr2 xr3">
  <sheetPr>
    <tabColor theme="6" tint="0.4"/>
  </sheetPr>
  <dimension ref="A1:BS58"/>
  <sheetViews>
    <sheetView showGridLines="0" zoomScale="90" workbookViewId="0" tabSelected="1">
      <pane xSplit="28" ySplit="40" topLeftCell="AP42" activePane="bottomRight" state="frozen"/>
      <selection pane="bottomLeft" activeCell="A41" sqref="A41"/>
      <selection pane="topRight" activeCell="AC1" sqref="AC1"/>
      <selection pane="bottomRight" activeCell="T55" sqref="T55:BM55"/>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63" max="63" width="10.57421875" hidden="1"/>
    <col min="64" max="64" style="2774" width="4.00390625" customWidth="1"/>
    <col min="65" max="65" style="2774" width="115.00390625" customWidth="1"/>
    <col min="66" max="70" style="2852" width="10.00390625" customWidth="1"/>
    <col min="71" max="71" style="2774" width="10.57421875" hidden="1"/>
  </cols>
  <sheetData>
    <row customHeight="1" ht="22.5" hidden="1">
      <c r="X1" s="383"/>
      <c r="Y1" s="383"/>
      <c r="AE1" s="383"/>
      <c r="AF1" s="383"/>
      <c r="AJ1" s="3913"/>
      <c r="AK1" s="3913"/>
      <c r="AL1" s="3913"/>
      <c r="AM1" s="3913"/>
      <c r="AN1" s="3913"/>
      <c r="AO1" s="3913"/>
      <c r="AP1" s="3913"/>
      <c r="AQ1" s="3913"/>
      <c r="AR1" s="3913"/>
      <c r="AS1" s="3913"/>
      <c r="AT1" s="3913"/>
      <c r="AU1" s="3913"/>
      <c r="AV1" s="3913"/>
      <c r="AW1" s="3913"/>
      <c r="AX1" s="3913"/>
      <c r="AY1" s="3913"/>
      <c r="AZ1" s="3913"/>
      <c r="BA1" s="3913"/>
      <c r="BB1" s="3913"/>
      <c r="BC1" s="3913"/>
      <c r="BD1" s="3913"/>
      <c r="BE1" s="3913"/>
      <c r="BF1" s="3913"/>
      <c r="BG1" s="3913"/>
      <c r="BH1" s="3913"/>
      <c r="BI1" s="3913"/>
      <c r="BJ1" s="3913"/>
      <c r="BK1" s="3913"/>
      <c r="BS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3915"/>
      <c r="AK2" s="3916"/>
      <c r="AL2" s="3916"/>
      <c r="AM2" s="3916"/>
      <c r="AN2" s="3916"/>
      <c r="AO2" s="3916"/>
      <c r="AP2" s="3917"/>
      <c r="AQ2" s="3915"/>
      <c r="AR2" s="3916"/>
      <c r="AS2" s="3916"/>
      <c r="AT2" s="3916"/>
      <c r="AU2" s="3916"/>
      <c r="AV2" s="3916"/>
      <c r="AW2" s="3917"/>
      <c r="AX2" s="3915"/>
      <c r="AY2" s="3916"/>
      <c r="AZ2" s="3916"/>
      <c r="BA2" s="3916"/>
      <c r="BB2" s="3916"/>
      <c r="BC2" s="3916"/>
      <c r="BD2" s="3917"/>
      <c r="BE2" s="3915"/>
      <c r="BF2" s="3916"/>
      <c r="BG2" s="3916"/>
      <c r="BH2" s="3916"/>
      <c r="BI2" s="3916"/>
      <c r="BJ2" s="3916"/>
      <c r="BK2" s="3917"/>
      <c r="BL2" s="2300"/>
      <c r="BM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556"/>
      <c r="BP2" s="556" t="str">
        <f>IF(T2="","",T2)</f>
        <v>Наименование тарифа</v>
      </c>
      <c r="BQ2" s="556"/>
      <c r="BR2" s="556"/>
      <c r="BS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3915"/>
      <c r="AK3" s="3916"/>
      <c r="AL3" s="3916"/>
      <c r="AM3" s="3916"/>
      <c r="AN3" s="3916"/>
      <c r="AO3" s="3916"/>
      <c r="AP3" s="3917"/>
      <c r="AQ3" s="3915"/>
      <c r="AR3" s="3916"/>
      <c r="AS3" s="3916"/>
      <c r="AT3" s="3916"/>
      <c r="AU3" s="3916"/>
      <c r="AV3" s="3916"/>
      <c r="AW3" s="3917"/>
      <c r="AX3" s="3915"/>
      <c r="AY3" s="3916"/>
      <c r="AZ3" s="3916"/>
      <c r="BA3" s="3916"/>
      <c r="BB3" s="3916"/>
      <c r="BC3" s="3916"/>
      <c r="BD3" s="3917"/>
      <c r="BE3" s="3915"/>
      <c r="BF3" s="3916"/>
      <c r="BG3" s="3916"/>
      <c r="BH3" s="3916"/>
      <c r="BI3" s="3916"/>
      <c r="BJ3" s="3916"/>
      <c r="BK3" s="3917"/>
      <c r="BL3" s="2300"/>
      <c r="BM3" s="1314" t="s">
        <v>400</v>
      </c>
      <c r="BO3" s="556"/>
      <c r="BP3" s="556" t="str">
        <f>IF(T3="","",T3)</f>
        <v>Территория действия тарифа</v>
      </c>
      <c r="BQ3" s="556"/>
      <c r="BR3" s="556"/>
      <c r="BS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3915"/>
      <c r="AK4" s="3916"/>
      <c r="AL4" s="3916"/>
      <c r="AM4" s="3916"/>
      <c r="AN4" s="3916"/>
      <c r="AO4" s="3916"/>
      <c r="AP4" s="3917"/>
      <c r="AQ4" s="3915"/>
      <c r="AR4" s="3916"/>
      <c r="AS4" s="3916"/>
      <c r="AT4" s="3916"/>
      <c r="AU4" s="3916"/>
      <c r="AV4" s="3916"/>
      <c r="AW4" s="3917"/>
      <c r="AX4" s="3915"/>
      <c r="AY4" s="3916"/>
      <c r="AZ4" s="3916"/>
      <c r="BA4" s="3916"/>
      <c r="BB4" s="3916"/>
      <c r="BC4" s="3916"/>
      <c r="BD4" s="3917"/>
      <c r="BE4" s="3915"/>
      <c r="BF4" s="3916"/>
      <c r="BG4" s="3916"/>
      <c r="BH4" s="3916"/>
      <c r="BI4" s="3916"/>
      <c r="BJ4" s="3916"/>
      <c r="BK4" s="3917"/>
      <c r="BL4" s="2300"/>
      <c r="BM4" s="1314" t="s">
        <v>516</v>
      </c>
      <c r="BO4" s="556"/>
      <c r="BP4" s="556" t="str">
        <f>IF(T4="","",T4)</f>
        <v>Наименование централизованной системы водоотведения</v>
      </c>
      <c r="BQ4" s="556"/>
      <c r="BR4" s="556"/>
      <c r="BS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3920"/>
      <c r="AK5" s="3921"/>
      <c r="AL5" s="3921"/>
      <c r="AM5" s="3921"/>
      <c r="AN5" s="3921"/>
      <c r="AO5" s="3921"/>
      <c r="AP5" s="3922"/>
      <c r="AQ5" s="3920"/>
      <c r="AR5" s="3921"/>
      <c r="AS5" s="3921"/>
      <c r="AT5" s="3921"/>
      <c r="AU5" s="3921"/>
      <c r="AV5" s="3921"/>
      <c r="AW5" s="3922"/>
      <c r="AX5" s="3920"/>
      <c r="AY5" s="3921"/>
      <c r="AZ5" s="3921"/>
      <c r="BA5" s="3921"/>
      <c r="BB5" s="3921"/>
      <c r="BC5" s="3921"/>
      <c r="BD5" s="3922"/>
      <c r="BE5" s="3920"/>
      <c r="BF5" s="3921"/>
      <c r="BG5" s="3921"/>
      <c r="BH5" s="3921"/>
      <c r="BI5" s="3921"/>
      <c r="BJ5" s="3921"/>
      <c r="BK5" s="3922"/>
      <c r="BL5" s="2411"/>
      <c r="BM5" s="1314" t="s">
        <v>483</v>
      </c>
      <c r="BO5" s="556"/>
      <c r="BP5" s="556" t="str">
        <f>IF(T5="","",T5)</f>
        <v>Наименование признака дифференциации</v>
      </c>
      <c r="BQ5" s="556"/>
      <c r="BR5" s="556"/>
      <c r="BS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3923"/>
      <c r="AK6" s="3924"/>
      <c r="AL6" s="3924"/>
      <c r="AM6" s="3924"/>
      <c r="AN6" s="3924"/>
      <c r="AO6" s="3924"/>
      <c r="AP6" s="3925"/>
      <c r="AQ6" s="3923"/>
      <c r="AR6" s="3924"/>
      <c r="AS6" s="3924"/>
      <c r="AT6" s="3924"/>
      <c r="AU6" s="3924"/>
      <c r="AV6" s="3924"/>
      <c r="AW6" s="3925"/>
      <c r="AX6" s="3923"/>
      <c r="AY6" s="3924"/>
      <c r="AZ6" s="3924"/>
      <c r="BA6" s="3924"/>
      <c r="BB6" s="3924"/>
      <c r="BC6" s="3924"/>
      <c r="BD6" s="3925"/>
      <c r="BE6" s="3923"/>
      <c r="BF6" s="3924"/>
      <c r="BG6" s="3924"/>
      <c r="BH6" s="3924"/>
      <c r="BI6" s="3924"/>
      <c r="BJ6" s="3924"/>
      <c r="BK6" s="3925"/>
      <c r="BL6" s="2303"/>
      <c r="BM6" s="1363" t="s">
        <v>484</v>
      </c>
      <c r="BO6" s="556"/>
      <c r="BP6" s="556" t="str">
        <f>IF(T6="","",T6)</f>
        <v>Группа потребителей</v>
      </c>
      <c r="BQ6" s="556"/>
      <c r="BR6" s="556"/>
      <c r="BS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3926"/>
      <c r="AK7" s="3926"/>
      <c r="AL7" s="3927"/>
      <c r="AM7" s="3928"/>
      <c r="AN7" s="3929" t="s">
        <v>65</v>
      </c>
      <c r="AO7" s="3928"/>
      <c r="AP7" s="3929" t="s">
        <v>65</v>
      </c>
      <c r="AQ7" s="3926"/>
      <c r="AR7" s="3926"/>
      <c r="AS7" s="3927"/>
      <c r="AT7" s="3928"/>
      <c r="AU7" s="3929" t="s">
        <v>65</v>
      </c>
      <c r="AV7" s="3928"/>
      <c r="AW7" s="3929" t="s">
        <v>65</v>
      </c>
      <c r="AX7" s="3926"/>
      <c r="AY7" s="3926"/>
      <c r="AZ7" s="3927"/>
      <c r="BA7" s="3928"/>
      <c r="BB7" s="3929" t="s">
        <v>65</v>
      </c>
      <c r="BC7" s="3928"/>
      <c r="BD7" s="3929" t="s">
        <v>65</v>
      </c>
      <c r="BE7" s="3926"/>
      <c r="BF7" s="3926"/>
      <c r="BG7" s="3927"/>
      <c r="BH7" s="3928"/>
      <c r="BI7" s="3929" t="s">
        <v>65</v>
      </c>
      <c r="BJ7" s="3928"/>
      <c r="BK7" s="3929" t="s">
        <v>65</v>
      </c>
      <c r="BL7" s="1494"/>
      <c r="BM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67">
        <f>STRCHECKDATE(V8:BL8)</f>
      </c>
      <c r="BO7" s="556"/>
      <c r="BP7" s="556" t="str">
        <f>IF(T7="","",T7)</f>
        <v/>
      </c>
      <c r="BQ7" s="556"/>
      <c r="BR7" s="556"/>
      <c r="BS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3931"/>
      <c r="AK8" s="3931"/>
      <c r="AL8" s="3932" t="str">
        <f>AM7&amp;"-"&amp;AO7</f>
        <v>-</v>
      </c>
      <c r="AM8" s="3933"/>
      <c r="AN8" s="3929"/>
      <c r="AO8" s="3933"/>
      <c r="AP8" s="3929"/>
      <c r="AQ8" s="3931"/>
      <c r="AR8" s="3931"/>
      <c r="AS8" s="3932" t="str">
        <f>AT7&amp;"-"&amp;AV7</f>
        <v>-</v>
      </c>
      <c r="AT8" s="3933"/>
      <c r="AU8" s="3929"/>
      <c r="AV8" s="3933"/>
      <c r="AW8" s="3929"/>
      <c r="AX8" s="3931"/>
      <c r="AY8" s="3931"/>
      <c r="AZ8" s="3932" t="str">
        <f>BA7&amp;"-"&amp;BC7</f>
        <v>-</v>
      </c>
      <c r="BA8" s="3933"/>
      <c r="BB8" s="3929"/>
      <c r="BC8" s="3933"/>
      <c r="BD8" s="3929"/>
      <c r="BE8" s="3931"/>
      <c r="BF8" s="3931"/>
      <c r="BG8" s="3932" t="str">
        <f>BH7&amp;"-"&amp;BJ7</f>
        <v>-</v>
      </c>
      <c r="BH8" s="3933"/>
      <c r="BI8" s="3929"/>
      <c r="BJ8" s="3933"/>
      <c r="BK8" s="3929"/>
      <c r="BL8" s="1495"/>
      <c r="BM8" s="2405"/>
      <c r="BO8" s="556"/>
      <c r="BP8" s="556" t="str">
        <f>IF(T8="","",T8)</f>
        <v/>
      </c>
      <c r="BQ8" s="556"/>
      <c r="BR8" s="556"/>
      <c r="BS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3934"/>
      <c r="AK9" s="3935"/>
      <c r="AL9" s="3936"/>
      <c r="AM9" s="3937"/>
      <c r="AN9" s="3938"/>
      <c r="AO9" s="3939"/>
      <c r="AP9" s="3940"/>
      <c r="AQ9" s="3941"/>
      <c r="AR9" s="3942"/>
      <c r="AS9" s="3943"/>
      <c r="AT9" s="3944"/>
      <c r="AU9" s="3945"/>
      <c r="AV9" s="3946"/>
      <c r="AW9" s="3947"/>
      <c r="AX9" s="3948"/>
      <c r="AY9" s="3949"/>
      <c r="AZ9" s="3950"/>
      <c r="BA9" s="3951"/>
      <c r="BB9" s="3952"/>
      <c r="BC9" s="3953"/>
      <c r="BD9" s="3954"/>
      <c r="BE9" s="3955"/>
      <c r="BF9" s="3956"/>
      <c r="BG9" s="3957"/>
      <c r="BH9" s="3958"/>
      <c r="BI9" s="3959"/>
      <c r="BJ9" s="3960"/>
      <c r="BK9" s="3961"/>
      <c r="BL9" s="423"/>
      <c r="BM9" s="1314" t="s">
        <v>486</v>
      </c>
      <c r="BO9" s="556"/>
      <c r="BP9" s="556" t="str">
        <f>IF(T9="","",T9)</f>
        <v>Добавить значение признака дифференциации</v>
      </c>
      <c r="BQ9" s="556"/>
      <c r="BR9" s="556"/>
      <c r="BS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3962"/>
      <c r="AK10" s="3963"/>
      <c r="AL10" s="3964"/>
      <c r="AM10" s="3965"/>
      <c r="AN10" s="3966"/>
      <c r="AO10" s="3967"/>
      <c r="AP10" s="3968"/>
      <c r="AQ10" s="3969"/>
      <c r="AR10" s="3970"/>
      <c r="AS10" s="3971"/>
      <c r="AT10" s="3972"/>
      <c r="AU10" s="3973"/>
      <c r="AV10" s="3974"/>
      <c r="AW10" s="3975"/>
      <c r="AX10" s="3976"/>
      <c r="AY10" s="3977"/>
      <c r="AZ10" s="3978"/>
      <c r="BA10" s="3979"/>
      <c r="BB10" s="3980"/>
      <c r="BC10" s="3981"/>
      <c r="BD10" s="3982"/>
      <c r="BE10" s="3983"/>
      <c r="BF10" s="3984"/>
      <c r="BG10" s="3985"/>
      <c r="BH10" s="3986"/>
      <c r="BI10" s="3987"/>
      <c r="BJ10" s="3988"/>
      <c r="BK10" s="3989"/>
      <c r="BL10" s="423"/>
      <c r="BM10" s="1496"/>
      <c r="BO10" s="556"/>
      <c r="BP10" s="556" t="str">
        <f>IF(T10="","",T10)</f>
        <v>Добавить группу потребителей</v>
      </c>
      <c r="BQ10" s="556"/>
      <c r="BR10" s="556"/>
      <c r="BS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3990"/>
      <c r="AK11" s="3991"/>
      <c r="AL11" s="3992"/>
      <c r="AM11" s="3993"/>
      <c r="AN11" s="3994"/>
      <c r="AO11" s="3995"/>
      <c r="AP11" s="3996"/>
      <c r="AQ11" s="3997"/>
      <c r="AR11" s="3998"/>
      <c r="AS11" s="3999"/>
      <c r="AT11" s="4000"/>
      <c r="AU11" s="4001"/>
      <c r="AV11" s="4002"/>
      <c r="AW11" s="4003"/>
      <c r="AX11" s="4004"/>
      <c r="AY11" s="4005"/>
      <c r="AZ11" s="4006"/>
      <c r="BA11" s="4007"/>
      <c r="BB11" s="4008"/>
      <c r="BC11" s="4009"/>
      <c r="BD11" s="4010"/>
      <c r="BE11" s="4011"/>
      <c r="BF11" s="4012"/>
      <c r="BG11" s="4013"/>
      <c r="BH11" s="4014"/>
      <c r="BI11" s="4015"/>
      <c r="BJ11" s="4016"/>
      <c r="BK11" s="4017"/>
      <c r="BL11" s="423"/>
      <c r="BM11" s="359"/>
      <c r="BO11" s="556"/>
      <c r="BP11" s="556" t="str">
        <f>IF(T11="","",T11)</f>
        <v>Добавить наименование признака дифференциации</v>
      </c>
      <c r="BQ11" s="556"/>
      <c r="BR11" s="556"/>
      <c r="BS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268</v>
      </c>
      <c r="U12" s="1380"/>
      <c r="V12" s="1380"/>
      <c r="W12" s="1380"/>
      <c r="X12" s="1380"/>
      <c r="Y12" s="1380"/>
      <c r="Z12" s="1380"/>
      <c r="AA12" s="1380"/>
      <c r="AB12" s="1380"/>
      <c r="AC12" s="1380"/>
      <c r="AD12" s="1380"/>
      <c r="AE12" s="1380"/>
      <c r="AF12" s="1380"/>
      <c r="AG12" s="1380"/>
      <c r="AH12" s="1380"/>
      <c r="AI12" s="1380"/>
      <c r="AJ12" s="4019"/>
      <c r="AK12" s="4019"/>
      <c r="AL12" s="4019"/>
      <c r="AM12" s="4019"/>
      <c r="AN12" s="4019"/>
      <c r="AO12" s="4019"/>
      <c r="AP12" s="4019"/>
      <c r="AQ12" s="4019"/>
      <c r="AR12" s="4019"/>
      <c r="AS12" s="4019"/>
      <c r="AT12" s="4019"/>
      <c r="AU12" s="4019"/>
      <c r="AV12" s="4019"/>
      <c r="AW12" s="4019"/>
      <c r="AX12" s="4019"/>
      <c r="AY12" s="4019"/>
      <c r="AZ12" s="4019"/>
      <c r="BA12" s="4019"/>
      <c r="BB12" s="4019"/>
      <c r="BC12" s="4019"/>
      <c r="BD12" s="4019"/>
      <c r="BE12" s="4019"/>
      <c r="BF12" s="4019"/>
      <c r="BG12" s="4019"/>
      <c r="BH12" s="4019"/>
      <c r="BI12" s="4019"/>
      <c r="BJ12" s="4019"/>
      <c r="BK12" s="4019"/>
      <c r="BL12" s="1380"/>
      <c r="BM12" s="1380"/>
      <c r="BO12" s="845"/>
      <c r="BP12" s="845" t="str">
        <f>IF(T12="","",T12)</f>
        <v>Добавить централизованную систему для дифференциации</v>
      </c>
      <c r="BQ12" s="845"/>
      <c r="BR12" s="845"/>
      <c r="BS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269</v>
      </c>
      <c r="U13" s="1380"/>
      <c r="V13" s="1380"/>
      <c r="W13" s="1380"/>
      <c r="X13" s="1380"/>
      <c r="Y13" s="1380"/>
      <c r="Z13" s="1380"/>
      <c r="AA13" s="1380"/>
      <c r="AB13" s="1380"/>
      <c r="AC13" s="1380"/>
      <c r="AD13" s="1380"/>
      <c r="AE13" s="1380"/>
      <c r="AF13" s="1380"/>
      <c r="AG13" s="1380"/>
      <c r="AH13" s="1380"/>
      <c r="AI13" s="1380"/>
      <c r="AJ13" s="4019"/>
      <c r="AK13" s="4019"/>
      <c r="AL13" s="4019"/>
      <c r="AM13" s="4019"/>
      <c r="AN13" s="4019"/>
      <c r="AO13" s="4019"/>
      <c r="AP13" s="4019"/>
      <c r="AQ13" s="4019"/>
      <c r="AR13" s="4019"/>
      <c r="AS13" s="4019"/>
      <c r="AT13" s="4019"/>
      <c r="AU13" s="4019"/>
      <c r="AV13" s="4019"/>
      <c r="AW13" s="4019"/>
      <c r="AX13" s="4019"/>
      <c r="AY13" s="4019"/>
      <c r="AZ13" s="4019"/>
      <c r="BA13" s="4019"/>
      <c r="BB13" s="4019"/>
      <c r="BC13" s="4019"/>
      <c r="BD13" s="4019"/>
      <c r="BE13" s="4019"/>
      <c r="BF13" s="4019"/>
      <c r="BG13" s="4019"/>
      <c r="BH13" s="4019"/>
      <c r="BI13" s="4019"/>
      <c r="BJ13" s="4019"/>
      <c r="BK13" s="4019"/>
      <c r="BL13" s="1380"/>
      <c r="BM13" s="1380"/>
      <c r="BO13" s="556"/>
      <c r="BP13" s="556" t="str">
        <f>IF(T13="","",T13)</f>
        <v>Добавить территорию для дифференциации</v>
      </c>
      <c r="BQ13" s="556"/>
      <c r="BR13" s="556"/>
      <c r="BS13" s="567">
        <v>0</v>
      </c>
    </row>
    <row customHeight="1" ht="14.25" hidden="1">
      <c r="AB14" s="383"/>
      <c r="AI14" s="383"/>
      <c r="AJ14" s="3913"/>
      <c r="AK14" s="3913"/>
      <c r="AL14" s="3913"/>
      <c r="AM14" s="3913"/>
      <c r="AN14" s="3913"/>
      <c r="AO14" s="3913"/>
      <c r="AP14" s="3913"/>
      <c r="AQ14" s="3913"/>
      <c r="AR14" s="3913"/>
      <c r="AS14" s="3913"/>
      <c r="AT14" s="3913"/>
      <c r="AU14" s="3913"/>
      <c r="AV14" s="3913"/>
      <c r="AW14" s="3913"/>
      <c r="AX14" s="3913"/>
      <c r="AY14" s="3913"/>
      <c r="AZ14" s="3913"/>
      <c r="BA14" s="3913"/>
      <c r="BB14" s="3913"/>
      <c r="BC14" s="3913"/>
      <c r="BD14" s="3913"/>
      <c r="BE14" s="3913"/>
      <c r="BF14" s="3913"/>
      <c r="BG14" s="3913"/>
      <c r="BH14" s="3913"/>
      <c r="BI14" s="3913"/>
      <c r="BJ14" s="3913"/>
      <c r="BK14" s="3913"/>
      <c r="BS14" s="1211">
        <v>0</v>
      </c>
    </row>
    <row customHeight="1" ht="14.25" hidden="1">
      <c r="AC15" s="1416"/>
      <c r="AD15" s="1416"/>
      <c r="AE15" s="1417"/>
      <c r="AF15" s="2323"/>
      <c r="AG15" s="2324" t="s">
        <v>65</v>
      </c>
      <c r="AH15" s="2323"/>
      <c r="AI15" s="2324" t="s">
        <v>65</v>
      </c>
      <c r="AJ15" s="3913"/>
      <c r="AK15" s="3913"/>
      <c r="AL15" s="3913"/>
      <c r="AM15" s="3913"/>
      <c r="AN15" s="3913"/>
      <c r="AO15" s="3913"/>
      <c r="AP15" s="3913"/>
      <c r="AQ15" s="3913"/>
      <c r="AR15" s="3913"/>
      <c r="AS15" s="3913"/>
      <c r="AT15" s="3913"/>
      <c r="AU15" s="3913"/>
      <c r="AV15" s="3913"/>
      <c r="AW15" s="3913"/>
      <c r="AX15" s="3913"/>
      <c r="AY15" s="3913"/>
      <c r="AZ15" s="3913"/>
      <c r="BA15" s="3913"/>
      <c r="BB15" s="3913"/>
      <c r="BC15" s="3913"/>
      <c r="BD15" s="3913"/>
      <c r="BE15" s="3913"/>
      <c r="BF15" s="3913"/>
      <c r="BG15" s="3913"/>
      <c r="BH15" s="3913"/>
      <c r="BI15" s="3913"/>
      <c r="BJ15" s="3913"/>
      <c r="BK15" s="3913"/>
      <c r="BS15" s="1211">
        <v>0</v>
      </c>
    </row>
    <row customHeight="1" ht="14.25" hidden="1">
      <c r="AC16" s="1416"/>
      <c r="AD16" s="1416"/>
      <c r="AE16" s="384" t="str">
        <f>AF15&amp;"-"&amp;AH15</f>
        <v>-</v>
      </c>
      <c r="AF16" s="2324"/>
      <c r="AG16" s="2324"/>
      <c r="AH16" s="2324"/>
      <c r="AI16" s="2324"/>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G16" s="3913"/>
      <c r="BH16" s="3913"/>
      <c r="BI16" s="3913"/>
      <c r="BJ16" s="3913"/>
      <c r="BK16" s="3913"/>
      <c r="BS16" s="1211">
        <v>0</v>
      </c>
    </row>
    <row customHeight="1" ht="14.25" hidden="1">
      <c r="AI17" s="38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G17" s="3913"/>
      <c r="BH17" s="3913"/>
      <c r="BI17" s="3913"/>
      <c r="BJ17" s="3913"/>
      <c r="BK17" s="3913"/>
      <c r="BS17" s="1211">
        <v>0</v>
      </c>
    </row>
    <row s="2851" customFormat="1" customHeight="1" ht="22.5" hidden="1">
      <c r="L18" s="1534"/>
      <c r="M18" s="1418"/>
      <c r="N18" s="1418"/>
      <c r="O18" s="1423" t="s">
        <v>417</v>
      </c>
      <c r="P18" s="1418"/>
      <c r="Q18" s="1427"/>
      <c r="R18" s="1427"/>
      <c r="S18" s="785"/>
      <c r="Y18" s="1423"/>
      <c r="AA18" s="1423"/>
      <c r="AB18" s="1422"/>
      <c r="AF18" s="1423"/>
      <c r="AH18" s="1423"/>
      <c r="AI18" s="1422"/>
      <c r="AJ18" s="4021"/>
      <c r="AK18" s="4021"/>
      <c r="AL18" s="4021"/>
      <c r="AM18" s="4022"/>
      <c r="AN18" s="4021"/>
      <c r="AO18" s="4022"/>
      <c r="AP18" s="4021"/>
      <c r="AQ18" s="4021"/>
      <c r="AR18" s="4021"/>
      <c r="AS18" s="4021"/>
      <c r="AT18" s="4022"/>
      <c r="AU18" s="4021"/>
      <c r="AV18" s="4022"/>
      <c r="AW18" s="4021"/>
      <c r="AX18" s="4021"/>
      <c r="AY18" s="4021"/>
      <c r="AZ18" s="4021"/>
      <c r="BA18" s="4022"/>
      <c r="BB18" s="4021"/>
      <c r="BC18" s="4022"/>
      <c r="BD18" s="4021"/>
      <c r="BE18" s="4021"/>
      <c r="BF18" s="4021"/>
      <c r="BG18" s="4021"/>
      <c r="BH18" s="4022"/>
      <c r="BI18" s="4021"/>
      <c r="BJ18" s="4022"/>
      <c r="BK18" s="4021"/>
      <c r="BN18" s="567"/>
      <c r="BO18" s="567"/>
      <c r="BP18" s="567"/>
      <c r="BQ18" s="567"/>
      <c r="BR18" s="567"/>
      <c r="BS18" s="1216">
        <v>0</v>
      </c>
    </row>
    <row s="2851" customFormat="1" customHeight="1" ht="14.25" hidden="1">
      <c r="L19" s="1534"/>
      <c r="M19" s="1418"/>
      <c r="N19" s="1418"/>
      <c r="O19" s="1418"/>
      <c r="P19" s="1418"/>
      <c r="Q19" s="1427"/>
      <c r="R19" s="1427"/>
      <c r="S19" s="785"/>
      <c r="AB19" s="1422"/>
      <c r="AI19" s="1422"/>
      <c r="AJ19" s="4021"/>
      <c r="AK19" s="4021"/>
      <c r="AL19" s="4021"/>
      <c r="AM19" s="4021"/>
      <c r="AN19" s="4021"/>
      <c r="AO19" s="4021"/>
      <c r="AP19" s="4021"/>
      <c r="AQ19" s="4021"/>
      <c r="AR19" s="4021"/>
      <c r="AS19" s="4021"/>
      <c r="AT19" s="4021"/>
      <c r="AU19" s="4021"/>
      <c r="AV19" s="4021"/>
      <c r="AW19" s="4021"/>
      <c r="AX19" s="4021"/>
      <c r="AY19" s="4021"/>
      <c r="AZ19" s="4021"/>
      <c r="BA19" s="4021"/>
      <c r="BB19" s="4021"/>
      <c r="BC19" s="4021"/>
      <c r="BD19" s="4021"/>
      <c r="BE19" s="4021"/>
      <c r="BF19" s="4021"/>
      <c r="BG19" s="4021"/>
      <c r="BH19" s="4021"/>
      <c r="BI19" s="4021"/>
      <c r="BJ19" s="4021"/>
      <c r="BK19" s="4021"/>
      <c r="BN19" s="567"/>
      <c r="BO19" s="567"/>
      <c r="BP19" s="567"/>
      <c r="BQ19" s="567"/>
      <c r="BR19" s="567"/>
      <c r="BS19" s="1216">
        <v>0</v>
      </c>
    </row>
    <row s="2851"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J20" s="4021"/>
      <c r="AK20" s="4021"/>
      <c r="AL20" s="4021"/>
      <c r="AM20" s="4021"/>
      <c r="AN20" s="4023" t="s">
        <v>420</v>
      </c>
      <c r="AO20" s="4021"/>
      <c r="AP20" s="4023" t="s">
        <v>421</v>
      </c>
      <c r="AQ20" s="4021"/>
      <c r="AR20" s="4021"/>
      <c r="AS20" s="4021"/>
      <c r="AT20" s="4021"/>
      <c r="AU20" s="4023" t="s">
        <v>420</v>
      </c>
      <c r="AV20" s="4021"/>
      <c r="AW20" s="4023" t="s">
        <v>421</v>
      </c>
      <c r="AX20" s="4021"/>
      <c r="AY20" s="4021"/>
      <c r="AZ20" s="4021"/>
      <c r="BA20" s="4021"/>
      <c r="BB20" s="4023" t="s">
        <v>420</v>
      </c>
      <c r="BC20" s="4021"/>
      <c r="BD20" s="4023" t="s">
        <v>421</v>
      </c>
      <c r="BE20" s="4021"/>
      <c r="BF20" s="4021"/>
      <c r="BG20" s="4021"/>
      <c r="BH20" s="4021"/>
      <c r="BI20" s="4023" t="s">
        <v>420</v>
      </c>
      <c r="BJ20" s="4021"/>
      <c r="BK20" s="4023" t="s">
        <v>421</v>
      </c>
      <c r="BS20" s="1216">
        <v>0</v>
      </c>
    </row>
    <row customHeight="1" ht="14.25" hidden="1">
      <c r="O21" s="1420"/>
      <c r="AJ21" s="3913"/>
      <c r="AK21" s="3913"/>
      <c r="AL21" s="3913"/>
      <c r="AM21" s="3913"/>
      <c r="AN21" s="3913"/>
      <c r="AO21" s="3913"/>
      <c r="AP21" s="3913"/>
      <c r="AQ21" s="3913"/>
      <c r="AR21" s="3913"/>
      <c r="AS21" s="3913"/>
      <c r="AT21" s="3913"/>
      <c r="AU21" s="3913"/>
      <c r="AV21" s="3913"/>
      <c r="AW21" s="3913"/>
      <c r="AX21" s="3913"/>
      <c r="AY21" s="3913"/>
      <c r="AZ21" s="3913"/>
      <c r="BA21" s="3913"/>
      <c r="BB21" s="3913"/>
      <c r="BC21" s="3913"/>
      <c r="BD21" s="3913"/>
      <c r="BE21" s="3913"/>
      <c r="BF21" s="3913"/>
      <c r="BG21" s="3913"/>
      <c r="BH21" s="3913"/>
      <c r="BI21" s="3913"/>
      <c r="BJ21" s="3913"/>
      <c r="BK21" s="3913"/>
      <c r="BS21" s="1211">
        <v>0</v>
      </c>
    </row>
    <row customHeight="1" ht="14.25" hidden="1">
      <c r="O22" s="1420"/>
      <c r="AJ22" s="3913"/>
      <c r="AK22" s="3913"/>
      <c r="AL22" s="3913"/>
      <c r="AM22" s="3913"/>
      <c r="AN22" s="3913"/>
      <c r="AO22" s="3913"/>
      <c r="AP22" s="3913"/>
      <c r="AQ22" s="3913"/>
      <c r="AR22" s="3913"/>
      <c r="AS22" s="3913"/>
      <c r="AT22" s="3913"/>
      <c r="AU22" s="3913"/>
      <c r="AV22" s="3913"/>
      <c r="AW22" s="3913"/>
      <c r="AX22" s="3913"/>
      <c r="AY22" s="3913"/>
      <c r="AZ22" s="3913"/>
      <c r="BA22" s="3913"/>
      <c r="BB22" s="3913"/>
      <c r="BC22" s="3913"/>
      <c r="BD22" s="3913"/>
      <c r="BE22" s="3913"/>
      <c r="BF22" s="3913"/>
      <c r="BG22" s="3913"/>
      <c r="BH22" s="3913"/>
      <c r="BI22" s="3913"/>
      <c r="BJ22" s="3913"/>
      <c r="BK22" s="3913"/>
      <c r="BS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913"/>
      <c r="AK23" s="3913"/>
      <c r="AL23" s="3913"/>
      <c r="AM23" s="3913"/>
      <c r="AN23" s="3913"/>
      <c r="AO23" s="3913"/>
      <c r="AP23" s="3913"/>
      <c r="AQ23" s="3913"/>
      <c r="AR23" s="3913"/>
      <c r="AS23" s="3913"/>
      <c r="AT23" s="3913"/>
      <c r="AU23" s="3913"/>
      <c r="AV23" s="3913"/>
      <c r="AW23" s="3913"/>
      <c r="AX23" s="3913"/>
      <c r="AY23" s="3913"/>
      <c r="AZ23" s="3913"/>
      <c r="BA23" s="3913"/>
      <c r="BB23" s="3913"/>
      <c r="BC23" s="3913"/>
      <c r="BD23" s="3913"/>
      <c r="BE23" s="3913"/>
      <c r="BF23" s="3913"/>
      <c r="BG23" s="3913"/>
      <c r="BH23" s="3913"/>
      <c r="BI23" s="3913"/>
      <c r="BJ23" s="3913"/>
      <c r="BK23" s="3913"/>
      <c r="BS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J24" s="4024"/>
      <c r="AK24" s="4024"/>
      <c r="AL24" s="4024"/>
      <c r="AM24" s="4024"/>
      <c r="AN24" s="4024"/>
      <c r="AO24" s="4024"/>
      <c r="AP24" s="4024"/>
      <c r="AQ24" s="4024"/>
      <c r="AR24" s="4024"/>
      <c r="AS24" s="4024"/>
      <c r="AT24" s="4024"/>
      <c r="AU24" s="4024"/>
      <c r="AV24" s="4024"/>
      <c r="AW24" s="4024"/>
      <c r="AX24" s="4024"/>
      <c r="AY24" s="4024"/>
      <c r="AZ24" s="4024"/>
      <c r="BA24" s="4024"/>
      <c r="BB24" s="4024"/>
      <c r="BC24" s="4024"/>
      <c r="BD24" s="4024"/>
      <c r="BE24" s="4024"/>
      <c r="BF24" s="4024"/>
      <c r="BG24" s="4024"/>
      <c r="BH24" s="4024"/>
      <c r="BI24" s="4024"/>
      <c r="BJ24" s="4024"/>
      <c r="BK24" s="4024"/>
      <c r="BS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J25" s="4025"/>
      <c r="AK25" s="4025"/>
      <c r="AL25" s="4025"/>
      <c r="AM25" s="4025"/>
      <c r="AN25" s="4025"/>
      <c r="AO25" s="4025"/>
      <c r="AP25" s="4025"/>
      <c r="AQ25" s="4025"/>
      <c r="AR25" s="4025"/>
      <c r="AS25" s="4025"/>
      <c r="AT25" s="4025"/>
      <c r="AU25" s="4025"/>
      <c r="AV25" s="4025"/>
      <c r="AW25" s="4025"/>
      <c r="AX25" s="4025"/>
      <c r="AY25" s="4025"/>
      <c r="AZ25" s="4025"/>
      <c r="BA25" s="4025"/>
      <c r="BB25" s="4025"/>
      <c r="BC25" s="4025"/>
      <c r="BD25" s="4025"/>
      <c r="BE25" s="4025"/>
      <c r="BF25" s="4025"/>
      <c r="BG25" s="4025"/>
      <c r="BH25" s="4025"/>
      <c r="BI25" s="4025"/>
      <c r="BJ25" s="4025"/>
      <c r="BK25" s="4025"/>
      <c r="BS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4026"/>
      <c r="AK26" s="4026"/>
      <c r="AL26" s="4026"/>
      <c r="AM26" s="4026"/>
      <c r="AN26" s="4026"/>
      <c r="AO26" s="4026"/>
      <c r="AP26" s="4026"/>
      <c r="AQ26" s="4026"/>
      <c r="AR26" s="4026"/>
      <c r="AS26" s="4026"/>
      <c r="AT26" s="4026"/>
      <c r="AU26" s="4026"/>
      <c r="AV26" s="4026"/>
      <c r="AW26" s="4026"/>
      <c r="AX26" s="4026"/>
      <c r="AY26" s="4026"/>
      <c r="AZ26" s="4026"/>
      <c r="BA26" s="4026"/>
      <c r="BB26" s="4026"/>
      <c r="BC26" s="4026"/>
      <c r="BD26" s="4026"/>
      <c r="BE26" s="4026"/>
      <c r="BF26" s="4026"/>
      <c r="BG26" s="4026"/>
      <c r="BH26" s="4026"/>
      <c r="BI26" s="4026"/>
      <c r="BJ26" s="4026"/>
      <c r="BK26" s="4026"/>
      <c r="BL26" s="565"/>
      <c r="BS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4027" t="str">
        <f>IF(TITLE_NAME_OR_PR_CHANGE="",IF(TITLE_NAME_OR_PR="","",TITLE_NAME_OR_PR),TITLE_NAME_OR_PR_CHANGE)</f>
        <v/>
      </c>
      <c r="AK27" s="4027"/>
      <c r="AL27" s="4027"/>
      <c r="AM27" s="4027"/>
      <c r="AN27" s="4027"/>
      <c r="AO27" s="4027"/>
      <c r="AP27" s="3913"/>
      <c r="AQ27" s="4027" t="str">
        <f>IF(TITLE_NAME_OR_PR_CHANGE="",IF(TITLE_NAME_OR_PR="","",TITLE_NAME_OR_PR),TITLE_NAME_OR_PR_CHANGE)</f>
        <v/>
      </c>
      <c r="AR27" s="4027"/>
      <c r="AS27" s="4027"/>
      <c r="AT27" s="4027"/>
      <c r="AU27" s="4027"/>
      <c r="AV27" s="4027"/>
      <c r="AW27" s="3913"/>
      <c r="AX27" s="4027" t="str">
        <f>IF(TITLE_NAME_OR_PR_CHANGE="",IF(TITLE_NAME_OR_PR="","",TITLE_NAME_OR_PR),TITLE_NAME_OR_PR_CHANGE)</f>
        <v/>
      </c>
      <c r="AY27" s="4027"/>
      <c r="AZ27" s="4027"/>
      <c r="BA27" s="4027"/>
      <c r="BB27" s="4027"/>
      <c r="BC27" s="4027"/>
      <c r="BD27" s="3913"/>
      <c r="BE27" s="4027" t="str">
        <f>IF(TITLE_NAME_OR_PR_CHANGE="",IF(TITLE_NAME_OR_PR="","",TITLE_NAME_OR_PR),TITLE_NAME_OR_PR_CHANGE)</f>
        <v/>
      </c>
      <c r="BF27" s="4027"/>
      <c r="BG27" s="4027"/>
      <c r="BH27" s="4027"/>
      <c r="BI27" s="4027"/>
      <c r="BJ27" s="4027"/>
      <c r="BK27" s="3913"/>
      <c r="BL27" s="382"/>
      <c r="BM27" s="336"/>
      <c r="BN27" s="424"/>
      <c r="BO27" s="424"/>
      <c r="BP27" s="424"/>
      <c r="BQ27" s="424"/>
      <c r="BR27" s="424"/>
      <c r="BS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45409</v>
      </c>
      <c r="W28" s="2320"/>
      <c r="X28" s="2320"/>
      <c r="Y28" s="2320"/>
      <c r="Z28" s="2320"/>
      <c r="AA28" s="2320"/>
      <c r="AB28" s="382"/>
      <c r="AC28" s="2320" t="str">
        <f>IF(TITLE_DATE_PR_CHANGE="",IF(TITLE_DATE_PR="","",TITLE_DATE_PR),TITLE_DATE_PR_CHANGE)</f>
        <v>45409</v>
      </c>
      <c r="AD28" s="2320"/>
      <c r="AE28" s="2320"/>
      <c r="AF28" s="2320"/>
      <c r="AG28" s="2320"/>
      <c r="AH28" s="2320"/>
      <c r="AI28" s="382"/>
      <c r="AJ28" s="4028" t="str">
        <f>IF(TITLE_DATE_PR_CHANGE="",IF(TITLE_DATE_PR="","",TITLE_DATE_PR),TITLE_DATE_PR_CHANGE)</f>
        <v>45409</v>
      </c>
      <c r="AK28" s="4028"/>
      <c r="AL28" s="4028"/>
      <c r="AM28" s="4028"/>
      <c r="AN28" s="4028"/>
      <c r="AO28" s="4028"/>
      <c r="AP28" s="3913"/>
      <c r="AQ28" s="4028" t="str">
        <f>IF(TITLE_DATE_PR_CHANGE="",IF(TITLE_DATE_PR="","",TITLE_DATE_PR),TITLE_DATE_PR_CHANGE)</f>
        <v>45409</v>
      </c>
      <c r="AR28" s="4028"/>
      <c r="AS28" s="4028"/>
      <c r="AT28" s="4028"/>
      <c r="AU28" s="4028"/>
      <c r="AV28" s="4028"/>
      <c r="AW28" s="3913"/>
      <c r="AX28" s="4028" t="str">
        <f>IF(TITLE_DATE_PR_CHANGE="",IF(TITLE_DATE_PR="","",TITLE_DATE_PR),TITLE_DATE_PR_CHANGE)</f>
        <v>45409</v>
      </c>
      <c r="AY28" s="4028"/>
      <c r="AZ28" s="4028"/>
      <c r="BA28" s="4028"/>
      <c r="BB28" s="4028"/>
      <c r="BC28" s="4028"/>
      <c r="BD28" s="3913"/>
      <c r="BE28" s="4028" t="str">
        <f>IF(TITLE_DATE_PR_CHANGE="",IF(TITLE_DATE_PR="","",TITLE_DATE_PR),TITLE_DATE_PR_CHANGE)</f>
        <v>45409</v>
      </c>
      <c r="BF28" s="4028"/>
      <c r="BG28" s="4028"/>
      <c r="BH28" s="4028"/>
      <c r="BI28" s="4028"/>
      <c r="BJ28" s="4028"/>
      <c r="BK28" s="3913"/>
      <c r="BL28" s="382"/>
      <c r="BM28" s="336"/>
      <c r="BN28" s="424"/>
      <c r="BO28" s="424"/>
      <c r="BP28" s="424"/>
      <c r="BQ28" s="424"/>
      <c r="BR28" s="424"/>
      <c r="BS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4027" t="str">
        <f>IF(TITLE_NUMBER_PR_CHANGE="",IF(TITLE_NUMBER_PR="","",TITLE_NUMBER_PR),TITLE_NUMBER_PR_CHANGE)</f>
        <v>б/н</v>
      </c>
      <c r="AK29" s="4027"/>
      <c r="AL29" s="4027"/>
      <c r="AM29" s="4027"/>
      <c r="AN29" s="4027"/>
      <c r="AO29" s="4027"/>
      <c r="AP29" s="3913"/>
      <c r="AQ29" s="4027" t="str">
        <f>IF(TITLE_NUMBER_PR_CHANGE="",IF(TITLE_NUMBER_PR="","",TITLE_NUMBER_PR),TITLE_NUMBER_PR_CHANGE)</f>
        <v>б/н</v>
      </c>
      <c r="AR29" s="4027"/>
      <c r="AS29" s="4027"/>
      <c r="AT29" s="4027"/>
      <c r="AU29" s="4027"/>
      <c r="AV29" s="4027"/>
      <c r="AW29" s="3913"/>
      <c r="AX29" s="4027" t="str">
        <f>IF(TITLE_NUMBER_PR_CHANGE="",IF(TITLE_NUMBER_PR="","",TITLE_NUMBER_PR),TITLE_NUMBER_PR_CHANGE)</f>
        <v>б/н</v>
      </c>
      <c r="AY29" s="4027"/>
      <c r="AZ29" s="4027"/>
      <c r="BA29" s="4027"/>
      <c r="BB29" s="4027"/>
      <c r="BC29" s="4027"/>
      <c r="BD29" s="3913"/>
      <c r="BE29" s="4027" t="str">
        <f>IF(TITLE_NUMBER_PR_CHANGE="",IF(TITLE_NUMBER_PR="","",TITLE_NUMBER_PR),TITLE_NUMBER_PR_CHANGE)</f>
        <v>б/н</v>
      </c>
      <c r="BF29" s="4027"/>
      <c r="BG29" s="4027"/>
      <c r="BH29" s="4027"/>
      <c r="BI29" s="4027"/>
      <c r="BJ29" s="4027"/>
      <c r="BK29" s="3913"/>
      <c r="BL29" s="382"/>
      <c r="BM29" s="336"/>
      <c r="BN29" s="424"/>
      <c r="BO29" s="424"/>
      <c r="BP29" s="424"/>
      <c r="BQ29" s="424"/>
      <c r="BR29" s="424"/>
      <c r="B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4027" t="str">
        <f>IF(TITLE_IST_PUB_CHANGE="",IF(TITLE_IST_PUB="","",TITLE_IST_PUB),TITLE_IST_PUB_CHANGE)</f>
        <v/>
      </c>
      <c r="AK30" s="4027"/>
      <c r="AL30" s="4027"/>
      <c r="AM30" s="4027"/>
      <c r="AN30" s="4027"/>
      <c r="AO30" s="4027"/>
      <c r="AP30" s="3913"/>
      <c r="AQ30" s="4027" t="str">
        <f>IF(TITLE_IST_PUB_CHANGE="",IF(TITLE_IST_PUB="","",TITLE_IST_PUB),TITLE_IST_PUB_CHANGE)</f>
        <v/>
      </c>
      <c r="AR30" s="4027"/>
      <c r="AS30" s="4027"/>
      <c r="AT30" s="4027"/>
      <c r="AU30" s="4027"/>
      <c r="AV30" s="4027"/>
      <c r="AW30" s="3913"/>
      <c r="AX30" s="4027" t="str">
        <f>IF(TITLE_IST_PUB_CHANGE="",IF(TITLE_IST_PUB="","",TITLE_IST_PUB),TITLE_IST_PUB_CHANGE)</f>
        <v/>
      </c>
      <c r="AY30" s="4027"/>
      <c r="AZ30" s="4027"/>
      <c r="BA30" s="4027"/>
      <c r="BB30" s="4027"/>
      <c r="BC30" s="4027"/>
      <c r="BD30" s="3913"/>
      <c r="BE30" s="4027" t="str">
        <f>IF(TITLE_IST_PUB_CHANGE="",IF(TITLE_IST_PUB="","",TITLE_IST_PUB),TITLE_IST_PUB_CHANGE)</f>
        <v/>
      </c>
      <c r="BF30" s="4027"/>
      <c r="BG30" s="4027"/>
      <c r="BH30" s="4027"/>
      <c r="BI30" s="4027"/>
      <c r="BJ30" s="4027"/>
      <c r="BK30" s="3913"/>
      <c r="BL30" s="382"/>
      <c r="BM30" s="336"/>
      <c r="BN30" s="424"/>
      <c r="BO30" s="424"/>
      <c r="BP30" s="424"/>
      <c r="BQ30" s="424"/>
      <c r="BR30" s="424"/>
      <c r="BS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4026"/>
      <c r="AK31" s="4026"/>
      <c r="AL31" s="4026"/>
      <c r="AM31" s="4026"/>
      <c r="AN31" s="4026"/>
      <c r="AO31" s="4026"/>
      <c r="AP31" s="4026"/>
      <c r="AQ31" s="4026"/>
      <c r="AR31" s="4026"/>
      <c r="AS31" s="4026"/>
      <c r="AT31" s="4026"/>
      <c r="AU31" s="4026"/>
      <c r="AV31" s="4026"/>
      <c r="AW31" s="4026"/>
      <c r="AX31" s="4026"/>
      <c r="AY31" s="4026"/>
      <c r="AZ31" s="4026"/>
      <c r="BA31" s="4026"/>
      <c r="BB31" s="4026"/>
      <c r="BC31" s="4026"/>
      <c r="BD31" s="4026"/>
      <c r="BE31" s="4026"/>
      <c r="BF31" s="4026"/>
      <c r="BG31" s="4026"/>
      <c r="BH31" s="4026"/>
      <c r="BI31" s="4026"/>
      <c r="BJ31" s="4026"/>
      <c r="BK31" s="4026"/>
      <c r="BL31" s="565"/>
      <c r="BS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45409</v>
      </c>
      <c r="W32" s="2320"/>
      <c r="X32" s="2320"/>
      <c r="Y32" s="2320"/>
      <c r="Z32" s="2320"/>
      <c r="AA32" s="2320"/>
      <c r="AB32" s="382"/>
      <c r="AC32" s="2320" t="str">
        <f>IF(TITLE_DATE_PR_CHANGE="",IF(TITLE_DATE_PR="","",TITLE_DATE_PR),TITLE_DATE_PR_CHANGE)</f>
        <v>45409</v>
      </c>
      <c r="AD32" s="2320"/>
      <c r="AE32" s="2320"/>
      <c r="AF32" s="2320"/>
      <c r="AG32" s="2320"/>
      <c r="AH32" s="2320"/>
      <c r="AI32" s="382"/>
      <c r="AJ32" s="4028" t="str">
        <f>IF(TITLE_DATE_PR_CHANGE="",IF(TITLE_DATE_PR="","",TITLE_DATE_PR),TITLE_DATE_PR_CHANGE)</f>
        <v>45409</v>
      </c>
      <c r="AK32" s="4028"/>
      <c r="AL32" s="4028"/>
      <c r="AM32" s="4028"/>
      <c r="AN32" s="4028"/>
      <c r="AO32" s="4028"/>
      <c r="AP32" s="3913"/>
      <c r="AQ32" s="4028" t="str">
        <f>IF(TITLE_DATE_PR_CHANGE="",IF(TITLE_DATE_PR="","",TITLE_DATE_PR),TITLE_DATE_PR_CHANGE)</f>
        <v>45409</v>
      </c>
      <c r="AR32" s="4028"/>
      <c r="AS32" s="4028"/>
      <c r="AT32" s="4028"/>
      <c r="AU32" s="4028"/>
      <c r="AV32" s="4028"/>
      <c r="AW32" s="3913"/>
      <c r="AX32" s="4028" t="str">
        <f>IF(TITLE_DATE_PR_CHANGE="",IF(TITLE_DATE_PR="","",TITLE_DATE_PR),TITLE_DATE_PR_CHANGE)</f>
        <v>45409</v>
      </c>
      <c r="AY32" s="4028"/>
      <c r="AZ32" s="4028"/>
      <c r="BA32" s="4028"/>
      <c r="BB32" s="4028"/>
      <c r="BC32" s="4028"/>
      <c r="BD32" s="3913"/>
      <c r="BE32" s="4028" t="str">
        <f>IF(TITLE_DATE_PR_CHANGE="",IF(TITLE_DATE_PR="","",TITLE_DATE_PR),TITLE_DATE_PR_CHANGE)</f>
        <v>45409</v>
      </c>
      <c r="BF32" s="4028"/>
      <c r="BG32" s="4028"/>
      <c r="BH32" s="4028"/>
      <c r="BI32" s="4028"/>
      <c r="BJ32" s="4028"/>
      <c r="BK32" s="3913"/>
      <c r="BL32" s="382"/>
      <c r="BM32" s="336"/>
      <c r="BN32" s="424"/>
      <c r="BO32" s="424"/>
      <c r="BP32" s="424"/>
      <c r="BQ32" s="424"/>
      <c r="BR32" s="424"/>
      <c r="BS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4027" t="str">
        <f>IF(TITLE_NUMBER_PR_CHANGE="",IF(TITLE_NUMBER_PR="","",TITLE_NUMBER_PR),TITLE_NUMBER_PR_CHANGE)</f>
        <v>б/н</v>
      </c>
      <c r="AK33" s="4027"/>
      <c r="AL33" s="4027"/>
      <c r="AM33" s="4027"/>
      <c r="AN33" s="4027"/>
      <c r="AO33" s="4027"/>
      <c r="AP33" s="3913"/>
      <c r="AQ33" s="4027" t="str">
        <f>IF(TITLE_NUMBER_PR_CHANGE="",IF(TITLE_NUMBER_PR="","",TITLE_NUMBER_PR),TITLE_NUMBER_PR_CHANGE)</f>
        <v>б/н</v>
      </c>
      <c r="AR33" s="4027"/>
      <c r="AS33" s="4027"/>
      <c r="AT33" s="4027"/>
      <c r="AU33" s="4027"/>
      <c r="AV33" s="4027"/>
      <c r="AW33" s="3913"/>
      <c r="AX33" s="4027" t="str">
        <f>IF(TITLE_NUMBER_PR_CHANGE="",IF(TITLE_NUMBER_PR="","",TITLE_NUMBER_PR),TITLE_NUMBER_PR_CHANGE)</f>
        <v>б/н</v>
      </c>
      <c r="AY33" s="4027"/>
      <c r="AZ33" s="4027"/>
      <c r="BA33" s="4027"/>
      <c r="BB33" s="4027"/>
      <c r="BC33" s="4027"/>
      <c r="BD33" s="3913"/>
      <c r="BE33" s="4027" t="str">
        <f>IF(TITLE_NUMBER_PR_CHANGE="",IF(TITLE_NUMBER_PR="","",TITLE_NUMBER_PR),TITLE_NUMBER_PR_CHANGE)</f>
        <v>б/н</v>
      </c>
      <c r="BF33" s="4027"/>
      <c r="BG33" s="4027"/>
      <c r="BH33" s="4027"/>
      <c r="BI33" s="4027"/>
      <c r="BJ33" s="4027"/>
      <c r="BK33" s="3913"/>
      <c r="BL33" s="382"/>
      <c r="BM33" s="336"/>
      <c r="BN33" s="424"/>
      <c r="BO33" s="424"/>
      <c r="BP33" s="424"/>
      <c r="BQ33" s="424"/>
      <c r="BR33" s="424"/>
      <c r="BS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J34" s="3913"/>
      <c r="AK34" s="3913"/>
      <c r="AL34" s="3913"/>
      <c r="AM34" s="3913"/>
      <c r="AN34" s="3913"/>
      <c r="AO34" s="3913"/>
      <c r="AP34" s="4030" t="s">
        <v>427</v>
      </c>
      <c r="AQ34" s="3913"/>
      <c r="AR34" s="3913"/>
      <c r="AS34" s="3913"/>
      <c r="AT34" s="3913"/>
      <c r="AU34" s="3913"/>
      <c r="AV34" s="3913"/>
      <c r="AW34" s="4030" t="s">
        <v>427</v>
      </c>
      <c r="AX34" s="3913"/>
      <c r="AY34" s="3913"/>
      <c r="AZ34" s="3913"/>
      <c r="BA34" s="3913"/>
      <c r="BB34" s="3913"/>
      <c r="BC34" s="3913"/>
      <c r="BD34" s="4030" t="s">
        <v>427</v>
      </c>
      <c r="BE34" s="3913"/>
      <c r="BF34" s="3913"/>
      <c r="BG34" s="3913"/>
      <c r="BH34" s="3913"/>
      <c r="BI34" s="3913"/>
      <c r="BJ34" s="3913"/>
      <c r="BK34" s="4030" t="s">
        <v>427</v>
      </c>
      <c r="BN34" s="424"/>
      <c r="BO34" s="424"/>
      <c r="BP34" s="424"/>
      <c r="BQ34" s="424"/>
      <c r="BR34" s="424"/>
      <c r="BS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4031" t="s">
        <v>517</v>
      </c>
      <c r="AK35" s="4031"/>
      <c r="AL35" s="4031"/>
      <c r="AM35" s="4031"/>
      <c r="AN35" s="4031"/>
      <c r="AO35" s="4031"/>
      <c r="AP35" s="4031"/>
      <c r="AQ35" s="4031" t="s">
        <v>517</v>
      </c>
      <c r="AR35" s="4031"/>
      <c r="AS35" s="4031"/>
      <c r="AT35" s="4031"/>
      <c r="AU35" s="4031"/>
      <c r="AV35" s="4031"/>
      <c r="AW35" s="4031"/>
      <c r="AX35" s="4031" t="s">
        <v>517</v>
      </c>
      <c r="AY35" s="4031"/>
      <c r="AZ35" s="4031"/>
      <c r="BA35" s="4031"/>
      <c r="BB35" s="4031"/>
      <c r="BC35" s="4031"/>
      <c r="BD35" s="4031"/>
      <c r="BE35" s="4031" t="s">
        <v>517</v>
      </c>
      <c r="BF35" s="4031"/>
      <c r="BG35" s="4031"/>
      <c r="BH35" s="4031"/>
      <c r="BI35" s="4031"/>
      <c r="BJ35" s="4031"/>
      <c r="BK35" s="4031"/>
      <c r="BS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4032" t="s">
        <v>302</v>
      </c>
      <c r="AK36" s="4032"/>
      <c r="AL36" s="4032"/>
      <c r="AM36" s="4032"/>
      <c r="AN36" s="4032"/>
      <c r="AO36" s="4032"/>
      <c r="AP36" s="4032"/>
      <c r="AQ36" s="4032" t="s">
        <v>302</v>
      </c>
      <c r="AR36" s="4032"/>
      <c r="AS36" s="4032"/>
      <c r="AT36" s="4032"/>
      <c r="AU36" s="4032"/>
      <c r="AV36" s="4032"/>
      <c r="AW36" s="4032"/>
      <c r="AX36" s="4032" t="s">
        <v>302</v>
      </c>
      <c r="AY36" s="4032"/>
      <c r="AZ36" s="4032"/>
      <c r="BA36" s="4032"/>
      <c r="BB36" s="4032"/>
      <c r="BC36" s="4032"/>
      <c r="BD36" s="4032"/>
      <c r="BE36" s="4032" t="s">
        <v>302</v>
      </c>
      <c r="BF36" s="4032"/>
      <c r="BG36" s="4032"/>
      <c r="BH36" s="4032"/>
      <c r="BI36" s="4032"/>
      <c r="BJ36" s="4032"/>
      <c r="BK36" s="4032"/>
      <c r="BL36" s="2183"/>
      <c r="BM36" s="2183"/>
      <c r="BS36" s="1211"/>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4033" t="s">
        <v>429</v>
      </c>
      <c r="AK37" s="4034"/>
      <c r="AL37" s="4034"/>
      <c r="AM37" s="4034"/>
      <c r="AN37" s="4034"/>
      <c r="AO37" s="4035"/>
      <c r="AP37" s="4036" t="s">
        <v>430</v>
      </c>
      <c r="AQ37" s="4033" t="s">
        <v>429</v>
      </c>
      <c r="AR37" s="4034"/>
      <c r="AS37" s="4034"/>
      <c r="AT37" s="4034"/>
      <c r="AU37" s="4034"/>
      <c r="AV37" s="4035"/>
      <c r="AW37" s="4036" t="s">
        <v>430</v>
      </c>
      <c r="AX37" s="4033" t="s">
        <v>429</v>
      </c>
      <c r="AY37" s="4034"/>
      <c r="AZ37" s="4034"/>
      <c r="BA37" s="4034"/>
      <c r="BB37" s="4034"/>
      <c r="BC37" s="4035"/>
      <c r="BD37" s="4036" t="s">
        <v>430</v>
      </c>
      <c r="BE37" s="4033" t="s">
        <v>429</v>
      </c>
      <c r="BF37" s="4034"/>
      <c r="BG37" s="4034"/>
      <c r="BH37" s="4034"/>
      <c r="BI37" s="4034"/>
      <c r="BJ37" s="4035"/>
      <c r="BK37" s="4036" t="s">
        <v>430</v>
      </c>
      <c r="BL37" s="2336" t="s">
        <v>432</v>
      </c>
      <c r="BM37" s="2183"/>
      <c r="BS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4038" t="s">
        <v>488</v>
      </c>
      <c r="AK38" s="4039" t="s">
        <v>435</v>
      </c>
      <c r="AL38" s="4040"/>
      <c r="AM38" s="4039" t="s">
        <v>436</v>
      </c>
      <c r="AN38" s="4041"/>
      <c r="AO38" s="4040"/>
      <c r="AP38" s="4042"/>
      <c r="AQ38" s="4038" t="s">
        <v>488</v>
      </c>
      <c r="AR38" s="4039" t="s">
        <v>435</v>
      </c>
      <c r="AS38" s="4040"/>
      <c r="AT38" s="4039" t="s">
        <v>436</v>
      </c>
      <c r="AU38" s="4041"/>
      <c r="AV38" s="4040"/>
      <c r="AW38" s="4042"/>
      <c r="AX38" s="4038" t="s">
        <v>488</v>
      </c>
      <c r="AY38" s="4039" t="s">
        <v>435</v>
      </c>
      <c r="AZ38" s="4040"/>
      <c r="BA38" s="4039" t="s">
        <v>436</v>
      </c>
      <c r="BB38" s="4041"/>
      <c r="BC38" s="4040"/>
      <c r="BD38" s="4042"/>
      <c r="BE38" s="4038" t="s">
        <v>488</v>
      </c>
      <c r="BF38" s="4039" t="s">
        <v>435</v>
      </c>
      <c r="BG38" s="4040"/>
      <c r="BH38" s="4039" t="s">
        <v>436</v>
      </c>
      <c r="BI38" s="4041"/>
      <c r="BJ38" s="4040"/>
      <c r="BK38" s="4042"/>
      <c r="BL38" s="2337"/>
      <c r="BM38" s="2183"/>
      <c r="BS38" s="1211">
        <v>34</v>
      </c>
    </row>
    <row customHeight="1" ht="90.3">
      <c r="A39" s="1426"/>
      <c r="B39" s="1426" t="s">
        <v>135</v>
      </c>
      <c r="C39" s="1426" t="s">
        <v>136</v>
      </c>
      <c r="D39" s="1426" t="s">
        <v>137</v>
      </c>
      <c r="E39" s="1420" t="s">
        <v>437</v>
      </c>
      <c r="F39" s="1420" t="s">
        <v>438</v>
      </c>
      <c r="G39" s="1420" t="s">
        <v>439</v>
      </c>
      <c r="H39" s="1420"/>
      <c r="I39" s="1420" t="s">
        <v>489</v>
      </c>
      <c r="J39" s="1420" t="s">
        <v>442</v>
      </c>
      <c r="K39" s="1420" t="s">
        <v>490</v>
      </c>
      <c r="L39" s="1420" t="s">
        <v>418</v>
      </c>
      <c r="Q39" s="432"/>
      <c r="R39" s="432"/>
      <c r="S39" s="2329"/>
      <c r="T39" s="2265"/>
      <c r="U39" s="358"/>
      <c r="V39" s="1539" t="s">
        <v>518</v>
      </c>
      <c r="W39" s="1278" t="s">
        <v>519</v>
      </c>
      <c r="X39" s="1278" t="s">
        <v>493</v>
      </c>
      <c r="Y39" s="1545" t="s">
        <v>446</v>
      </c>
      <c r="Z39" s="2326" t="s">
        <v>447</v>
      </c>
      <c r="AA39" s="2327"/>
      <c r="AB39" s="2335"/>
      <c r="AC39" s="1539" t="s">
        <v>518</v>
      </c>
      <c r="AD39" s="1278" t="s">
        <v>519</v>
      </c>
      <c r="AE39" s="1278" t="s">
        <v>493</v>
      </c>
      <c r="AF39" s="1545" t="s">
        <v>446</v>
      </c>
      <c r="AG39" s="2326" t="s">
        <v>447</v>
      </c>
      <c r="AH39" s="2327"/>
      <c r="AI39" s="2335"/>
      <c r="AJ39" s="4038" t="s">
        <v>518</v>
      </c>
      <c r="AK39" s="4044" t="s">
        <v>519</v>
      </c>
      <c r="AL39" s="4044" t="s">
        <v>493</v>
      </c>
      <c r="AM39" s="4044" t="s">
        <v>446</v>
      </c>
      <c r="AN39" s="4045" t="s">
        <v>447</v>
      </c>
      <c r="AO39" s="4046"/>
      <c r="AP39" s="4047"/>
      <c r="AQ39" s="4038" t="s">
        <v>518</v>
      </c>
      <c r="AR39" s="4044" t="s">
        <v>519</v>
      </c>
      <c r="AS39" s="4044" t="s">
        <v>493</v>
      </c>
      <c r="AT39" s="4044" t="s">
        <v>446</v>
      </c>
      <c r="AU39" s="4045" t="s">
        <v>447</v>
      </c>
      <c r="AV39" s="4046"/>
      <c r="AW39" s="4047"/>
      <c r="AX39" s="4038" t="s">
        <v>518</v>
      </c>
      <c r="AY39" s="4044" t="s">
        <v>519</v>
      </c>
      <c r="AZ39" s="4044" t="s">
        <v>493</v>
      </c>
      <c r="BA39" s="4044" t="s">
        <v>446</v>
      </c>
      <c r="BB39" s="4045" t="s">
        <v>447</v>
      </c>
      <c r="BC39" s="4046"/>
      <c r="BD39" s="4047"/>
      <c r="BE39" s="4038" t="s">
        <v>518</v>
      </c>
      <c r="BF39" s="4044" t="s">
        <v>519</v>
      </c>
      <c r="BG39" s="4044" t="s">
        <v>493</v>
      </c>
      <c r="BH39" s="4044" t="s">
        <v>446</v>
      </c>
      <c r="BI39" s="4045" t="s">
        <v>447</v>
      </c>
      <c r="BJ39" s="4046"/>
      <c r="BK39" s="4047"/>
      <c r="BL39" s="2338"/>
      <c r="BM39" s="2183"/>
      <c r="BS39" s="1211">
        <v>86</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4049">
        <f>OFFSET(AJ40,0,-1)+1</f>
        <v>15</v>
      </c>
      <c r="AK40" s="4049">
        <f>OFFSET(AK40,0,-1)+1</f>
        <v>16</v>
      </c>
      <c r="AL40" s="4049">
        <f>OFFSET(AL40,0,-1)+1</f>
        <v>17</v>
      </c>
      <c r="AM40" s="4049">
        <f>OFFSET(AM40,0,-1)+1</f>
        <v>18</v>
      </c>
      <c r="AN40" s="4049">
        <f>OFFSET(AN40,0,-1)+1</f>
        <v>19</v>
      </c>
      <c r="AO40" s="4049"/>
      <c r="AP40" s="4049">
        <f>OFFSET(AP40,0,-2)+1</f>
        <v>20</v>
      </c>
      <c r="AQ40" s="4049">
        <f>OFFSET(AQ40,0,-1)+1</f>
        <v>21</v>
      </c>
      <c r="AR40" s="4049">
        <f>OFFSET(AR40,0,-1)+1</f>
        <v>22</v>
      </c>
      <c r="AS40" s="4049">
        <f>OFFSET(AS40,0,-1)+1</f>
        <v>23</v>
      </c>
      <c r="AT40" s="4049">
        <f>OFFSET(AT40,0,-1)+1</f>
        <v>24</v>
      </c>
      <c r="AU40" s="4049">
        <f>OFFSET(AU40,0,-1)+1</f>
        <v>25</v>
      </c>
      <c r="AV40" s="4049"/>
      <c r="AW40" s="4049">
        <f>OFFSET(AW40,0,-2)+1</f>
        <v>26</v>
      </c>
      <c r="AX40" s="4049">
        <f>OFFSET(AX40,0,-1)+1</f>
        <v>27</v>
      </c>
      <c r="AY40" s="4049">
        <f>OFFSET(AY40,0,-1)+1</f>
        <v>28</v>
      </c>
      <c r="AZ40" s="4049">
        <f>OFFSET(AZ40,0,-1)+1</f>
        <v>29</v>
      </c>
      <c r="BA40" s="4049">
        <f>OFFSET(BA40,0,-1)+1</f>
        <v>30</v>
      </c>
      <c r="BB40" s="4049">
        <f>OFFSET(BB40,0,-1)+1</f>
        <v>31</v>
      </c>
      <c r="BC40" s="4049"/>
      <c r="BD40" s="4049">
        <f>OFFSET(BD40,0,-2)+1</f>
        <v>32</v>
      </c>
      <c r="BE40" s="4049">
        <f>OFFSET(BE40,0,-1)+1</f>
        <v>33</v>
      </c>
      <c r="BF40" s="4049">
        <f>OFFSET(BF40,0,-1)+1</f>
        <v>34</v>
      </c>
      <c r="BG40" s="4049">
        <f>OFFSET(BG40,0,-1)+1</f>
        <v>35</v>
      </c>
      <c r="BH40" s="4049">
        <f>OFFSET(BH40,0,-1)+1</f>
        <v>36</v>
      </c>
      <c r="BI40" s="4049">
        <f>OFFSET(BI40,0,-1)+1</f>
        <v>37</v>
      </c>
      <c r="BJ40" s="4049"/>
      <c r="BK40" s="4049">
        <f>OFFSET(BK40,0,-2)+1</f>
        <v>38</v>
      </c>
      <c r="BL40" s="1301">
        <f>OFFSET(BL40,0,-1)</f>
        <v>38</v>
      </c>
      <c r="BM40" s="1538">
        <f>OFFSET(BM40,0,-1)+1</f>
        <v>39</v>
      </c>
      <c r="BN40" s="567"/>
      <c r="BO40" s="567"/>
      <c r="BP40" s="567"/>
      <c r="BQ40" s="567"/>
      <c r="BR40" s="567"/>
      <c r="BS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123</v>
      </c>
      <c r="U41" s="356"/>
      <c r="V41" s="2298"/>
      <c r="W41" s="2299"/>
      <c r="X41" s="2299"/>
      <c r="Y41" s="2299"/>
      <c r="Z41" s="2299"/>
      <c r="AA41" s="2299"/>
      <c r="AB41" s="2300"/>
      <c r="AC41" s="2298" t="str">
        <f>INDEX(PT_DIFFERENTIATION_NTAR,MATCH(A41,PT_DIFFERENTIATION_NTAR_ID,0))</f>
        <v>Тариф на водоотведение</v>
      </c>
      <c r="AD41" s="2299"/>
      <c r="AE41" s="2299"/>
      <c r="AF41" s="2299"/>
      <c r="AG41" s="2299"/>
      <c r="AH41" s="2299"/>
      <c r="AI41" s="2299"/>
      <c r="AJ41" s="3915"/>
      <c r="AK41" s="3916"/>
      <c r="AL41" s="3916"/>
      <c r="AM41" s="3916"/>
      <c r="AN41" s="3916"/>
      <c r="AO41" s="3916"/>
      <c r="AP41" s="3917"/>
      <c r="AQ41" s="3915"/>
      <c r="AR41" s="3916"/>
      <c r="AS41" s="3916"/>
      <c r="AT41" s="3916"/>
      <c r="AU41" s="3916"/>
      <c r="AV41" s="3916"/>
      <c r="AW41" s="3917"/>
      <c r="AX41" s="3915"/>
      <c r="AY41" s="3916"/>
      <c r="AZ41" s="3916"/>
      <c r="BA41" s="3916"/>
      <c r="BB41" s="3916"/>
      <c r="BC41" s="3916"/>
      <c r="BD41" s="3917"/>
      <c r="BE41" s="3915"/>
      <c r="BF41" s="3916"/>
      <c r="BG41" s="3916"/>
      <c r="BH41" s="3916"/>
      <c r="BI41" s="3916"/>
      <c r="BJ41" s="3916"/>
      <c r="BK41" s="3917"/>
      <c r="BL41" s="2300"/>
      <c r="BM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556"/>
      <c r="BP41" s="556" t="str">
        <f>IF(T41="","",T41)</f>
        <v>Наименование тарифа</v>
      </c>
      <c r="BQ41" s="556"/>
      <c r="BR41" s="556"/>
      <c r="BS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399</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915"/>
      <c r="AK42" s="3916"/>
      <c r="AL42" s="3916"/>
      <c r="AM42" s="3916"/>
      <c r="AN42" s="3916"/>
      <c r="AO42" s="3916"/>
      <c r="AP42" s="3917"/>
      <c r="AQ42" s="3915"/>
      <c r="AR42" s="3916"/>
      <c r="AS42" s="3916"/>
      <c r="AT42" s="3916"/>
      <c r="AU42" s="3916"/>
      <c r="AV42" s="3916"/>
      <c r="AW42" s="3917"/>
      <c r="AX42" s="3915"/>
      <c r="AY42" s="3916"/>
      <c r="AZ42" s="3916"/>
      <c r="BA42" s="3916"/>
      <c r="BB42" s="3916"/>
      <c r="BC42" s="3916"/>
      <c r="BD42" s="3917"/>
      <c r="BE42" s="3915"/>
      <c r="BF42" s="3916"/>
      <c r="BG42" s="3916"/>
      <c r="BH42" s="3916"/>
      <c r="BI42" s="3916"/>
      <c r="BJ42" s="3916"/>
      <c r="BK42" s="3917"/>
      <c r="BL42" s="2300"/>
      <c r="BM42" s="1314" t="s">
        <v>400</v>
      </c>
      <c r="BO42" s="556"/>
      <c r="BP42" s="556" t="str">
        <f>IF(T42="","",T42)</f>
        <v>Территория действия тарифа</v>
      </c>
      <c r="BQ42" s="556"/>
      <c r="BR42" s="556"/>
      <c r="BS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515</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915"/>
      <c r="AK43" s="3916"/>
      <c r="AL43" s="3916"/>
      <c r="AM43" s="3916"/>
      <c r="AN43" s="3916"/>
      <c r="AO43" s="3916"/>
      <c r="AP43" s="3917"/>
      <c r="AQ43" s="3915"/>
      <c r="AR43" s="3916"/>
      <c r="AS43" s="3916"/>
      <c r="AT43" s="3916"/>
      <c r="AU43" s="3916"/>
      <c r="AV43" s="3916"/>
      <c r="AW43" s="3917"/>
      <c r="AX43" s="3915"/>
      <c r="AY43" s="3916"/>
      <c r="AZ43" s="3916"/>
      <c r="BA43" s="3916"/>
      <c r="BB43" s="3916"/>
      <c r="BC43" s="3916"/>
      <c r="BD43" s="3917"/>
      <c r="BE43" s="3915"/>
      <c r="BF43" s="3916"/>
      <c r="BG43" s="3916"/>
      <c r="BH43" s="3916"/>
      <c r="BI43" s="3916"/>
      <c r="BJ43" s="3916"/>
      <c r="BK43" s="3917"/>
      <c r="BL43" s="2300"/>
      <c r="BM43" s="1314" t="s">
        <v>516</v>
      </c>
      <c r="BO43" s="556"/>
      <c r="BP43" s="556" t="str">
        <f>IF(T43="","",T43)</f>
        <v>Наименование централизованной системы водоотведения</v>
      </c>
      <c r="BQ43" s="556"/>
      <c r="BR43" s="556"/>
      <c r="BS43" s="1211">
        <v>23</v>
      </c>
    </row>
    <row customHeight="1" ht="24">
      <c r="A44" s="1419" t="s">
        <v>265</v>
      </c>
      <c r="B44" s="1419" t="s">
        <v>266</v>
      </c>
      <c r="C44" s="1419" t="s">
        <v>267</v>
      </c>
      <c r="D44" s="1419" t="s">
        <v>520</v>
      </c>
      <c r="E44" s="2315"/>
      <c r="F44" s="2315"/>
      <c r="G44" s="2315"/>
      <c r="H44" s="2315"/>
      <c r="I44" s="2312" t="str">
        <f>S43&amp;".1"</f>
        <v>1.1.1.1</v>
      </c>
      <c r="J44" s="1419"/>
      <c r="K44" s="1419"/>
      <c r="L44" s="1420"/>
      <c r="P44" s="2313">
        <v>1</v>
      </c>
      <c r="Q44" s="1537"/>
      <c r="R44" s="412"/>
      <c r="S44" s="1549" t="str">
        <f>$I44</f>
        <v>1.1.1.1</v>
      </c>
      <c r="T44" s="341" t="s">
        <v>482</v>
      </c>
      <c r="U44" s="356"/>
      <c r="V44" s="2406"/>
      <c r="W44" s="2407"/>
      <c r="X44" s="2407"/>
      <c r="Y44" s="2407"/>
      <c r="Z44" s="2407"/>
      <c r="AA44" s="2407"/>
      <c r="AB44" s="2408"/>
      <c r="AC44" s="2409"/>
      <c r="AD44" s="2410"/>
      <c r="AE44" s="2410"/>
      <c r="AF44" s="2410"/>
      <c r="AG44" s="2410"/>
      <c r="AH44" s="2410"/>
      <c r="AI44" s="2410"/>
      <c r="AJ44" s="3920"/>
      <c r="AK44" s="3921"/>
      <c r="AL44" s="3921"/>
      <c r="AM44" s="3921"/>
      <c r="AN44" s="3921"/>
      <c r="AO44" s="3921"/>
      <c r="AP44" s="3922"/>
      <c r="AQ44" s="3920"/>
      <c r="AR44" s="3921"/>
      <c r="AS44" s="3921"/>
      <c r="AT44" s="3921"/>
      <c r="AU44" s="3921"/>
      <c r="AV44" s="3921"/>
      <c r="AW44" s="3922"/>
      <c r="AX44" s="3920"/>
      <c r="AY44" s="3921"/>
      <c r="AZ44" s="3921"/>
      <c r="BA44" s="3921"/>
      <c r="BB44" s="3921"/>
      <c r="BC44" s="3921"/>
      <c r="BD44" s="3922"/>
      <c r="BE44" s="3920"/>
      <c r="BF44" s="3921"/>
      <c r="BG44" s="3921"/>
      <c r="BH44" s="3921"/>
      <c r="BI44" s="3921"/>
      <c r="BJ44" s="3921"/>
      <c r="BK44" s="3922"/>
      <c r="BL44" s="2411"/>
      <c r="BM44" s="1314" t="s">
        <v>483</v>
      </c>
      <c r="BO44" s="556"/>
      <c r="BP44" s="556" t="str">
        <f>IF(T44="","",T44)</f>
        <v>Наименование признака дифференциации</v>
      </c>
      <c r="BQ44" s="556"/>
      <c r="BR44" s="556"/>
      <c r="BS44" s="1211">
        <v>23</v>
      </c>
    </row>
    <row customHeight="1" ht="24">
      <c r="A45" s="1419" t="s">
        <v>265</v>
      </c>
      <c r="B45" s="1419" t="s">
        <v>266</v>
      </c>
      <c r="C45" s="1419" t="s">
        <v>267</v>
      </c>
      <c r="D45" s="1419" t="s">
        <v>520</v>
      </c>
      <c r="E45" s="2315"/>
      <c r="F45" s="2315"/>
      <c r="G45" s="2315"/>
      <c r="H45" s="2315"/>
      <c r="I45" s="2342"/>
      <c r="J45" s="2312" t="str">
        <f>I44&amp;".1"</f>
        <v>1.1.1.1.1</v>
      </c>
      <c r="K45" s="1419"/>
      <c r="L45" s="1420" t="s">
        <v>408</v>
      </c>
      <c r="P45" s="2313"/>
      <c r="Q45" s="2313">
        <v>1</v>
      </c>
      <c r="R45" s="413"/>
      <c r="S45" s="1549" t="str">
        <f>$J45</f>
        <v>1.1.1.1.1</v>
      </c>
      <c r="T45" s="342" t="s">
        <v>409</v>
      </c>
      <c r="U45" s="356"/>
      <c r="V45" s="2301"/>
      <c r="W45" s="2302"/>
      <c r="X45" s="2302"/>
      <c r="Y45" s="2302"/>
      <c r="Z45" s="2302"/>
      <c r="AA45" s="2302"/>
      <c r="AB45" s="2303"/>
      <c r="AC45" s="2301" t="s">
        <v>521</v>
      </c>
      <c r="AD45" s="2302"/>
      <c r="AE45" s="2302"/>
      <c r="AF45" s="2302"/>
      <c r="AG45" s="2302"/>
      <c r="AH45" s="2302"/>
      <c r="AI45" s="2302"/>
      <c r="AJ45" s="3923"/>
      <c r="AK45" s="3924"/>
      <c r="AL45" s="3924"/>
      <c r="AM45" s="3924"/>
      <c r="AN45" s="3924"/>
      <c r="AO45" s="3924"/>
      <c r="AP45" s="3925"/>
      <c r="AQ45" s="3923"/>
      <c r="AR45" s="3924"/>
      <c r="AS45" s="3924"/>
      <c r="AT45" s="3924"/>
      <c r="AU45" s="3924"/>
      <c r="AV45" s="3924"/>
      <c r="AW45" s="3925"/>
      <c r="AX45" s="3923"/>
      <c r="AY45" s="3924"/>
      <c r="AZ45" s="3924"/>
      <c r="BA45" s="3924"/>
      <c r="BB45" s="3924"/>
      <c r="BC45" s="3924"/>
      <c r="BD45" s="3925"/>
      <c r="BE45" s="3923"/>
      <c r="BF45" s="3924"/>
      <c r="BG45" s="3924"/>
      <c r="BH45" s="3924"/>
      <c r="BI45" s="3924"/>
      <c r="BJ45" s="3924"/>
      <c r="BK45" s="3925"/>
      <c r="BL45" s="2303"/>
      <c r="BM45" s="1363" t="s">
        <v>484</v>
      </c>
      <c r="BO45" s="556"/>
      <c r="BP45" s="556" t="str">
        <f>IF(T45="","",T45)</f>
        <v>Группа потребителей</v>
      </c>
      <c r="BQ45" s="556"/>
      <c r="BR45" s="556"/>
      <c r="BS45" s="1211">
        <v>23</v>
      </c>
    </row>
    <row customHeight="1" ht="24">
      <c r="A46" s="1419" t="s">
        <v>265</v>
      </c>
      <c r="B46" s="1419" t="s">
        <v>266</v>
      </c>
      <c r="C46" s="1419" t="s">
        <v>267</v>
      </c>
      <c r="D46" s="1419" t="s">
        <v>520</v>
      </c>
      <c r="E46" s="2315"/>
      <c r="F46" s="2315"/>
      <c r="G46" s="2315"/>
      <c r="H46" s="2315"/>
      <c r="I46" s="2342"/>
      <c r="J46" s="2342"/>
      <c r="K46" s="2312" t="str">
        <f>J45&amp;".1"</f>
        <v>1.1.1.1.1.1</v>
      </c>
      <c r="L46" s="1420"/>
      <c r="P46" s="2313"/>
      <c r="Q46" s="2313"/>
      <c r="R46" s="413">
        <v>1</v>
      </c>
      <c r="S46" s="1549" t="str">
        <f>$K46</f>
        <v>1.1.1.1.1.1</v>
      </c>
      <c r="T46" s="1493"/>
      <c r="U46" s="356"/>
      <c r="V46" s="3926"/>
      <c r="W46" s="3926"/>
      <c r="X46" s="3927"/>
      <c r="Y46" s="3928"/>
      <c r="Z46" s="3929" t="s">
        <v>65</v>
      </c>
      <c r="AA46" s="4050"/>
      <c r="AB46" s="3929" t="s">
        <v>65</v>
      </c>
      <c r="AC46" s="807">
        <v>49.47</v>
      </c>
      <c r="AD46" s="807"/>
      <c r="AE46" s="1313"/>
      <c r="AF46" s="3928">
        <v>44927</v>
      </c>
      <c r="AG46" s="2163" t="s">
        <v>65</v>
      </c>
      <c r="AH46" s="2343">
        <v>45291</v>
      </c>
      <c r="AI46" s="2163" t="s">
        <v>65</v>
      </c>
      <c r="AJ46" s="3926">
        <v>44.93</v>
      </c>
      <c r="AK46" s="3926"/>
      <c r="AL46" s="3927"/>
      <c r="AM46" s="3928">
        <v>45292</v>
      </c>
      <c r="AN46" s="3929" t="s">
        <v>65</v>
      </c>
      <c r="AO46" s="4050">
        <v>45657</v>
      </c>
      <c r="AP46" s="3929" t="s">
        <v>65</v>
      </c>
      <c r="AQ46" s="3926">
        <v>42.08</v>
      </c>
      <c r="AR46" s="3926"/>
      <c r="AS46" s="3927"/>
      <c r="AT46" s="3928">
        <v>45658</v>
      </c>
      <c r="AU46" s="3929" t="s">
        <v>65</v>
      </c>
      <c r="AV46" s="4050">
        <v>46022</v>
      </c>
      <c r="AW46" s="3929" t="s">
        <v>65</v>
      </c>
      <c r="AX46" s="3926">
        <v>54.24</v>
      </c>
      <c r="AY46" s="3926"/>
      <c r="AZ46" s="3927"/>
      <c r="BA46" s="3928">
        <v>46023</v>
      </c>
      <c r="BB46" s="3929" t="s">
        <v>65</v>
      </c>
      <c r="BC46" s="4050">
        <v>46387</v>
      </c>
      <c r="BD46" s="3929" t="s">
        <v>65</v>
      </c>
      <c r="BE46" s="3926">
        <v>57.21</v>
      </c>
      <c r="BF46" s="3926"/>
      <c r="BG46" s="3927"/>
      <c r="BH46" s="3928">
        <v>46388</v>
      </c>
      <c r="BI46" s="3929" t="s">
        <v>65</v>
      </c>
      <c r="BJ46" s="4050">
        <v>46752</v>
      </c>
      <c r="BK46" s="3929" t="s">
        <v>65</v>
      </c>
      <c r="BL46" s="1494"/>
      <c r="BM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67">
        <f>STRCHECKDATE(V47:BL47)</f>
      </c>
      <c r="BO46" s="556"/>
      <c r="BP46" s="556" t="str">
        <f>IF(T46="","",T46)</f>
        <v/>
      </c>
      <c r="BQ46" s="556"/>
      <c r="BR46" s="556"/>
      <c r="BS46" s="1211">
        <v>23</v>
      </c>
    </row>
    <row customHeight="1" ht="0">
      <c r="A47" s="1419" t="s">
        <v>265</v>
      </c>
      <c r="B47" s="1419" t="s">
        <v>266</v>
      </c>
      <c r="C47" s="1419" t="s">
        <v>267</v>
      </c>
      <c r="D47" s="1419" t="s">
        <v>520</v>
      </c>
      <c r="E47" s="2315"/>
      <c r="F47" s="2315"/>
      <c r="G47" s="2315"/>
      <c r="H47" s="2315"/>
      <c r="I47" s="2342"/>
      <c r="J47" s="2342"/>
      <c r="K47" s="2312"/>
      <c r="L47" s="1420"/>
      <c r="P47" s="2313"/>
      <c r="Q47" s="2313"/>
      <c r="R47" s="413"/>
      <c r="S47" s="1546"/>
      <c r="T47" s="356"/>
      <c r="U47" s="356"/>
      <c r="V47" s="3931"/>
      <c r="W47" s="3931"/>
      <c r="X47" s="3932" t="str">
        <f>Y46&amp;"-"&amp;AA46</f>
        <v>-</v>
      </c>
      <c r="Y47" s="3933"/>
      <c r="Z47" s="3929"/>
      <c r="AA47" s="4051"/>
      <c r="AB47" s="3929"/>
      <c r="AC47" s="381"/>
      <c r="AD47" s="381"/>
      <c r="AE47" s="384" t="str">
        <f>AF46&amp;"-"&amp;AH46</f>
        <v>44927-45291</v>
      </c>
      <c r="AF47" s="2322"/>
      <c r="AG47" s="2163"/>
      <c r="AH47" s="2344"/>
      <c r="AI47" s="2163"/>
      <c r="AJ47" s="3931"/>
      <c r="AK47" s="3931"/>
      <c r="AL47" s="3932" t="str">
        <f>AM46&amp;"-"&amp;AO46</f>
        <v>45292-45657</v>
      </c>
      <c r="AM47" s="3933"/>
      <c r="AN47" s="3929"/>
      <c r="AO47" s="4051"/>
      <c r="AP47" s="3929"/>
      <c r="AQ47" s="3931"/>
      <c r="AR47" s="3931"/>
      <c r="AS47" s="3932" t="str">
        <f>AT46&amp;"-"&amp;AV46</f>
        <v>45658-46022</v>
      </c>
      <c r="AT47" s="3933"/>
      <c r="AU47" s="3929"/>
      <c r="AV47" s="4051"/>
      <c r="AW47" s="3929"/>
      <c r="AX47" s="3931"/>
      <c r="AY47" s="3931"/>
      <c r="AZ47" s="3932" t="str">
        <f>BA46&amp;"-"&amp;BC46</f>
        <v>46023-46387</v>
      </c>
      <c r="BA47" s="3933"/>
      <c r="BB47" s="3929"/>
      <c r="BC47" s="4051"/>
      <c r="BD47" s="3929"/>
      <c r="BE47" s="3931"/>
      <c r="BF47" s="3931"/>
      <c r="BG47" s="3932" t="str">
        <f>BH46&amp;"-"&amp;BJ46</f>
        <v>46388-46752</v>
      </c>
      <c r="BH47" s="3933"/>
      <c r="BI47" s="3929"/>
      <c r="BJ47" s="4051"/>
      <c r="BK47" s="3929"/>
      <c r="BL47" s="1495"/>
      <c r="BM47" s="2405"/>
      <c r="BO47" s="556"/>
      <c r="BP47" s="556" t="str">
        <f>IF(T47="","",T47)</f>
        <v/>
      </c>
      <c r="BQ47" s="556"/>
      <c r="BR47" s="556"/>
      <c r="BS47" s="1211">
        <v>0</v>
      </c>
    </row>
    <row customHeight="1" ht="21">
      <c r="A48" s="1419" t="s">
        <v>265</v>
      </c>
      <c r="B48" s="1419" t="s">
        <v>266</v>
      </c>
      <c r="C48" s="1419" t="s">
        <v>267</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052"/>
      <c r="AK48" s="4053"/>
      <c r="AL48" s="4054"/>
      <c r="AM48" s="4055"/>
      <c r="AN48" s="4056"/>
      <c r="AO48" s="4057"/>
      <c r="AP48" s="4058"/>
      <c r="AQ48" s="4059"/>
      <c r="AR48" s="4060"/>
      <c r="AS48" s="4061"/>
      <c r="AT48" s="4062"/>
      <c r="AU48" s="4063"/>
      <c r="AV48" s="4064"/>
      <c r="AW48" s="4065"/>
      <c r="AX48" s="4066"/>
      <c r="AY48" s="4067"/>
      <c r="AZ48" s="4068"/>
      <c r="BA48" s="4069"/>
      <c r="BB48" s="4070"/>
      <c r="BC48" s="4071"/>
      <c r="BD48" s="4072"/>
      <c r="BE48" s="4073"/>
      <c r="BF48" s="4074"/>
      <c r="BG48" s="4075"/>
      <c r="BH48" s="4076"/>
      <c r="BI48" s="4077"/>
      <c r="BJ48" s="4078"/>
      <c r="BK48" s="4079"/>
      <c r="BL48" s="423"/>
      <c r="BM48" s="1314" t="s">
        <v>486</v>
      </c>
      <c r="BO48" s="556"/>
      <c r="BP48" s="556" t="str">
        <f>IF(T48="","",T48)</f>
        <v>Добавить значение признака дифференциации</v>
      </c>
      <c r="BQ48" s="556"/>
      <c r="BR48" s="556"/>
      <c r="BS48" s="1211">
        <v>20</v>
      </c>
    </row>
    <row customHeight="1" ht="22.049999999999997">
      <c r="A49" s="1419" t="s">
        <v>265</v>
      </c>
      <c r="B49" s="1419" t="s">
        <v>266</v>
      </c>
      <c r="C49" s="1419" t="s">
        <v>267</v>
      </c>
      <c r="D49" s="1419" t="s">
        <v>520</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080"/>
      <c r="AK49" s="4081"/>
      <c r="AL49" s="4082"/>
      <c r="AM49" s="4083"/>
      <c r="AN49" s="4084"/>
      <c r="AO49" s="4085"/>
      <c r="AP49" s="4086"/>
      <c r="AQ49" s="4087"/>
      <c r="AR49" s="4088"/>
      <c r="AS49" s="4089"/>
      <c r="AT49" s="4090"/>
      <c r="AU49" s="4091"/>
      <c r="AV49" s="4092"/>
      <c r="AW49" s="4093"/>
      <c r="AX49" s="4094"/>
      <c r="AY49" s="4095"/>
      <c r="AZ49" s="4096"/>
      <c r="BA49" s="4097"/>
      <c r="BB49" s="4098"/>
      <c r="BC49" s="4099"/>
      <c r="BD49" s="4100"/>
      <c r="BE49" s="4101"/>
      <c r="BF49" s="4102"/>
      <c r="BG49" s="4103"/>
      <c r="BH49" s="4104"/>
      <c r="BI49" s="4105"/>
      <c r="BJ49" s="4106"/>
      <c r="BK49" s="4107"/>
      <c r="BL49" s="423"/>
      <c r="BM49" s="1496"/>
      <c r="BO49" s="556"/>
      <c r="BP49" s="556" t="str">
        <f>IF(T49="","",T49)</f>
        <v>Добавить группу потребителей</v>
      </c>
      <c r="BQ49" s="556"/>
      <c r="BR49" s="556"/>
      <c r="BS49" s="1211">
        <v>21</v>
      </c>
    </row>
    <row customHeight="1" ht="22.049999999999997">
      <c r="A50" s="1419" t="s">
        <v>265</v>
      </c>
      <c r="B50" s="1419" t="s">
        <v>266</v>
      </c>
      <c r="C50" s="1419" t="s">
        <v>267</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108"/>
      <c r="AK50" s="4109"/>
      <c r="AL50" s="4110"/>
      <c r="AM50" s="4111"/>
      <c r="AN50" s="4112"/>
      <c r="AO50" s="4113"/>
      <c r="AP50" s="4114"/>
      <c r="AQ50" s="4115"/>
      <c r="AR50" s="4116"/>
      <c r="AS50" s="4117"/>
      <c r="AT50" s="4118"/>
      <c r="AU50" s="4119"/>
      <c r="AV50" s="4120"/>
      <c r="AW50" s="4121"/>
      <c r="AX50" s="4122"/>
      <c r="AY50" s="4123"/>
      <c r="AZ50" s="4124"/>
      <c r="BA50" s="4125"/>
      <c r="BB50" s="4126"/>
      <c r="BC50" s="4127"/>
      <c r="BD50" s="4128"/>
      <c r="BE50" s="4129"/>
      <c r="BF50" s="4130"/>
      <c r="BG50" s="4131"/>
      <c r="BH50" s="4132"/>
      <c r="BI50" s="4133"/>
      <c r="BJ50" s="4134"/>
      <c r="BK50" s="4135"/>
      <c r="BL50" s="423"/>
      <c r="BM50" s="359"/>
      <c r="BO50" s="556"/>
      <c r="BP50" s="556" t="str">
        <f>IF(T50="","",T50)</f>
        <v>Добавить наименование признака дифференциации</v>
      </c>
      <c r="BQ50" s="556"/>
      <c r="BR50" s="556"/>
      <c r="BS50" s="1211">
        <v>21</v>
      </c>
    </row>
    <row s="2852"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268</v>
      </c>
      <c r="U51" s="1380"/>
      <c r="V51" s="1380"/>
      <c r="W51" s="1380"/>
      <c r="X51" s="1380"/>
      <c r="Y51" s="1380"/>
      <c r="Z51" s="1380"/>
      <c r="AA51" s="1380"/>
      <c r="AB51" s="1380"/>
      <c r="AC51" s="1380"/>
      <c r="AD51" s="1380"/>
      <c r="AE51" s="1380"/>
      <c r="AF51" s="1380"/>
      <c r="AG51" s="1380"/>
      <c r="AH51" s="1380"/>
      <c r="AI51" s="1380"/>
      <c r="AJ51" s="4019"/>
      <c r="AK51" s="4019"/>
      <c r="AL51" s="4019"/>
      <c r="AM51" s="4019"/>
      <c r="AN51" s="4019"/>
      <c r="AO51" s="4019"/>
      <c r="AP51" s="4019"/>
      <c r="AQ51" s="4019"/>
      <c r="AR51" s="4019"/>
      <c r="AS51" s="4019"/>
      <c r="AT51" s="4019"/>
      <c r="AU51" s="4019"/>
      <c r="AV51" s="4019"/>
      <c r="AW51" s="4019"/>
      <c r="AX51" s="4019"/>
      <c r="AY51" s="4019"/>
      <c r="AZ51" s="4019"/>
      <c r="BA51" s="4019"/>
      <c r="BB51" s="4019"/>
      <c r="BC51" s="4019"/>
      <c r="BD51" s="4019"/>
      <c r="BE51" s="4019"/>
      <c r="BF51" s="4019"/>
      <c r="BG51" s="4019"/>
      <c r="BH51" s="4019"/>
      <c r="BI51" s="4019"/>
      <c r="BJ51" s="4019"/>
      <c r="BK51" s="4019"/>
      <c r="BL51" s="1380"/>
      <c r="BM51" s="1380"/>
      <c r="BO51" s="845"/>
      <c r="BP51" s="845" t="str">
        <f>IF(T51="","",T51)</f>
        <v>Добавить централизованную систему для дифференциации</v>
      </c>
      <c r="BQ51" s="845"/>
      <c r="BR51" s="845"/>
      <c r="BS51" s="574">
        <v>0</v>
      </c>
    </row>
    <row s="2852"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269</v>
      </c>
      <c r="U52" s="1380"/>
      <c r="V52" s="1380"/>
      <c r="W52" s="1380"/>
      <c r="X52" s="1380"/>
      <c r="Y52" s="1380"/>
      <c r="Z52" s="1380"/>
      <c r="AA52" s="1380"/>
      <c r="AB52" s="1380"/>
      <c r="AC52" s="1380"/>
      <c r="AD52" s="1380"/>
      <c r="AE52" s="1380"/>
      <c r="AF52" s="1380"/>
      <c r="AG52" s="1380"/>
      <c r="AH52" s="1380"/>
      <c r="AI52" s="1380"/>
      <c r="AJ52" s="4019"/>
      <c r="AK52" s="4019"/>
      <c r="AL52" s="4019"/>
      <c r="AM52" s="4019"/>
      <c r="AN52" s="4019"/>
      <c r="AO52" s="4019"/>
      <c r="AP52" s="4019"/>
      <c r="AQ52" s="4019"/>
      <c r="AR52" s="4019"/>
      <c r="AS52" s="4019"/>
      <c r="AT52" s="4019"/>
      <c r="AU52" s="4019"/>
      <c r="AV52" s="4019"/>
      <c r="AW52" s="4019"/>
      <c r="AX52" s="4019"/>
      <c r="AY52" s="4019"/>
      <c r="AZ52" s="4019"/>
      <c r="BA52" s="4019"/>
      <c r="BB52" s="4019"/>
      <c r="BC52" s="4019"/>
      <c r="BD52" s="4019"/>
      <c r="BE52" s="4019"/>
      <c r="BF52" s="4019"/>
      <c r="BG52" s="4019"/>
      <c r="BH52" s="4019"/>
      <c r="BI52" s="4019"/>
      <c r="BJ52" s="4019"/>
      <c r="BK52" s="4019"/>
      <c r="BL52" s="1380"/>
      <c r="BM52" s="1380"/>
      <c r="BO52" s="556"/>
      <c r="BP52" s="556" t="str">
        <f>IF(T52="","",T52)</f>
        <v>Добавить территорию для дифференциации</v>
      </c>
      <c r="BQ52" s="556"/>
      <c r="BR52" s="556"/>
      <c r="BS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270</v>
      </c>
      <c r="U53" s="1380"/>
      <c r="V53" s="1380"/>
      <c r="W53" s="1380"/>
      <c r="X53" s="1380"/>
      <c r="Y53" s="1380"/>
      <c r="Z53" s="1380"/>
      <c r="AA53" s="1380"/>
      <c r="AB53" s="1380"/>
      <c r="AC53" s="1380"/>
      <c r="AD53" s="1380"/>
      <c r="AE53" s="1380"/>
      <c r="AF53" s="1380"/>
      <c r="AG53" s="1380"/>
      <c r="AH53" s="1380"/>
      <c r="AI53" s="1380"/>
      <c r="AJ53" s="4019"/>
      <c r="AK53" s="4019"/>
      <c r="AL53" s="4019"/>
      <c r="AM53" s="4019"/>
      <c r="AN53" s="4019"/>
      <c r="AO53" s="4019"/>
      <c r="AP53" s="4019"/>
      <c r="AQ53" s="4019"/>
      <c r="AR53" s="4019"/>
      <c r="AS53" s="4019"/>
      <c r="AT53" s="4019"/>
      <c r="AU53" s="4019"/>
      <c r="AV53" s="4019"/>
      <c r="AW53" s="4019"/>
      <c r="AX53" s="4019"/>
      <c r="AY53" s="4019"/>
      <c r="AZ53" s="4019"/>
      <c r="BA53" s="4019"/>
      <c r="BB53" s="4019"/>
      <c r="BC53" s="4019"/>
      <c r="BD53" s="4019"/>
      <c r="BE53" s="4019"/>
      <c r="BF53" s="4019"/>
      <c r="BG53" s="4019"/>
      <c r="BH53" s="4019"/>
      <c r="BI53" s="4019"/>
      <c r="BJ53" s="4019"/>
      <c r="BK53" s="4019"/>
      <c r="BL53" s="1380"/>
      <c r="BM53" s="1380"/>
      <c r="BO53" s="845"/>
      <c r="BP53" s="845" t="str">
        <f>IF(T53="","",T53)</f>
        <v>Добавить наименование тарифа</v>
      </c>
      <c r="BQ53" s="845"/>
      <c r="BR53" s="845"/>
      <c r="BS53" s="574">
        <v>0</v>
      </c>
    </row>
    <row customHeight="1" ht="11.549999999999999">
      <c r="M54" s="1216"/>
      <c r="N54" s="1216"/>
      <c r="O54" s="593"/>
      <c r="P54" s="1211"/>
      <c r="Q54" s="1211"/>
      <c r="R54" s="1211"/>
      <c r="S54" s="1211"/>
      <c r="AJ54" s="3913"/>
      <c r="AK54" s="3913"/>
      <c r="AL54" s="3913"/>
      <c r="AM54" s="3913"/>
      <c r="AN54" s="3913"/>
      <c r="AO54" s="3913"/>
      <c r="AP54" s="3913"/>
      <c r="AQ54" s="3913"/>
      <c r="AR54" s="3913"/>
      <c r="AS54" s="3913"/>
      <c r="AT54" s="3913"/>
      <c r="AU54" s="3913"/>
      <c r="AV54" s="3913"/>
      <c r="AW54" s="3913"/>
      <c r="AX54" s="3913"/>
      <c r="AY54" s="3913"/>
      <c r="AZ54" s="3913"/>
      <c r="BA54" s="3913"/>
      <c r="BB54" s="3913"/>
      <c r="BC54" s="3913"/>
      <c r="BD54" s="3913"/>
      <c r="BE54" s="3913"/>
      <c r="BF54" s="3913"/>
      <c r="BG54" s="3913"/>
      <c r="BH54" s="3913"/>
      <c r="BI54" s="3913"/>
      <c r="BJ54" s="3913"/>
      <c r="BK54" s="3913"/>
      <c r="BN54" s="1211"/>
      <c r="BO54" s="1211"/>
      <c r="BP54" s="1211"/>
      <c r="BQ54" s="1211"/>
      <c r="BR54" s="1211"/>
      <c r="BS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4136"/>
      <c r="AK55" s="4136"/>
      <c r="AL55" s="4136"/>
      <c r="AM55" s="4136"/>
      <c r="AN55" s="4136"/>
      <c r="AO55" s="4136"/>
      <c r="AP55" s="4136"/>
      <c r="AQ55" s="4136"/>
      <c r="AR55" s="4136"/>
      <c r="AS55" s="4136"/>
      <c r="AT55" s="4136"/>
      <c r="AU55" s="4136"/>
      <c r="AV55" s="4136"/>
      <c r="AW55" s="4136"/>
      <c r="AX55" s="4136"/>
      <c r="AY55" s="4136"/>
      <c r="AZ55" s="4136"/>
      <c r="BA55" s="4136"/>
      <c r="BB55" s="4136"/>
      <c r="BC55" s="4136"/>
      <c r="BD55" s="4136"/>
      <c r="BE55" s="4136"/>
      <c r="BF55" s="4136"/>
      <c r="BG55" s="4136"/>
      <c r="BH55" s="4136"/>
      <c r="BI55" s="4136"/>
      <c r="BJ55" s="4136"/>
      <c r="BK55" s="4136"/>
      <c r="BL55" s="2341"/>
      <c r="BM55" s="2341"/>
      <c r="BS55" s="1211">
        <v>14</v>
      </c>
    </row>
    <row customHeight="1" ht="14.699999999999998">
      <c r="O56" s="593"/>
      <c r="AJ56" s="3913"/>
      <c r="AK56" s="3913"/>
      <c r="AL56" s="3913"/>
      <c r="AM56" s="3913"/>
      <c r="AN56" s="3913"/>
      <c r="AO56" s="3913"/>
      <c r="AP56" s="3913"/>
      <c r="AQ56" s="3913"/>
      <c r="AR56" s="3913"/>
      <c r="AS56" s="3913"/>
      <c r="AT56" s="3913"/>
      <c r="AU56" s="3913"/>
      <c r="AV56" s="3913"/>
      <c r="AW56" s="3913"/>
      <c r="AX56" s="3913"/>
      <c r="AY56" s="3913"/>
      <c r="AZ56" s="3913"/>
      <c r="BA56" s="3913"/>
      <c r="BB56" s="3913"/>
      <c r="BC56" s="3913"/>
      <c r="BD56" s="3913"/>
      <c r="BE56" s="3913"/>
      <c r="BF56" s="3913"/>
      <c r="BG56" s="3913"/>
      <c r="BH56" s="3913"/>
      <c r="BI56" s="3913"/>
      <c r="BJ56" s="3913"/>
      <c r="BK56" s="3913"/>
      <c r="BS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4136"/>
      <c r="AK57" s="4136"/>
      <c r="AL57" s="4136"/>
      <c r="AM57" s="4136"/>
      <c r="AN57" s="4136"/>
      <c r="AO57" s="4136"/>
      <c r="AP57" s="4136"/>
      <c r="AQ57" s="4136"/>
      <c r="AR57" s="4136"/>
      <c r="AS57" s="4136"/>
      <c r="AT57" s="4136"/>
      <c r="AU57" s="4136"/>
      <c r="AV57" s="4136"/>
      <c r="AW57" s="4136"/>
      <c r="AX57" s="4136"/>
      <c r="AY57" s="4136"/>
      <c r="AZ57" s="4136"/>
      <c r="BA57" s="4136"/>
      <c r="BB57" s="4136"/>
      <c r="BC57" s="4136"/>
      <c r="BD57" s="4136"/>
      <c r="BE57" s="4136"/>
      <c r="BF57" s="4136"/>
      <c r="BG57" s="4136"/>
      <c r="BH57" s="4136"/>
      <c r="BI57" s="4136"/>
      <c r="BJ57" s="4136"/>
      <c r="BK57" s="4136"/>
      <c r="BL57" s="2341"/>
      <c r="BM57" s="2341"/>
      <c r="BS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913">
        <v>0</v>
      </c>
      <c r="AK58" s="3913">
        <v>0</v>
      </c>
      <c r="AL58" s="3913">
        <v>0</v>
      </c>
      <c r="AM58" s="3913">
        <v>0</v>
      </c>
      <c r="AN58" s="3913">
        <v>0</v>
      </c>
      <c r="AO58" s="3913">
        <v>0</v>
      </c>
      <c r="AP58" s="3913">
        <v>0</v>
      </c>
      <c r="AQ58" s="3913">
        <v>0</v>
      </c>
      <c r="AR58" s="3913">
        <v>0</v>
      </c>
      <c r="AS58" s="3913">
        <v>0</v>
      </c>
      <c r="AT58" s="3913">
        <v>0</v>
      </c>
      <c r="AU58" s="3913">
        <v>0</v>
      </c>
      <c r="AV58" s="3913">
        <v>0</v>
      </c>
      <c r="AW58" s="3913">
        <v>0</v>
      </c>
      <c r="AX58" s="3913">
        <v>0</v>
      </c>
      <c r="AY58" s="3913">
        <v>0</v>
      </c>
      <c r="AZ58" s="3913">
        <v>0</v>
      </c>
      <c r="BA58" s="3913">
        <v>0</v>
      </c>
      <c r="BB58" s="3913">
        <v>0</v>
      </c>
      <c r="BC58" s="3913">
        <v>0</v>
      </c>
      <c r="BD58" s="3913">
        <v>0</v>
      </c>
      <c r="BE58" s="3913">
        <v>0</v>
      </c>
      <c r="BF58" s="3913">
        <v>0</v>
      </c>
      <c r="BG58" s="3913">
        <v>0</v>
      </c>
      <c r="BH58" s="3913">
        <v>0</v>
      </c>
      <c r="BI58" s="3913">
        <v>0</v>
      </c>
      <c r="BJ58" s="3913">
        <v>0</v>
      </c>
      <c r="BK58" s="3913">
        <v>0</v>
      </c>
      <c r="BL58" s="1211">
        <v>4</v>
      </c>
      <c r="BM58" s="1211">
        <v>115</v>
      </c>
      <c r="BN58" s="567">
        <v>10</v>
      </c>
      <c r="BO58" s="567">
        <v>10</v>
      </c>
      <c r="BP58" s="567">
        <v>10</v>
      </c>
      <c r="BQ58" s="567">
        <v>10</v>
      </c>
      <c r="BR58" s="567">
        <v>10</v>
      </c>
      <c r="BS58" s="1211">
        <v>23</v>
      </c>
    </row>
  </sheetData>
  <sheetProtection sheet="1" formatColumns="0" formatRows="0" autoFilter="0" sort="1" insertRows="1" insertColumns="1" deleteRows="1" deleteColumns="1"/>
  <mergeCells count="185">
    <mergeCell ref="BM46:BM47"/>
    <mergeCell ref="T55:BM55"/>
    <mergeCell ref="T57:BM57"/>
    <mergeCell ref="K46:K47"/>
    <mergeCell ref="AF46:AF47"/>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7:BM8"/>
    <mergeCell ref="AF15:AF16"/>
    <mergeCell ref="AG15:AG16"/>
    <mergeCell ref="AH15:AH16"/>
    <mergeCell ref="AI15:AI16"/>
    <mergeCell ref="Z7:Z8"/>
    <mergeCell ref="AA7:AA8"/>
    <mergeCell ref="AB7:AB8"/>
    <mergeCell ref="AF7:AF8"/>
    <mergeCell ref="AG7:AG8"/>
    <mergeCell ref="AH7:AH8"/>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AM46:AM47"/>
    <mergeCell ref="AN46:AN47"/>
    <mergeCell ref="AO46:AO47"/>
    <mergeCell ref="AP46:AP47"/>
    <mergeCell ref="AT46:AT47"/>
    <mergeCell ref="AU46:AU47"/>
    <mergeCell ref="AV46:AV47"/>
    <mergeCell ref="AW46:AW47"/>
    <mergeCell ref="BA46:BA47"/>
    <mergeCell ref="BB46:BB47"/>
    <mergeCell ref="BC46:BC47"/>
    <mergeCell ref="BD46:BD47"/>
    <mergeCell ref="BH46:BH47"/>
    <mergeCell ref="BI46:BI47"/>
    <mergeCell ref="BJ46:BJ47"/>
    <mergeCell ref="BK46:BK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09757-D6E2-DDFB-6321-B0B9FD2299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45409</v>
      </c>
      <c r="W28" s="2320"/>
      <c r="X28" s="2320"/>
      <c r="Y28" s="2320"/>
      <c r="Z28" s="2320"/>
      <c r="AA28" s="2320"/>
      <c r="AB28" s="382"/>
      <c r="AC28" s="2320" t="str">
        <f>IF(TITLE_DATE_PR_CHANGE="",IF(TITLE_DATE_PR="","",TITLE_DATE_PR),TITLE_DATE_PR_CHANGE)</f>
        <v>45409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б/н</v>
      </c>
      <c r="W29" s="2307"/>
      <c r="X29" s="2307"/>
      <c r="Y29" s="2307"/>
      <c r="Z29" s="2307"/>
      <c r="AA29" s="2307"/>
      <c r="AB29" s="382"/>
      <c r="AC29" s="2307" t="str">
        <f>IF(TITLE_NUMBER_PR_CHANGE="",IF(TITLE_NUMBER_PR="","",TITLE_NUMBER_PR),TITLE_NUMBER_PR_CHANGE)</f>
        <v>б/н</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45409</v>
      </c>
      <c r="W32" s="2320"/>
      <c r="X32" s="2320"/>
      <c r="Y32" s="2320"/>
      <c r="Z32" s="2320"/>
      <c r="AA32" s="2320"/>
      <c r="AB32" s="382"/>
      <c r="AC32" s="2320" t="str">
        <f>IF(TITLE_DATE_PR_CHANGE="",IF(TITLE_DATE_PR="","",TITLE_DATE_PR),TITLE_DATE_PR_CHANGE)</f>
        <v>45409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б/н</v>
      </c>
      <c r="W33" s="2307"/>
      <c r="X33" s="2307"/>
      <c r="Y33" s="2307"/>
      <c r="Z33" s="2307"/>
      <c r="AA33" s="2307"/>
      <c r="AB33" s="382"/>
      <c r="AC33" s="2307" t="str">
        <f>IF(TITLE_NUMBER_PR_CHANGE="",IF(TITLE_NUMBER_PR="","",TITLE_NUMBER_PR),TITLE_NUMBER_PR_CHANGE)</f>
        <v>б/н</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87</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2337"/>
      <c r="AK38" s="2183"/>
      <c r="AQ38" s="1211">
        <v>34</v>
      </c>
    </row>
    <row customHeight="1" ht="90.3">
      <c r="A39" s="1426"/>
      <c r="B39" s="1426" t="s">
        <v>135</v>
      </c>
      <c r="C39" s="1426" t="s">
        <v>136</v>
      </c>
      <c r="D39" s="1426" t="s">
        <v>137</v>
      </c>
      <c r="E39" s="1420" t="s">
        <v>437</v>
      </c>
      <c r="F39" s="1420" t="s">
        <v>438</v>
      </c>
      <c r="G39" s="1420" t="s">
        <v>439</v>
      </c>
      <c r="H39" s="1420"/>
      <c r="I39" s="1420" t="s">
        <v>489</v>
      </c>
      <c r="J39" s="1420" t="s">
        <v>442</v>
      </c>
      <c r="K39" s="1420" t="s">
        <v>490</v>
      </c>
      <c r="L39" s="1420" t="s">
        <v>418</v>
      </c>
      <c r="Q39" s="432"/>
      <c r="R39" s="432"/>
      <c r="S39" s="2329"/>
      <c r="T39" s="2265"/>
      <c r="U39" s="358"/>
      <c r="V39" s="1539" t="s">
        <v>518</v>
      </c>
      <c r="W39" s="1278" t="s">
        <v>519</v>
      </c>
      <c r="X39" s="1278" t="s">
        <v>493</v>
      </c>
      <c r="Y39" s="1545" t="s">
        <v>446</v>
      </c>
      <c r="Z39" s="2326" t="s">
        <v>447</v>
      </c>
      <c r="AA39" s="2327"/>
      <c r="AB39" s="2335"/>
      <c r="AC39" s="1539" t="s">
        <v>518</v>
      </c>
      <c r="AD39" s="1278" t="s">
        <v>519</v>
      </c>
      <c r="AE39" s="1278" t="s">
        <v>493</v>
      </c>
      <c r="AF39" s="1545" t="s">
        <v>446</v>
      </c>
      <c r="AG39" s="2326" t="s">
        <v>447</v>
      </c>
      <c r="AH39" s="2327"/>
      <c r="AI39" s="2335"/>
      <c r="AJ39" s="2338"/>
      <c r="AK39" s="2183"/>
      <c r="AQ39" s="1211">
        <v>86</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522</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522</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273</v>
      </c>
      <c r="B46" s="1419" t="s">
        <v>274</v>
      </c>
      <c r="C46" s="1419" t="s">
        <v>275</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522</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522</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522</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268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269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270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F88E5-3DF4-9433-918F-7351EE04CD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269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45409</v>
      </c>
      <c r="W32" s="2320"/>
      <c r="X32" s="2320"/>
      <c r="Y32" s="2320"/>
      <c r="Z32" s="2320"/>
      <c r="AA32" s="2320"/>
      <c r="AB32" s="2320"/>
      <c r="AC32" s="382"/>
      <c r="AD32" s="2320" t="str">
        <f>IF(TITLE_DATE_PR_CHANGE="",IF(TITLE_DATE_PR="","",TITLE_DATE_PR),TITLE_DATE_PR_CHANGE)</f>
        <v>45409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б/н</v>
      </c>
      <c r="W33" s="2307"/>
      <c r="X33" s="2307"/>
      <c r="Y33" s="2307"/>
      <c r="Z33" s="2307"/>
      <c r="AA33" s="2307"/>
      <c r="AB33" s="2307"/>
      <c r="AC33" s="382"/>
      <c r="AD33" s="2307" t="str">
        <f>IF(TITLE_NUMBER_PR_CHANGE="",IF(TITLE_NUMBER_PR="","",TITLE_NUMBER_PR),TITLE_NUMBER_PR_CHANGE)</f>
        <v>б/н</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45409</v>
      </c>
      <c r="W36" s="2320"/>
      <c r="X36" s="2320"/>
      <c r="Y36" s="2320"/>
      <c r="Z36" s="2320"/>
      <c r="AA36" s="2320"/>
      <c r="AB36" s="2320"/>
      <c r="AC36" s="382"/>
      <c r="AD36" s="2320" t="str">
        <f>IF(TITLE_DATE_PR_CHANGE="",IF(TITLE_DATE_PR="","",TITLE_DATE_PR),TITLE_DATE_PR_CHANGE)</f>
        <v>45409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б/н</v>
      </c>
      <c r="W37" s="2307"/>
      <c r="X37" s="2307"/>
      <c r="Y37" s="2307"/>
      <c r="Z37" s="2307"/>
      <c r="AA37" s="2307"/>
      <c r="AB37" s="2307"/>
      <c r="AC37" s="382"/>
      <c r="AD37" s="2307" t="str">
        <f>IF(TITLE_NUMBER_PR_CHANGE="",IF(TITLE_NUMBER_PR="","",TITLE_NUMBER_PR),TITLE_NUMBER_PR_CHANGE)</f>
        <v>б/н</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506</v>
      </c>
      <c r="U41" s="357"/>
      <c r="V41" s="2330" t="s">
        <v>429</v>
      </c>
      <c r="W41" s="2331"/>
      <c r="X41" s="2331"/>
      <c r="Y41" s="2331"/>
      <c r="Z41" s="2331"/>
      <c r="AA41" s="2331"/>
      <c r="AB41" s="2332"/>
      <c r="AC41" s="2333" t="s">
        <v>430</v>
      </c>
      <c r="AD41" s="2384" t="s">
        <v>525</v>
      </c>
      <c r="AE41" s="2347"/>
      <c r="AF41" s="2347"/>
      <c r="AG41" s="2385"/>
      <c r="AH41" s="2384" t="s">
        <v>526</v>
      </c>
      <c r="AI41" s="2347"/>
      <c r="AJ41" s="2347"/>
      <c r="AK41" s="2385"/>
      <c r="AL41" s="2384" t="s">
        <v>527</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52" customFormat="1" customHeight="1" ht="0">
      <c r="A49" s="1399" t="s">
        <v>278</v>
      </c>
      <c r="B49" s="1399" t="s">
        <v>279</v>
      </c>
      <c r="C49" s="1399" t="s">
        <v>280</v>
      </c>
      <c r="D49" s="1399" t="s">
        <v>530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2" customFormat="1" customHeight="1" ht="0">
      <c r="A50" s="1399" t="s">
        <v>278</v>
      </c>
      <c r="B50" s="1399" t="s">
        <v>279</v>
      </c>
      <c r="C50" s="1399" t="s">
        <v>280</v>
      </c>
      <c r="D50" s="1399" t="s">
        <v>530</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278</v>
      </c>
      <c r="B51" s="1399" t="s">
        <v>279</v>
      </c>
      <c r="C51" s="1399" t="s">
        <v>280</v>
      </c>
      <c r="D51" s="1399" t="s">
        <v>530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530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530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530</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278</v>
      </c>
      <c r="B58" s="1399" t="s">
        <v>279</v>
      </c>
      <c r="C58" s="1399" t="s">
        <v>280</v>
      </c>
      <c r="D58" s="1399" t="s">
        <v>530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278</v>
      </c>
      <c r="B59" s="1399" t="s">
        <v>279</v>
      </c>
      <c r="C59" s="1399" t="s">
        <v>280</v>
      </c>
      <c r="D59" s="1399" t="s">
        <v>530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268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269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4F1CA-B7F1-49F5-3346-AA528F40A1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1"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45409</v>
      </c>
      <c r="W28" s="2320"/>
      <c r="X28" s="2320"/>
      <c r="Y28" s="2320"/>
      <c r="Z28" s="2320"/>
      <c r="AA28" s="2320"/>
      <c r="AB28" s="2320"/>
      <c r="AC28" s="2320"/>
      <c r="AD28" s="2320"/>
      <c r="AE28" s="2320"/>
      <c r="AF28" s="382"/>
      <c r="AG28" s="2320" t="str">
        <f>IF(TITLE_DATE_PR_CHANGE="",IF(TITLE_DATE_PR="","",TITLE_DATE_PR),TITLE_DATE_PR_CHANGE)</f>
        <v>45409</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б/н</v>
      </c>
      <c r="W29" s="2307"/>
      <c r="X29" s="2307"/>
      <c r="Y29" s="2307"/>
      <c r="Z29" s="2307"/>
      <c r="AA29" s="2307"/>
      <c r="AB29" s="2307"/>
      <c r="AC29" s="2307"/>
      <c r="AD29" s="2307"/>
      <c r="AE29" s="2307"/>
      <c r="AF29" s="382"/>
      <c r="AG29" s="2307" t="str">
        <f>IF(TITLE_NUMBER_PR_CHANGE="",IF(TITLE_NUMBER_PR="","",TITLE_NUMBER_PR),TITLE_NUMBER_PR_CHANGE)</f>
        <v>б/н</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45409</v>
      </c>
      <c r="W32" s="2320"/>
      <c r="X32" s="2320"/>
      <c r="Y32" s="2320"/>
      <c r="Z32" s="2320"/>
      <c r="AA32" s="2320"/>
      <c r="AB32" s="2320"/>
      <c r="AC32" s="2320"/>
      <c r="AD32" s="2320"/>
      <c r="AE32" s="2320"/>
      <c r="AF32" s="382"/>
      <c r="AG32" s="2320" t="str">
        <f>IF(TITLE_DATE_PR_CHANGE="",IF(TITLE_DATE_PR="","",TITLE_DATE_PR),TITLE_DATE_PR_CHANGE)</f>
        <v>45409</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б/н</v>
      </c>
      <c r="W33" s="2307"/>
      <c r="X33" s="2307"/>
      <c r="Y33" s="2307"/>
      <c r="Z33" s="2307"/>
      <c r="AA33" s="2307"/>
      <c r="AB33" s="2307"/>
      <c r="AC33" s="2307"/>
      <c r="AD33" s="2307"/>
      <c r="AE33" s="2307"/>
      <c r="AF33" s="382"/>
      <c r="AG33" s="2307" t="str">
        <f>IF(TITLE_NUMBER_PR_CHANGE="",IF(TITLE_NUMBER_PR="","",TITLE_NUMBER_PR),TITLE_NUMBER_PR_CHANGE)</f>
        <v>б/н</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87</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533</v>
      </c>
      <c r="W38" s="2421" t="s">
        <v>534</v>
      </c>
      <c r="X38" s="2421"/>
      <c r="Y38" s="2421"/>
      <c r="Z38" s="2421" t="s">
        <v>535</v>
      </c>
      <c r="AA38" s="2421"/>
      <c r="AB38" s="2421"/>
      <c r="AC38" s="2350" t="s">
        <v>436</v>
      </c>
      <c r="AD38" s="2369"/>
      <c r="AE38" s="2370"/>
      <c r="AF38" s="2334"/>
      <c r="AG38" s="2422" t="s">
        <v>533</v>
      </c>
      <c r="AH38" s="2421" t="s">
        <v>534</v>
      </c>
      <c r="AI38" s="2421"/>
      <c r="AJ38" s="2421"/>
      <c r="AK38" s="2421" t="s">
        <v>535</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539</v>
      </c>
      <c r="Y40" s="2039" t="s">
        <v>540</v>
      </c>
      <c r="Z40" s="2421"/>
      <c r="AA40" s="2039" t="s">
        <v>541</v>
      </c>
      <c r="AB40" s="2039" t="s">
        <v>542</v>
      </c>
      <c r="AC40" s="1545" t="s">
        <v>446</v>
      </c>
      <c r="AD40" s="2326" t="s">
        <v>447</v>
      </c>
      <c r="AE40" s="2327"/>
      <c r="AF40" s="2335"/>
      <c r="AG40" s="2422"/>
      <c r="AH40" s="2421"/>
      <c r="AI40" s="2039" t="s">
        <v>539</v>
      </c>
      <c r="AJ40" s="2039" t="s">
        <v>540</v>
      </c>
      <c r="AK40" s="2421"/>
      <c r="AL40" s="2039" t="s">
        <v>541</v>
      </c>
      <c r="AM40" s="2039" t="s">
        <v>542</v>
      </c>
      <c r="AN40" s="1545" t="s">
        <v>446</v>
      </c>
      <c r="AO40" s="2326" t="s">
        <v>447</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543</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543</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249</v>
      </c>
      <c r="B47" s="1419" t="s">
        <v>250</v>
      </c>
      <c r="C47" s="1419" t="s">
        <v>251</v>
      </c>
      <c r="D47" s="1419" t="s">
        <v>543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543</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543</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543</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268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269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299FE-B58E-EBA9-7188-61CD91D157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269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45409</v>
      </c>
      <c r="W28" s="2320"/>
      <c r="X28" s="2320"/>
      <c r="Y28" s="2320"/>
      <c r="Z28" s="2320"/>
      <c r="AA28" s="2320"/>
      <c r="AB28" s="2320"/>
      <c r="AC28" s="2320"/>
      <c r="AD28" s="2320"/>
      <c r="AE28" s="2320"/>
      <c r="AF28" s="382"/>
      <c r="AG28" s="2320" t="str">
        <f>IF(TITLE_DATE_PR_CHANGE="",IF(TITLE_DATE_PR="","",TITLE_DATE_PR),TITLE_DATE_PR_CHANGE)</f>
        <v>45409</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б/н</v>
      </c>
      <c r="W29" s="2307"/>
      <c r="X29" s="2307"/>
      <c r="Y29" s="2307"/>
      <c r="Z29" s="2307"/>
      <c r="AA29" s="2307"/>
      <c r="AB29" s="2307"/>
      <c r="AC29" s="2307"/>
      <c r="AD29" s="2307"/>
      <c r="AE29" s="2307"/>
      <c r="AF29" s="382"/>
      <c r="AG29" s="2307" t="str">
        <f>IF(TITLE_NUMBER_PR_CHANGE="",IF(TITLE_NUMBER_PR="","",TITLE_NUMBER_PR),TITLE_NUMBER_PR_CHANGE)</f>
        <v>б/н</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45409</v>
      </c>
      <c r="W32" s="2320"/>
      <c r="X32" s="2320"/>
      <c r="Y32" s="2320"/>
      <c r="Z32" s="2320"/>
      <c r="AA32" s="2320"/>
      <c r="AB32" s="2320"/>
      <c r="AC32" s="2320"/>
      <c r="AD32" s="2320"/>
      <c r="AE32" s="2320"/>
      <c r="AF32" s="382"/>
      <c r="AG32" s="2320" t="str">
        <f>IF(TITLE_DATE_PR_CHANGE="",IF(TITLE_DATE_PR="","",TITLE_DATE_PR),TITLE_DATE_PR_CHANGE)</f>
        <v>45409</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б/н</v>
      </c>
      <c r="W33" s="2307"/>
      <c r="X33" s="2307"/>
      <c r="Y33" s="2307"/>
      <c r="Z33" s="2307"/>
      <c r="AA33" s="2307"/>
      <c r="AB33" s="2307"/>
      <c r="AC33" s="2307"/>
      <c r="AD33" s="2307"/>
      <c r="AE33" s="2307"/>
      <c r="AF33" s="382"/>
      <c r="AG33" s="2307" t="str">
        <f>IF(TITLE_NUMBER_PR_CHANGE="",IF(TITLE_NUMBER_PR="","",TITLE_NUMBER_PR),TITLE_NUMBER_PR_CHANGE)</f>
        <v>б/н</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87</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533</v>
      </c>
      <c r="W38" s="2421" t="s">
        <v>534</v>
      </c>
      <c r="X38" s="2421"/>
      <c r="Y38" s="2421"/>
      <c r="Z38" s="2421" t="s">
        <v>535</v>
      </c>
      <c r="AA38" s="2421"/>
      <c r="AB38" s="2421"/>
      <c r="AC38" s="2350" t="s">
        <v>436</v>
      </c>
      <c r="AD38" s="2369"/>
      <c r="AE38" s="2370"/>
      <c r="AF38" s="2334"/>
      <c r="AG38" s="2422" t="s">
        <v>533</v>
      </c>
      <c r="AH38" s="2421" t="s">
        <v>534</v>
      </c>
      <c r="AI38" s="2421"/>
      <c r="AJ38" s="2421"/>
      <c r="AK38" s="2421" t="s">
        <v>535</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Y39" s="1211">
        <v>19</v>
      </c>
    </row>
    <row customHeight="1" ht="61.949999999999996">
      <c r="A40" s="1426"/>
      <c r="B40" s="1426" t="s">
        <v>135</v>
      </c>
      <c r="C40" s="1426" t="s">
        <v>136</v>
      </c>
      <c r="D40" s="1426" t="s">
        <v>137</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539</v>
      </c>
      <c r="Y40" s="2039" t="s">
        <v>540</v>
      </c>
      <c r="Z40" s="2421"/>
      <c r="AA40" s="2039" t="s">
        <v>541</v>
      </c>
      <c r="AB40" s="2039" t="s">
        <v>542</v>
      </c>
      <c r="AC40" s="1545" t="s">
        <v>446</v>
      </c>
      <c r="AD40" s="2326" t="s">
        <v>447</v>
      </c>
      <c r="AE40" s="2327"/>
      <c r="AF40" s="2335"/>
      <c r="AG40" s="2422"/>
      <c r="AH40" s="2421"/>
      <c r="AI40" s="2039" t="s">
        <v>539</v>
      </c>
      <c r="AJ40" s="2039" t="s">
        <v>540</v>
      </c>
      <c r="AK40" s="2421"/>
      <c r="AL40" s="2039" t="s">
        <v>541</v>
      </c>
      <c r="AM40" s="2039" t="s">
        <v>542</v>
      </c>
      <c r="AN40" s="1545" t="s">
        <v>446</v>
      </c>
      <c r="AO40" s="2326" t="s">
        <v>447</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544</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254</v>
      </c>
      <c r="B47" s="1419" t="s">
        <v>255</v>
      </c>
      <c r="C47" s="1419" t="s">
        <v>256</v>
      </c>
      <c r="D47" s="1419" t="s">
        <v>544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544</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544</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268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269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5E242-DEC3-5C0F-D3D8-C051380BDF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532</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269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45409</v>
      </c>
      <c r="W32" s="2320"/>
      <c r="X32" s="2320"/>
      <c r="Y32" s="2320"/>
      <c r="Z32" s="2320"/>
      <c r="AA32" s="2320"/>
      <c r="AB32" s="2320"/>
      <c r="AC32" s="382"/>
      <c r="AD32" s="2320" t="str">
        <f>IF(TITLE_DATE_PR_CHANGE="",IF(TITLE_DATE_PR="","",TITLE_DATE_PR),TITLE_DATE_PR_CHANGE)</f>
        <v>45409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б/н</v>
      </c>
      <c r="W33" s="2307"/>
      <c r="X33" s="2307"/>
      <c r="Y33" s="2307"/>
      <c r="Z33" s="2307"/>
      <c r="AA33" s="2307"/>
      <c r="AB33" s="2307"/>
      <c r="AC33" s="382"/>
      <c r="AD33" s="2307" t="str">
        <f>IF(TITLE_NUMBER_PR_CHANGE="",IF(TITLE_NUMBER_PR="","",TITLE_NUMBER_PR),TITLE_NUMBER_PR_CHANGE)</f>
        <v>б/н</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45409</v>
      </c>
      <c r="W36" s="2320"/>
      <c r="X36" s="2320"/>
      <c r="Y36" s="2320"/>
      <c r="Z36" s="2320"/>
      <c r="AA36" s="2320"/>
      <c r="AB36" s="2320"/>
      <c r="AC36" s="382"/>
      <c r="AD36" s="2320" t="str">
        <f>IF(TITLE_DATE_PR_CHANGE="",IF(TITLE_DATE_PR="","",TITLE_DATE_PR),TITLE_DATE_PR_CHANGE)</f>
        <v>45409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б/н</v>
      </c>
      <c r="W37" s="2307"/>
      <c r="X37" s="2307"/>
      <c r="Y37" s="2307"/>
      <c r="Z37" s="2307"/>
      <c r="AA37" s="2307"/>
      <c r="AB37" s="2307"/>
      <c r="AC37" s="382"/>
      <c r="AD37" s="2307" t="str">
        <f>IF(TITLE_NUMBER_PR_CHANGE="",IF(TITLE_NUMBER_PR="","",TITLE_NUMBER_PR),TITLE_NUMBER_PR_CHANGE)</f>
        <v>б/н</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87</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532</v>
      </c>
      <c r="BE48" s="556"/>
      <c r="BF48" s="556" t="str">
        <f>IF(T48="","",T48)</f>
        <v>Наименование централизованной системы горячего водоснабжения</v>
      </c>
      <c r="BG48" s="556"/>
      <c r="BH48" s="556"/>
      <c r="BI48" s="1211">
        <v>34</v>
      </c>
    </row>
    <row s="2852" customFormat="1" customHeight="1" ht="0">
      <c r="A49" s="1399" t="s">
        <v>259</v>
      </c>
      <c r="B49" s="1399" t="s">
        <v>260</v>
      </c>
      <c r="C49" s="1399" t="s">
        <v>261</v>
      </c>
      <c r="D49" s="1399" t="s">
        <v>545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2" customFormat="1" customHeight="1" ht="0">
      <c r="A50" s="1399" t="s">
        <v>259</v>
      </c>
      <c r="B50" s="1399" t="s">
        <v>260</v>
      </c>
      <c r="C50" s="1399" t="s">
        <v>261</v>
      </c>
      <c r="D50" s="1399" t="s">
        <v>545</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259</v>
      </c>
      <c r="B51" s="1399" t="s">
        <v>260</v>
      </c>
      <c r="C51" s="1399" t="s">
        <v>261</v>
      </c>
      <c r="D51" s="1399" t="s">
        <v>545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545</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259</v>
      </c>
      <c r="B58" s="1399" t="s">
        <v>260</v>
      </c>
      <c r="C58" s="1399" t="s">
        <v>261</v>
      </c>
      <c r="D58" s="1399" t="s">
        <v>545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259</v>
      </c>
      <c r="B59" s="1399" t="s">
        <v>260</v>
      </c>
      <c r="C59" s="1399" t="s">
        <v>261</v>
      </c>
      <c r="D59" s="1399" t="s">
        <v>545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268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269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011E5-6999-8AB7-3CE4-D2B369FFEBA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4166"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236"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546</v>
      </c>
      <c r="D2" s="1694"/>
      <c r="E2" s="602">
        <f>B2</f>
        <v>0</v>
      </c>
      <c r="F2" s="603"/>
      <c r="G2" s="1702" t="s">
        <v>547</v>
      </c>
      <c r="H2" s="1702" t="s">
        <v>547</v>
      </c>
      <c r="I2" s="1702" t="s">
        <v>547</v>
      </c>
      <c r="J2" s="345" t="s">
        <v>548</v>
      </c>
      <c r="K2" s="599"/>
      <c r="AF2" s="1687">
        <v>0</v>
      </c>
    </row>
    <row s="2852" customFormat="1" customHeight="1" ht="0.75" hidden="1">
      <c r="B3" s="2155"/>
      <c r="C3" s="1223"/>
      <c r="D3" s="604"/>
      <c r="E3" s="605"/>
      <c r="F3" s="606" t="s">
        <v>549</v>
      </c>
      <c r="G3" s="607"/>
      <c r="H3" s="607">
        <f>H4*H5+H7</f>
        <v>0</v>
      </c>
      <c r="I3" s="607">
        <f>I4*I5+I6</f>
        <v>0</v>
      </c>
      <c r="J3" s="608"/>
      <c r="AF3" s="1692">
        <v>0</v>
      </c>
    </row>
    <row customHeight="1" ht="23.25" hidden="1">
      <c r="B4" s="2155"/>
      <c r="C4" s="1223"/>
      <c r="D4" s="1694"/>
      <c r="E4" s="602" t="str">
        <f>B2&amp;".1"</f>
        <v>.1</v>
      </c>
      <c r="F4" s="609" t="s">
        <v>550</v>
      </c>
      <c r="G4" s="610"/>
      <c r="H4" s="597"/>
      <c r="I4" s="597"/>
      <c r="J4" s="345" t="s">
        <v>551</v>
      </c>
      <c r="K4" s="599"/>
      <c r="AF4" s="1687">
        <v>0</v>
      </c>
    </row>
    <row customHeight="1" ht="18.75" hidden="1">
      <c r="B5" s="2155"/>
      <c r="C5" s="1223"/>
      <c r="D5" s="1694"/>
      <c r="E5" s="602" t="str">
        <f>B2&amp;".2"</f>
        <v>.2</v>
      </c>
      <c r="F5" s="609" t="s">
        <v>552</v>
      </c>
      <c r="G5" s="1702" t="s">
        <v>553</v>
      </c>
      <c r="H5" s="597"/>
      <c r="I5" s="597"/>
      <c r="J5" s="345"/>
      <c r="K5" s="599"/>
      <c r="AF5" s="1687">
        <v>0</v>
      </c>
    </row>
    <row customHeight="1" ht="18.75" hidden="1">
      <c r="B6" s="2155"/>
      <c r="C6" s="1223"/>
      <c r="D6" s="1694"/>
      <c r="E6" s="602" t="str">
        <f>B2&amp;".3"</f>
        <v>.3</v>
      </c>
      <c r="F6" s="609" t="s">
        <v>554</v>
      </c>
      <c r="G6" s="1702" t="s">
        <v>553</v>
      </c>
      <c r="H6" s="597"/>
      <c r="I6" s="597"/>
      <c r="J6" s="345"/>
      <c r="K6" s="599"/>
      <c r="AF6" s="1687">
        <v>0</v>
      </c>
    </row>
    <row customHeight="1" ht="18.75" hidden="1">
      <c r="B7" s="2155"/>
      <c r="C7" s="1223"/>
      <c r="D7" s="1694"/>
      <c r="E7" s="602" t="str">
        <f>B2&amp;".4"</f>
        <v>.4</v>
      </c>
      <c r="F7" s="609" t="s">
        <v>555</v>
      </c>
      <c r="G7" s="1702" t="s">
        <v>547</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553</v>
      </c>
      <c r="H9" s="597"/>
      <c r="I9" s="597"/>
      <c r="J9" s="598" t="s">
        <v>556</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557</v>
      </c>
      <c r="H11" s="597"/>
      <c r="I11" s="597"/>
      <c r="J11" s="345" t="s">
        <v>558</v>
      </c>
      <c r="K11" s="599"/>
      <c r="AF11" s="1687">
        <v>0</v>
      </c>
    </row>
    <row customHeight="1" ht="11.25" hidden="1">
      <c r="AF12" s="1687">
        <v>0</v>
      </c>
    </row>
    <row customHeight="1" ht="22.5" hidden="1">
      <c r="D13" s="1694"/>
      <c r="E13" s="602"/>
      <c r="F13" s="596"/>
      <c r="G13" s="1025" t="s">
        <v>559</v>
      </c>
      <c r="H13" s="601"/>
      <c r="I13" s="601"/>
      <c r="J13" s="801" t="s">
        <v>560</v>
      </c>
      <c r="K13" s="599"/>
      <c r="AF13" s="1687">
        <v>0</v>
      </c>
    </row>
    <row customHeight="1" ht="11.25" hidden="1">
      <c r="AF14" s="1687">
        <v>0</v>
      </c>
    </row>
    <row customHeight="1" ht="22.5" hidden="1">
      <c r="D15" s="1694"/>
      <c r="E15" s="602"/>
      <c r="F15" s="596"/>
      <c r="G15" s="1702" t="s">
        <v>561</v>
      </c>
      <c r="H15" s="601"/>
      <c r="I15" s="601"/>
      <c r="J15" s="345" t="s">
        <v>562</v>
      </c>
      <c r="K15" s="599"/>
      <c r="AF15" s="1687">
        <v>0</v>
      </c>
    </row>
    <row customHeight="1" ht="11.25" hidden="1">
      <c r="AF16" s="1687">
        <v>0</v>
      </c>
    </row>
    <row customHeight="1" ht="22.5" hidden="1">
      <c r="D17" s="1694"/>
      <c r="E17" s="602"/>
      <c r="F17" s="596"/>
      <c r="G17" s="1702" t="s">
        <v>563</v>
      </c>
      <c r="H17" s="601"/>
      <c r="I17" s="601"/>
      <c r="J17" s="345" t="s">
        <v>564</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565</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566</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302</v>
      </c>
      <c r="F28" s="2426"/>
      <c r="G28" s="2426"/>
      <c r="H28" s="1701"/>
      <c r="I28" s="1701"/>
      <c r="J28" s="2183"/>
      <c r="AF28" s="1687">
        <v>11</v>
      </c>
    </row>
    <row customHeight="1" ht="24">
      <c r="E29" s="1702" t="s">
        <v>87</v>
      </c>
      <c r="F29" s="1709" t="s">
        <v>304</v>
      </c>
      <c r="G29" s="1709" t="s">
        <v>567</v>
      </c>
      <c r="H29" s="1709" t="s">
        <v>305</v>
      </c>
      <c r="I29" s="1709" t="s">
        <v>305</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553</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553</v>
      </c>
      <c r="H31" s="614">
        <f>SUMIF($K33:$K71,$K31,H33:H71)</f>
        <v>0</v>
      </c>
      <c r="I31" s="614">
        <f>SUMIF($K33:$K71,$K31,I33:I71)</f>
        <v>0</v>
      </c>
      <c r="J31" s="345" t="str">
        <f>FHD_NOTE_P_2</f>
        <v>Указывается суммарная себестоимость производимых товаров.</v>
      </c>
      <c r="K31" s="1692" t="s">
        <v>568</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553</v>
      </c>
      <c r="H32" s="613"/>
      <c r="I32" s="613"/>
      <c r="J32" s="345" t="str">
        <f>FHD_NOTE_P_3</f>
        <v/>
      </c>
      <c r="K32" s="1692" t="str">
        <f>IF((LEN(E32)-LEN(SUBSTITUTE(E32,".","")))/LEN(".")=1,"p","")</f>
        <v>p</v>
      </c>
      <c r="AF32" s="1687">
        <v>11</v>
      </c>
    </row>
    <row customHeight="1" ht="11.25" hidden="1">
      <c r="A33" s="2427" t="s">
        <v>569</v>
      </c>
      <c r="D33" s="1694"/>
      <c r="E33" s="602" t="str">
        <f>FHD_NUM_P_4</f>
        <v/>
      </c>
      <c r="F33" s="1580" t="str">
        <f>FHD_P_4</f>
        <v/>
      </c>
      <c r="G33" s="1934" t="s">
        <v>553</v>
      </c>
      <c r="H33" s="614">
        <f>SUMIF($F34:$F40,$F3,H34:H40)</f>
        <v>0</v>
      </c>
      <c r="I33" s="614">
        <f>SUMIF($F34:$F40,$F3,I34:I40)</f>
        <v>0</v>
      </c>
      <c r="J33" s="345" t="str">
        <f>FHD_NOTE_P_4</f>
        <v/>
      </c>
      <c r="K33" s="1692" t="str">
        <f>IF((LEN(E33)-LEN(SUBSTITUTE(E33,".","")))/LEN(".")=1,"p","")</f>
        <v/>
      </c>
      <c r="AF33" s="1687">
        <v>0</v>
      </c>
    </row>
    <row s="3407"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7"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7"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7"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7"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7"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hidden="1">
      <c r="A40" s="2427"/>
      <c r="C40" s="1692"/>
      <c r="D40" s="1689"/>
      <c r="E40" s="626"/>
      <c r="F40" s="627" t="s">
        <v>570</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571</v>
      </c>
      <c r="D41" s="1694"/>
      <c r="E41" s="602" t="str">
        <f>FHD_NUM_P_5</f>
        <v/>
      </c>
      <c r="F41" s="1580" t="str">
        <f>FHD_P_5</f>
        <v/>
      </c>
      <c r="G41" s="1934" t="s">
        <v>553</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553</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553</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553</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572</v>
      </c>
      <c r="H45" s="613"/>
      <c r="I45" s="613"/>
      <c r="J45" s="345" t="str">
        <f>FHD_NOTE_P_9</f>
        <v/>
      </c>
      <c r="K45" s="1692" t="str">
        <f>IF((LEN(E45)-LEN(SUBSTITUTE(E45,".","")))/LEN(".")=1,"p","")</f>
        <v/>
      </c>
      <c r="AF45" s="1687">
        <v>11</v>
      </c>
    </row>
    <row s="2851" customFormat="1" customHeight="1" ht="11.549999999999999">
      <c r="A46" s="1043"/>
      <c r="C46" s="1692"/>
      <c r="D46" s="630"/>
      <c r="E46" s="602" t="str">
        <f>FHD_NUM_P_10</f>
        <v>2.2.2</v>
      </c>
      <c r="F46" s="1706" t="str">
        <f>FHD_P_10</f>
        <v>Объём приобретения электрической энергии</v>
      </c>
      <c r="G46" s="1934" t="s">
        <v>573</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hidden="1">
      <c r="A47" s="1045" t="s">
        <v>574</v>
      </c>
      <c r="C47" s="1692"/>
      <c r="D47" s="631"/>
      <c r="E47" s="602" t="str">
        <f>FHD_NUM_P_11</f>
        <v/>
      </c>
      <c r="F47" s="1580" t="str">
        <f>FHD_P_11</f>
        <v/>
      </c>
      <c r="G47" s="1934" t="s">
        <v>553</v>
      </c>
      <c r="H47" s="613"/>
      <c r="I47" s="613"/>
      <c r="J47" s="345" t="str">
        <f>FHD_NOTE_P_11</f>
        <v/>
      </c>
      <c r="K47" s="1692" t="str">
        <f>IF((LEN(E47)-LEN(SUBSTITUTE(E47,".","")))/LEN(".")=1,"p","")</f>
        <v/>
      </c>
      <c r="L47" s="1692"/>
      <c r="M47" s="1692"/>
      <c r="R47" s="1692"/>
      <c r="U47" s="600"/>
      <c r="AA47" s="1688"/>
      <c r="AB47" s="1688"/>
      <c r="AC47" s="1688"/>
      <c r="AD47" s="1688"/>
      <c r="AE47" s="1688"/>
      <c r="AF47" s="1216">
        <v>0</v>
      </c>
    </row>
    <row s="2851" customFormat="1" customHeight="1" ht="18.75">
      <c r="A48" s="1045" t="s">
        <v>575</v>
      </c>
      <c r="C48" s="1692"/>
      <c r="D48" s="1694"/>
      <c r="E48" s="602" t="str">
        <f>FHD_NUM_P_12</f>
        <v>2.3</v>
      </c>
      <c r="F48" s="1580" t="str">
        <f>FHD_P_12</f>
        <v>Расходы на химические реагенты, используемые в технологическом процессе</v>
      </c>
      <c r="G48" s="1934" t="s">
        <v>553</v>
      </c>
      <c r="H48" s="633"/>
      <c r="I48" s="633"/>
      <c r="J48" s="345" t="str">
        <f>FHD_NOTE_P_12</f>
        <v/>
      </c>
      <c r="K48" s="1692" t="str">
        <f>IF((LEN(E48)-LEN(SUBSTITUTE(E48,".","")))/LEN(".")=1,"p","")</f>
        <v>p</v>
      </c>
      <c r="L48" s="1692"/>
      <c r="M48" s="1692"/>
      <c r="R48" s="1692"/>
      <c r="U48" s="600"/>
      <c r="AA48" s="1688"/>
      <c r="AB48" s="1688"/>
      <c r="AC48" s="1688"/>
      <c r="AD48" s="1688"/>
      <c r="AE48" s="1688"/>
      <c r="AF48" s="1216">
        <v>18</v>
      </c>
    </row>
    <row s="349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553</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553</v>
      </c>
      <c r="H50" s="613"/>
      <c r="I50" s="613"/>
      <c r="J50" s="345" t="str">
        <f>FHD_NOTE_P_14</f>
        <v/>
      </c>
      <c r="K50" s="1692" t="str">
        <f>IF((LEN(E50)-LEN(SUBSTITUTE(E50,".","")))/LEN(".")=1,"p","")</f>
        <v/>
      </c>
      <c r="L50" s="786"/>
      <c r="M50" s="786"/>
      <c r="R50" s="786"/>
      <c r="U50" s="787"/>
      <c r="AA50" s="788"/>
      <c r="AB50" s="788"/>
      <c r="AC50" s="788"/>
      <c r="AD50" s="788"/>
      <c r="AE50" s="788"/>
      <c r="AF50" s="785">
        <v>11</v>
      </c>
    </row>
    <row s="349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553</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553</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553</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553</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553</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2.6.1</v>
      </c>
      <c r="F56" s="1706" t="str">
        <f>FHD_P_20</f>
        <v>Расходы на амортизацию основных средств</v>
      </c>
      <c r="G56" s="1934" t="s">
        <v>553</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2.6.2</v>
      </c>
      <c r="F57" s="1706" t="str">
        <f>FHD_P_21</f>
        <v>Расходы на амортизацию нематериальных активов</v>
      </c>
      <c r="G57" s="1934" t="s">
        <v>553</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553</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2.8</v>
      </c>
      <c r="F59" s="1580" t="str">
        <f>FHD_P_23</f>
        <v>Общепроизводственные расходы, в том числе:</v>
      </c>
      <c r="G59" s="1934" t="s">
        <v>553</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2.8.1</v>
      </c>
      <c r="F60" s="1706" t="str">
        <f>FHD_P_24</f>
        <v>Расходы на текущий ремонт</v>
      </c>
      <c r="G60" s="1934" t="s">
        <v>553</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2.8.2</v>
      </c>
      <c r="F61" s="1706" t="str">
        <f>FHD_P_25</f>
        <v>Расходы на капитальный ремонт</v>
      </c>
      <c r="G61" s="1934" t="s">
        <v>553</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2.9</v>
      </c>
      <c r="F62" s="1580" t="str">
        <f>FHD_P_26</f>
        <v>Общехозяйственные расходы, в том числе:</v>
      </c>
      <c r="G62" s="1934" t="s">
        <v>553</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2.9.1</v>
      </c>
      <c r="F63" s="1706" t="str">
        <f>FHD_P_27</f>
        <v>Расходы на текущий ремонт</v>
      </c>
      <c r="G63" s="1934" t="s">
        <v>553</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2.9.2</v>
      </c>
      <c r="F64" s="1706" t="str">
        <f>FHD_P_28</f>
        <v>Расходы на капитальный ремонт</v>
      </c>
      <c r="G64" s="1934" t="s">
        <v>553</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553</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576</v>
      </c>
      <c r="I66" s="1705" t="s">
        <v>576</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c r="A67" s="2427" t="s">
        <v>577</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553</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1"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308</v>
      </c>
      <c r="H68" s="1705" t="s">
        <v>576</v>
      </c>
      <c r="I68" s="1705" t="s">
        <v>576</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553</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2.12.0</v>
      </c>
      <c r="F70" s="1047"/>
      <c r="G70" s="1069"/>
      <c r="H70" s="1048"/>
      <c r="I70" s="1048"/>
      <c r="J70" s="1049"/>
      <c r="K70" s="1692" t="str">
        <f>IF((LEN(E70)-LEN(SUBSTITUTE(E70,".","")))/LEN(".")=1,"p","")</f>
        <v/>
      </c>
      <c r="AF70" s="1692">
        <v>1</v>
      </c>
    </row>
    <row s="2851" customFormat="1" customHeight="1" ht="14.699999999999998">
      <c r="A71" s="1043"/>
      <c r="C71" s="1692"/>
      <c r="D71" s="1689"/>
      <c r="E71" s="626"/>
      <c r="F71" s="627" t="s">
        <v>578</v>
      </c>
      <c r="G71" s="628"/>
      <c r="H71" s="629"/>
      <c r="I71" s="629"/>
      <c r="J71" s="357"/>
      <c r="K71" s="1692"/>
      <c r="L71" s="1692"/>
      <c r="M71" s="1692"/>
      <c r="R71" s="1692"/>
      <c r="U71" s="600"/>
      <c r="AA71" s="1688"/>
      <c r="AB71" s="1688"/>
      <c r="AC71" s="1688"/>
      <c r="AD71" s="1688"/>
      <c r="AE71" s="1688"/>
      <c r="AF71" s="1216">
        <v>14</v>
      </c>
    </row>
    <row s="2851" customFormat="1" customHeight="1" ht="18.75" hidden="1">
      <c r="A72" s="1045" t="s">
        <v>579</v>
      </c>
      <c r="C72" s="1692"/>
      <c r="D72" s="1694"/>
      <c r="E72" s="602" t="str">
        <f>FHD_NUM_P_34</f>
        <v/>
      </c>
      <c r="F72" s="1936" t="str">
        <f>FHD_P_34</f>
        <v/>
      </c>
      <c r="G72" s="1934" t="s">
        <v>553</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553</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553</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4</v>
      </c>
      <c r="F75" s="1936" t="str">
        <f>FHD_P_37</f>
        <v>Изменение стоимости основных фондов, в том числе:</v>
      </c>
      <c r="G75" s="1934" t="s">
        <v>553</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553</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553</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553</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4.2</v>
      </c>
      <c r="F79" s="2131" t="str">
        <f>FHD_P_41</f>
        <v>Изменение стоимости основных фондов за счет их переоценки</v>
      </c>
      <c r="G79" s="2127" t="s">
        <v>553</v>
      </c>
      <c r="H79" s="1032"/>
      <c r="I79" s="613"/>
      <c r="J79" s="345" t="str">
        <f>FHD_NOTE_P_41</f>
        <v/>
      </c>
      <c r="K79" s="599"/>
      <c r="L79" s="1692"/>
      <c r="M79" s="1692"/>
      <c r="R79" s="1692"/>
      <c r="U79" s="600"/>
      <c r="AA79" s="1688"/>
      <c r="AB79" s="1688"/>
      <c r="AC79" s="1688"/>
      <c r="AD79" s="1688"/>
      <c r="AE79" s="1688"/>
      <c r="AF79" s="1216">
        <v>19</v>
      </c>
    </row>
    <row s="2851" customFormat="1" customHeight="1" ht="19.95">
      <c r="A80" s="1045" t="s">
        <v>580</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553</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hidden="1">
      <c r="A82" s="2427" t="s">
        <v>581</v>
      </c>
      <c r="C82" s="791"/>
      <c r="D82" s="789"/>
      <c r="E82" s="602" t="str">
        <f>FHD_NUM_P_44</f>
        <v/>
      </c>
      <c r="F82" s="1936" t="str">
        <f>FHD_P_44</f>
        <v/>
      </c>
      <c r="G82" s="1937" t="s">
        <v>582</v>
      </c>
      <c r="H82" s="1033"/>
      <c r="I82" s="633"/>
      <c r="J82" s="345" t="str">
        <f>FHD_NOTE_P_44</f>
        <v/>
      </c>
      <c r="K82" s="790"/>
      <c r="L82" s="791"/>
      <c r="M82" s="791"/>
      <c r="R82" s="791"/>
      <c r="U82" s="792"/>
      <c r="AA82" s="793"/>
      <c r="AB82" s="793"/>
      <c r="AC82" s="793"/>
      <c r="AD82" s="793"/>
      <c r="AE82" s="793"/>
      <c r="AF82" s="966">
        <v>0</v>
      </c>
    </row>
    <row s="2851" customFormat="1" customHeight="1" ht="18.75" hidden="1">
      <c r="A83" s="2427"/>
      <c r="C83" s="791"/>
      <c r="D83" s="789"/>
      <c r="E83" s="602" t="str">
        <f>FHD_NUM_P_45</f>
        <v/>
      </c>
      <c r="F83" s="1936" t="str">
        <f>FHD_P_45</f>
        <v/>
      </c>
      <c r="G83" s="1937" t="s">
        <v>582</v>
      </c>
      <c r="H83" s="1033"/>
      <c r="I83" s="633"/>
      <c r="J83" s="345" t="str">
        <f>FHD_NOTE_P_45</f>
        <v/>
      </c>
      <c r="K83" s="790"/>
      <c r="L83" s="791"/>
      <c r="M83" s="791"/>
      <c r="R83" s="791"/>
      <c r="U83" s="792"/>
      <c r="AA83" s="793"/>
      <c r="AB83" s="793"/>
      <c r="AC83" s="793"/>
      <c r="AD83" s="793"/>
      <c r="AE83" s="793"/>
      <c r="AF83" s="966">
        <v>0</v>
      </c>
    </row>
    <row s="2851" customFormat="1" customHeight="1" ht="18.75" hidden="1">
      <c r="A84" s="2427"/>
      <c r="C84" s="791"/>
      <c r="D84" s="794"/>
      <c r="E84" s="602" t="str">
        <f>FHD_NUM_P_46</f>
        <v/>
      </c>
      <c r="F84" s="1936" t="str">
        <f>FHD_P_46</f>
        <v/>
      </c>
      <c r="G84" s="1937" t="s">
        <v>582</v>
      </c>
      <c r="H84" s="1033"/>
      <c r="I84" s="633"/>
      <c r="J84" s="345" t="str">
        <f>FHD_NOTE_P_46</f>
        <v/>
      </c>
      <c r="K84" s="790"/>
      <c r="L84" s="791"/>
      <c r="M84" s="791"/>
      <c r="R84" s="791"/>
      <c r="U84" s="792"/>
      <c r="AA84" s="793"/>
      <c r="AB84" s="793"/>
      <c r="AC84" s="793"/>
      <c r="AD84" s="793"/>
      <c r="AE84" s="793"/>
      <c r="AF84" s="966">
        <v>0</v>
      </c>
    </row>
    <row s="2851" customFormat="1" customHeight="1" ht="18.75" hidden="1">
      <c r="A85" s="2427"/>
      <c r="C85" s="791"/>
      <c r="D85" s="789"/>
      <c r="E85" s="602" t="str">
        <f>FHD_NUM_P_47</f>
        <v/>
      </c>
      <c r="F85" s="1936" t="str">
        <f>FHD_P_47</f>
        <v/>
      </c>
      <c r="G85" s="1937" t="s">
        <v>582</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582</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582</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582</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582</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559</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hidden="1">
      <c r="A91" s="2429" t="s">
        <v>583</v>
      </c>
      <c r="C91" s="791"/>
      <c r="D91" s="789"/>
      <c r="E91" s="602" t="str">
        <f>FHD_NUM_P_53</f>
        <v/>
      </c>
      <c r="F91" s="1936" t="str">
        <f>FHD_P_53</f>
        <v/>
      </c>
      <c r="G91" s="1937" t="s">
        <v>582</v>
      </c>
      <c r="H91" s="1033"/>
      <c r="I91" s="633"/>
      <c r="J91" s="345" t="str">
        <f>FHD_NOTE_P_53</f>
        <v/>
      </c>
      <c r="K91" s="790"/>
      <c r="L91" s="791"/>
      <c r="M91" s="791"/>
      <c r="R91" s="791"/>
      <c r="U91" s="792"/>
      <c r="AA91" s="793"/>
      <c r="AB91" s="793"/>
      <c r="AC91" s="793"/>
      <c r="AD91" s="793"/>
      <c r="AE91" s="793"/>
      <c r="AF91" s="966">
        <v>0</v>
      </c>
    </row>
    <row s="2851" customFormat="1" customHeight="1" ht="18.75" hidden="1">
      <c r="A92" s="2429"/>
      <c r="C92" s="791"/>
      <c r="D92" s="789"/>
      <c r="E92" s="602" t="str">
        <f>FHD_NUM_P_54</f>
        <v/>
      </c>
      <c r="F92" s="1936" t="str">
        <f>FHD_P_54</f>
        <v/>
      </c>
      <c r="G92" s="1937" t="s">
        <v>582</v>
      </c>
      <c r="H92" s="1033"/>
      <c r="I92" s="633"/>
      <c r="J92" s="345" t="str">
        <f>FHD_NOTE_P_54</f>
        <v/>
      </c>
      <c r="K92" s="790"/>
      <c r="L92" s="791"/>
      <c r="M92" s="791"/>
      <c r="R92" s="791"/>
      <c r="U92" s="792"/>
      <c r="AA92" s="793"/>
      <c r="AB92" s="793"/>
      <c r="AC92" s="793"/>
      <c r="AD92" s="793"/>
      <c r="AE92" s="793"/>
      <c r="AF92" s="966">
        <v>0</v>
      </c>
    </row>
    <row s="2851"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1" customFormat="1" customHeight="1" ht="18.75" hidden="1">
      <c r="A94" s="2429"/>
      <c r="C94" s="791"/>
      <c r="D94" s="789"/>
      <c r="E94" s="602" t="str">
        <f>FHD_NUM_P_56</f>
        <v/>
      </c>
      <c r="F94" s="1936" t="str">
        <f>FHD_P_56</f>
        <v/>
      </c>
      <c r="G94" s="1937" t="s">
        <v>584</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559</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585</v>
      </c>
      <c r="D96" s="1694"/>
      <c r="E96" s="602" t="str">
        <f>FHD_NUM_P_58</f>
        <v>7</v>
      </c>
      <c r="F96" s="1936" t="str">
        <f>FHD_P_58</f>
        <v>Объём сточных вод, принятых от потребителей</v>
      </c>
      <c r="G96" s="1937" t="s">
        <v>582</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582</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582</v>
      </c>
      <c r="H98" s="1033"/>
      <c r="I98" s="633"/>
      <c r="J98" s="345" t="str">
        <f>FHD_NOTE_P_60</f>
        <v/>
      </c>
      <c r="K98" s="599"/>
      <c r="AF98" s="1687">
        <v>0</v>
      </c>
    </row>
    <row s="2851" customFormat="1" customHeight="1" ht="18.75" hidden="1">
      <c r="A99" s="2427" t="s">
        <v>586</v>
      </c>
      <c r="C99" s="1692"/>
      <c r="D99" s="1694"/>
      <c r="E99" s="602" t="str">
        <f>FHD_NUM_P_61</f>
        <v/>
      </c>
      <c r="F99" s="1936" t="str">
        <f>FHD_P_61</f>
        <v/>
      </c>
      <c r="G99" s="1934" t="s">
        <v>557</v>
      </c>
      <c r="H99" s="1035"/>
      <c r="I99" s="798"/>
      <c r="J99" s="345" t="str">
        <f>FHD_NOTE_P_61</f>
        <v/>
      </c>
      <c r="K99" s="599"/>
      <c r="L99" s="1692"/>
      <c r="M99" s="1692"/>
      <c r="R99" s="1692"/>
      <c r="U99" s="600"/>
      <c r="AA99" s="1688"/>
      <c r="AB99" s="1688"/>
      <c r="AC99" s="1688"/>
      <c r="AD99" s="1688"/>
      <c r="AE99" s="1688"/>
      <c r="AF99" s="1216">
        <v>0</v>
      </c>
    </row>
    <row s="2852"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587</v>
      </c>
      <c r="G101" s="628"/>
      <c r="H101" s="629"/>
      <c r="I101" s="629"/>
      <c r="J101" s="1060" t="s">
        <v>588</v>
      </c>
      <c r="K101" s="599"/>
      <c r="AF101" s="1687">
        <v>0</v>
      </c>
    </row>
    <row s="2851" customFormat="1" customHeight="1" ht="18.75" hidden="1">
      <c r="A102" s="2427"/>
      <c r="C102" s="1692"/>
      <c r="D102" s="1694"/>
      <c r="E102" s="602" t="str">
        <f>FHD_NUM_P_62</f>
        <v/>
      </c>
      <c r="F102" s="1936" t="str">
        <f>FHD_P_62</f>
        <v/>
      </c>
      <c r="G102" s="1933" t="s">
        <v>557</v>
      </c>
      <c r="H102" s="613"/>
      <c r="I102" s="613"/>
      <c r="J102" s="345" t="str">
        <f>FHD_NOTE_P_62</f>
        <v/>
      </c>
      <c r="K102" s="599"/>
      <c r="L102" s="1692"/>
      <c r="M102" s="1692"/>
      <c r="R102" s="1692"/>
      <c r="U102" s="600"/>
      <c r="AA102" s="1688"/>
      <c r="AB102" s="1688"/>
      <c r="AC102" s="1688"/>
      <c r="AD102" s="1688"/>
      <c r="AE102" s="1688"/>
      <c r="AF102" s="1216">
        <v>0</v>
      </c>
    </row>
    <row s="2851" customFormat="1" customHeight="1" ht="18.75" hidden="1">
      <c r="A103" s="2427"/>
      <c r="C103" s="1692"/>
      <c r="D103" s="1694"/>
      <c r="E103" s="602" t="str">
        <f>FHD_NUM_P_63</f>
        <v/>
      </c>
      <c r="F103" s="1936" t="str">
        <f>FHD_P_63</f>
        <v/>
      </c>
      <c r="G103" s="1933" t="s">
        <v>584</v>
      </c>
      <c r="H103" s="633"/>
      <c r="I103" s="633"/>
      <c r="J103" s="345" t="str">
        <f>FHD_NOTE_P_63</f>
        <v/>
      </c>
      <c r="K103" s="599"/>
      <c r="L103" s="1692"/>
      <c r="M103" s="1692"/>
      <c r="R103" s="1692"/>
      <c r="U103" s="600"/>
      <c r="AA103" s="1688"/>
      <c r="AB103" s="1688"/>
      <c r="AC103" s="1688"/>
      <c r="AD103" s="1688"/>
      <c r="AE103" s="1688"/>
      <c r="AF103" s="1216">
        <v>0</v>
      </c>
    </row>
    <row s="2851" customFormat="1" customHeight="1" ht="18.75" hidden="1">
      <c r="A104" s="2427"/>
      <c r="C104" s="1692" t="s">
        <v>589</v>
      </c>
      <c r="D104" s="1694"/>
      <c r="E104" s="602" t="str">
        <f>FHD_NUM_P_64</f>
        <v/>
      </c>
      <c r="F104" s="1936" t="str">
        <f>FHD_P_64</f>
        <v/>
      </c>
      <c r="G104" s="1933" t="s">
        <v>584</v>
      </c>
      <c r="H104" s="601"/>
      <c r="I104" s="601"/>
      <c r="J104" s="345" t="str">
        <f>FHD_NOTE_P_64</f>
        <v/>
      </c>
      <c r="K104" s="599"/>
      <c r="L104" s="1692"/>
      <c r="M104" s="1692"/>
      <c r="R104" s="1692"/>
      <c r="U104" s="600"/>
      <c r="AA104" s="1688"/>
      <c r="AB104" s="1688"/>
      <c r="AC104" s="1688"/>
      <c r="AD104" s="1688"/>
      <c r="AE104" s="1688"/>
      <c r="AF104" s="1216">
        <v>0</v>
      </c>
    </row>
    <row s="2851" customFormat="1" customHeight="1" ht="18.75" hidden="1">
      <c r="A105" s="2427"/>
      <c r="C105" s="1692"/>
      <c r="D105" s="1694"/>
      <c r="E105" s="602" t="str">
        <f>FHD_NUM_P_65</f>
        <v/>
      </c>
      <c r="F105" s="1936" t="str">
        <f>FHD_P_65</f>
        <v/>
      </c>
      <c r="G105" s="1933" t="s">
        <v>584</v>
      </c>
      <c r="H105" s="633"/>
      <c r="I105" s="633"/>
      <c r="J105" s="345" t="str">
        <f>FHD_NOTE_P_65</f>
        <v/>
      </c>
      <c r="K105" s="599"/>
      <c r="L105" s="1692"/>
      <c r="M105" s="1692"/>
      <c r="R105" s="1692"/>
      <c r="U105" s="600"/>
      <c r="AA105" s="1688"/>
      <c r="AB105" s="1688"/>
      <c r="AC105" s="1688"/>
      <c r="AD105" s="1688"/>
      <c r="AE105" s="1688"/>
      <c r="AF105" s="1216">
        <v>0</v>
      </c>
    </row>
    <row s="2851" customFormat="1" customHeight="1" ht="18.75" hidden="1">
      <c r="A106" s="2427"/>
      <c r="C106" s="1692"/>
      <c r="D106" s="1694"/>
      <c r="E106" s="602" t="str">
        <f>FHD_NUM_P_66</f>
        <v/>
      </c>
      <c r="F106" s="1580" t="str">
        <f>FHD_P_66</f>
        <v/>
      </c>
      <c r="G106" s="1933" t="s">
        <v>584</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hidden="1">
      <c r="A107" s="2427"/>
      <c r="C107" s="1692"/>
      <c r="D107" s="1694"/>
      <c r="E107" s="602" t="str">
        <f>FHD_NUM_P_67</f>
        <v/>
      </c>
      <c r="F107" s="1706" t="str">
        <f>FHD_P_67</f>
        <v/>
      </c>
      <c r="G107" s="1933" t="s">
        <v>584</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hidden="1">
      <c r="A108" s="2427"/>
      <c r="C108" s="1692"/>
      <c r="D108" s="1694"/>
      <c r="E108" s="602" t="str">
        <f>FHD_NUM_P_68</f>
        <v/>
      </c>
      <c r="F108" s="1580" t="str">
        <f>FHD_P_68</f>
        <v/>
      </c>
      <c r="G108" s="1933" t="s">
        <v>584</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hidden="1">
      <c r="A109" s="2427"/>
      <c r="C109" s="1692"/>
      <c r="D109" s="1694"/>
      <c r="E109" s="602" t="str">
        <f>FHD_NUM_P_69</f>
        <v/>
      </c>
      <c r="F109" s="1580" t="str">
        <f>FHD_P_69</f>
        <v/>
      </c>
      <c r="G109" s="1933" t="s">
        <v>584</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hidden="1">
      <c r="A110" s="2427"/>
      <c r="C110" s="1692"/>
      <c r="D110" s="1694"/>
      <c r="E110" s="602" t="str">
        <f>FHD_NUM_P_70</f>
        <v/>
      </c>
      <c r="F110" s="1936" t="str">
        <f>FHD_P_70</f>
        <v/>
      </c>
      <c r="G110" s="1933" t="s">
        <v>590</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hidden="1">
      <c r="A111" s="2427"/>
      <c r="C111" s="1692"/>
      <c r="D111" s="1694"/>
      <c r="E111" s="602" t="str">
        <f>FHD_NUM_P_71</f>
        <v/>
      </c>
      <c r="F111" s="1936" t="str">
        <f>FHD_P_71</f>
        <v/>
      </c>
      <c r="G111" s="1933" t="s">
        <v>590</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591</v>
      </c>
      <c r="H112" s="633"/>
      <c r="I112" s="633"/>
      <c r="J112" s="345" t="str">
        <f>FHD_NOTE_P_72</f>
        <v/>
      </c>
      <c r="K112" s="599"/>
      <c r="AF112" s="1687">
        <v>19</v>
      </c>
    </row>
    <row customHeight="1" ht="18.75" hidden="1">
      <c r="A113" s="1045" t="s">
        <v>592</v>
      </c>
      <c r="D113" s="1694"/>
      <c r="E113" s="602" t="str">
        <f>FHD_NUM_P_73</f>
        <v/>
      </c>
      <c r="F113" s="1936" t="str">
        <f>FHD_P_73</f>
        <v/>
      </c>
      <c r="G113" s="1026" t="s">
        <v>591</v>
      </c>
      <c r="H113" s="1024"/>
      <c r="I113" s="1024"/>
      <c r="J113" s="345" t="str">
        <f>FHD_NOTE_P_73</f>
        <v/>
      </c>
      <c r="K113" s="599"/>
      <c r="AF113" s="1687">
        <v>0</v>
      </c>
    </row>
    <row customHeight="1" ht="33.75" hidden="1">
      <c r="A114" s="1045" t="s">
        <v>593</v>
      </c>
      <c r="D114" s="1694"/>
      <c r="E114" s="602" t="str">
        <f>FHD_NUM_P_74</f>
        <v/>
      </c>
      <c r="F114" s="1936" t="str">
        <f>FHD_P_74</f>
        <v/>
      </c>
      <c r="G114" s="1932" t="s">
        <v>594</v>
      </c>
      <c r="H114" s="633"/>
      <c r="I114" s="633"/>
      <c r="J114" s="345" t="str">
        <f>FHD_NOTE_P_74</f>
        <v/>
      </c>
      <c r="K114" s="599"/>
      <c r="AF114" s="1687">
        <v>0</v>
      </c>
    </row>
    <row s="2774" customFormat="1" customHeight="1" ht="18.75" hidden="1">
      <c r="A115" s="2429" t="s">
        <v>595</v>
      </c>
      <c r="B115" s="966"/>
      <c r="C115" s="791"/>
      <c r="D115" s="789"/>
      <c r="E115" s="602" t="str">
        <f>FHD_NUM_P_75</f>
        <v/>
      </c>
      <c r="F115" s="1936" t="str">
        <f>FHD_P_75</f>
        <v/>
      </c>
      <c r="G115" s="1932" t="s">
        <v>559</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559</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559</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596</v>
      </c>
      <c r="G119" s="803"/>
      <c r="H119" s="804"/>
      <c r="I119" s="804"/>
      <c r="J119" s="1059" t="s">
        <v>597</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598</v>
      </c>
      <c r="D120" s="1694"/>
      <c r="E120" s="602" t="str">
        <f>FHD_NUM_P_78</f>
        <v/>
      </c>
      <c r="F120" s="1936" t="str">
        <f>FHD_P_78</f>
        <v/>
      </c>
      <c r="G120" s="1933" t="s">
        <v>561</v>
      </c>
      <c r="H120" s="633"/>
      <c r="I120" s="633"/>
      <c r="J120" s="345" t="str">
        <f>FHD_NOTE_P_78</f>
        <v/>
      </c>
      <c r="K120" s="599"/>
      <c r="AF120" s="1687">
        <v>0</v>
      </c>
    </row>
    <row s="2852"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587</v>
      </c>
      <c r="G122" s="628"/>
      <c r="H122" s="629"/>
      <c r="I122" s="629"/>
      <c r="J122" s="1060" t="s">
        <v>599</v>
      </c>
      <c r="K122" s="599"/>
      <c r="AF122" s="1687">
        <v>0</v>
      </c>
    </row>
    <row customHeight="1" ht="22.5" hidden="1">
      <c r="A123" s="2427"/>
      <c r="D123" s="1694"/>
      <c r="E123" s="602" t="str">
        <f>FHD_NUM_P_79</f>
        <v/>
      </c>
      <c r="F123" s="1936" t="str">
        <f>FHD_P_79</f>
        <v/>
      </c>
      <c r="G123" s="1934" t="s">
        <v>563</v>
      </c>
      <c r="H123" s="633"/>
      <c r="I123" s="633"/>
      <c r="J123" s="345" t="str">
        <f>FHD_NOTE_P_79</f>
        <v/>
      </c>
      <c r="K123" s="599"/>
      <c r="AF123" s="1687">
        <v>0</v>
      </c>
    </row>
    <row s="2852"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587</v>
      </c>
      <c r="G125" s="628"/>
      <c r="H125" s="629"/>
      <c r="I125" s="629"/>
      <c r="J125" s="1060" t="s">
        <v>600</v>
      </c>
      <c r="K125" s="599"/>
      <c r="AF125" s="1687">
        <v>0</v>
      </c>
    </row>
    <row customHeight="1" ht="22.5" hidden="1">
      <c r="A126" s="2427"/>
      <c r="D126" s="1694"/>
      <c r="E126" s="602" t="str">
        <f>FHD_NUM_P_80</f>
        <v/>
      </c>
      <c r="F126" s="1936" t="str">
        <f>FHD_P_80</f>
        <v/>
      </c>
      <c r="G126" s="1934" t="s">
        <v>601</v>
      </c>
      <c r="H126" s="613"/>
      <c r="I126" s="613"/>
      <c r="J126" s="345" t="str">
        <f>FHD_NOTE_P_80</f>
        <v/>
      </c>
      <c r="K126" s="599"/>
      <c r="AF126" s="1687">
        <v>0</v>
      </c>
    </row>
    <row customHeight="1" ht="18.75" hidden="1">
      <c r="A127" s="2427"/>
      <c r="D127" s="1694"/>
      <c r="E127" s="602" t="str">
        <f>FHD_NUM_P_81</f>
        <v/>
      </c>
      <c r="F127" s="1936" t="str">
        <f>FHD_P_81</f>
        <v/>
      </c>
      <c r="G127" s="1934" t="s">
        <v>602</v>
      </c>
      <c r="H127" s="613"/>
      <c r="I127" s="613"/>
      <c r="J127" s="345" t="str">
        <f>FHD_NOTE_P_81</f>
        <v/>
      </c>
      <c r="K127" s="599"/>
      <c r="AF127" s="1687">
        <v>0</v>
      </c>
    </row>
    <row customHeight="1" ht="18.75" hidden="1">
      <c r="A128" s="2427"/>
      <c r="C128" s="1692" t="s">
        <v>589</v>
      </c>
      <c r="D128" s="1694"/>
      <c r="E128" s="602" t="str">
        <f>FHD_NUM_P_82</f>
        <v/>
      </c>
      <c r="F128" s="1936" t="str">
        <f>FHD_P_82</f>
        <v/>
      </c>
      <c r="G128" s="1934" t="s">
        <v>308</v>
      </c>
      <c r="H128" s="457"/>
      <c r="I128" s="457"/>
      <c r="J128" s="345" t="str">
        <f>FHD_NOTE_P_82</f>
        <v/>
      </c>
      <c r="K128" s="599"/>
      <c r="AF128" s="1687">
        <v>0</v>
      </c>
    </row>
    <row customHeight="1" ht="18.75" hidden="1">
      <c r="A129" s="2427"/>
      <c r="C129" s="1692" t="s">
        <v>589</v>
      </c>
      <c r="D129" s="1694"/>
      <c r="E129" s="602" t="str">
        <f>FHD_NUM_P_83</f>
        <v/>
      </c>
      <c r="F129" s="1580" t="str">
        <f>FHD_P_83</f>
        <v/>
      </c>
      <c r="G129" s="1934" t="s">
        <v>308</v>
      </c>
      <c r="H129" s="457"/>
      <c r="I129" s="457"/>
      <c r="J129" s="345" t="str">
        <f>FHD_NOTE_P_83</f>
        <v/>
      </c>
      <c r="K129" s="599"/>
      <c r="AF129" s="1687">
        <v>0</v>
      </c>
    </row>
    <row customHeight="1" ht="18.75" hidden="1">
      <c r="A130" s="2427"/>
      <c r="C130" s="1692" t="s">
        <v>589</v>
      </c>
      <c r="D130" s="1694"/>
      <c r="E130" s="602" t="str">
        <f>FHD_NUM_P_84</f>
        <v/>
      </c>
      <c r="F130" s="1580" t="str">
        <f>FHD_P_84</f>
        <v/>
      </c>
      <c r="G130" s="1934" t="s">
        <v>308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2357B-DB7C-52DB-790E-6069B2D2064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33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87</v>
      </c>
      <c r="E10" s="2183" t="s">
        <v>87</v>
      </c>
      <c r="F10" s="2183"/>
      <c r="G10" s="577" t="s">
        <v>304</v>
      </c>
      <c r="H10" s="2183" t="s">
        <v>87</v>
      </c>
      <c r="I10" s="2183"/>
      <c r="J10" s="577" t="s">
        <v>603</v>
      </c>
      <c r="K10" s="577" t="s">
        <v>604</v>
      </c>
      <c r="L10" s="2183" t="s">
        <v>87</v>
      </c>
      <c r="M10" s="2183"/>
      <c r="N10" s="577" t="s">
        <v>605</v>
      </c>
      <c r="O10" s="577" t="s">
        <v>606</v>
      </c>
      <c r="P10" s="577" t="s">
        <v>607</v>
      </c>
      <c r="Q10" s="577" t="s">
        <v>608</v>
      </c>
      <c r="R10" s="577" t="s">
        <v>609</v>
      </c>
      <c r="S10" s="2183"/>
      <c r="T10" s="390"/>
      <c r="CF10" s="561">
        <v>46</v>
      </c>
    </row>
    <row s="2852"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7"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565</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566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611</v>
      </c>
      <c r="F17" s="2432"/>
      <c r="G17" s="2432"/>
      <c r="H17" s="2432"/>
      <c r="I17" s="2432"/>
      <c r="J17" s="2432"/>
      <c r="K17" s="2432"/>
      <c r="L17" s="2432"/>
      <c r="M17" s="2432"/>
      <c r="N17" s="2432"/>
      <c r="O17" s="2432"/>
      <c r="P17" s="2432"/>
      <c r="Q17" s="614">
        <f>SUMIF(T18:T19,"i",Q18:Q19)</f>
        <v>0</v>
      </c>
      <c r="R17" s="1073"/>
      <c r="S17" s="953" t="s">
        <v>612</v>
      </c>
      <c r="T17" s="773" t="s">
        <v>613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614</v>
      </c>
      <c r="F20" s="2432"/>
      <c r="G20" s="2432"/>
      <c r="H20" s="2432"/>
      <c r="I20" s="2432"/>
      <c r="J20" s="2432"/>
      <c r="K20" s="2432"/>
      <c r="L20" s="2432"/>
      <c r="M20" s="2432"/>
      <c r="N20" s="2432"/>
      <c r="O20" s="2432"/>
      <c r="P20" s="2432"/>
      <c r="Q20" s="614">
        <f>SUMIF(T21:T22,"i",Q21:Q22)</f>
        <v>0</v>
      </c>
      <c r="R20" s="1073"/>
      <c r="S20" s="765" t="s">
        <v>615</v>
      </c>
      <c r="T20" s="773" t="s">
        <v>613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DCC21-83C1-38CB-8F36-D62B6211AD4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4166"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236"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616</v>
      </c>
      <c r="C2" s="2109" t="s">
        <v>617</v>
      </c>
      <c r="D2" s="2108" t="s">
        <v>618</v>
      </c>
      <c r="E2" s="2112">
        <f>RIGHT(I2,LEN(I2)-SEARCH("#",SUBSTITUTE(I2,".","#",LEN(I2)-LEN(SUBSTITUTE(I2,".","")))))</f>
      </c>
      <c r="F2" s="2114">
        <f>J2</f>
        <v>0</v>
      </c>
      <c r="G2" s="1692"/>
      <c r="H2" s="2115"/>
      <c r="I2" s="2105"/>
      <c r="J2" s="596"/>
      <c r="K2" s="2075" t="s">
        <v>557</v>
      </c>
      <c r="L2" s="807"/>
      <c r="M2" s="807"/>
      <c r="N2" s="599"/>
      <c r="O2" s="1581" t="s">
        <v>558</v>
      </c>
      <c r="P2" s="599"/>
      <c r="Q2" s="1692"/>
      <c r="R2" s="1692"/>
      <c r="W2" s="1692"/>
      <c r="Z2" s="600"/>
      <c r="AF2" s="1688"/>
      <c r="AG2" s="1688"/>
      <c r="AH2" s="1688"/>
      <c r="AI2" s="1688"/>
      <c r="AJ2" s="1688"/>
      <c r="AK2" s="1422">
        <v>0</v>
      </c>
    </row>
    <row customHeight="1" ht="11.25" hidden="1">
      <c r="E3" s="2107" t="s">
        <v>619</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620</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117</v>
      </c>
      <c r="AK9" s="1692">
        <v>1</v>
      </c>
    </row>
    <row customHeight="1" ht="11.549999999999999">
      <c r="E10" s="2106" t="s">
        <v>621</v>
      </c>
      <c r="I10" s="767"/>
      <c r="J10" s="2423" t="s">
        <v>105</v>
      </c>
      <c r="K10" s="2424"/>
      <c r="L10" s="2085" t="str">
        <f>IF(L9="","",INDEX(DIFFERENTIATION_UNMERGE_VD,MATCH(L9,DIFFERENTIATION_ID_DIFF,0)))</f>
        <v/>
      </c>
      <c r="M10" s="2085">
        <f>IF(M9="","",INDEX(DIFFERENTIATION_UNMERGE_VD,MATCH(M9,DIFFERENTIATION_ID_DIFF,0)))</f>
        <v>0</v>
      </c>
      <c r="O10" s="2183" t="s">
        <v>303</v>
      </c>
      <c r="AK10" s="1687">
        <v>11</v>
      </c>
    </row>
    <row customHeight="1" ht="11.549999999999999">
      <c r="E11" s="2106" t="s">
        <v>622</v>
      </c>
      <c r="I11" s="767"/>
      <c r="J11" s="2423" t="s">
        <v>565</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623</v>
      </c>
      <c r="I12" s="1718"/>
      <c r="J12" s="2423" t="s">
        <v>566</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624</v>
      </c>
      <c r="F13" s="2106" t="s">
        <v>625</v>
      </c>
      <c r="I13" s="2425" t="s">
        <v>302</v>
      </c>
      <c r="J13" s="2426"/>
      <c r="K13" s="2426"/>
      <c r="L13" s="2083"/>
      <c r="M13" s="2123"/>
      <c r="O13" s="2183"/>
      <c r="AK13" s="1687">
        <v>11</v>
      </c>
    </row>
    <row customHeight="1" ht="24">
      <c r="I14" s="2076" t="s">
        <v>87</v>
      </c>
      <c r="J14" s="2076" t="s">
        <v>304</v>
      </c>
      <c r="K14" s="2076" t="s">
        <v>567</v>
      </c>
      <c r="L14" s="2116" t="s">
        <v>305</v>
      </c>
      <c r="M14" s="2117" t="s">
        <v>305</v>
      </c>
      <c r="O14" s="2183"/>
      <c r="AK14" s="1687">
        <v>23</v>
      </c>
    </row>
    <row customHeight="1" ht="24">
      <c r="A15" s="2110"/>
      <c r="B15" s="2109" t="s">
        <v>626</v>
      </c>
      <c r="C15" s="2109" t="s">
        <v>627</v>
      </c>
      <c r="D15" s="2108" t="s">
        <v>628</v>
      </c>
      <c r="E15" s="2112" t="s">
        <v>629</v>
      </c>
      <c r="F15" s="2112" t="s">
        <v>629</v>
      </c>
      <c r="G15" s="1692" t="s">
        <v>589</v>
      </c>
      <c r="H15" s="2077"/>
      <c r="I15" s="1686">
        <v>1</v>
      </c>
      <c r="J15" s="2078" t="s">
        <v>630</v>
      </c>
      <c r="K15" s="2076" t="s">
        <v>308</v>
      </c>
      <c r="L15" s="718"/>
      <c r="M15" s="874"/>
      <c r="N15" s="599" t="s">
        <v>631</v>
      </c>
      <c r="O15" s="1581" t="s">
        <v>632</v>
      </c>
      <c r="P15" s="599" t="s">
        <v>631</v>
      </c>
      <c r="AK15" s="1687">
        <v>23</v>
      </c>
    </row>
    <row customHeight="1" ht="35.699999999999996">
      <c r="A16" s="2110"/>
      <c r="B16" s="2109" t="s">
        <v>633</v>
      </c>
      <c r="C16" s="2109" t="s">
        <v>634</v>
      </c>
      <c r="D16" s="2108" t="s">
        <v>618</v>
      </c>
      <c r="E16" s="2112" t="s">
        <v>629</v>
      </c>
      <c r="F16" s="2112" t="s">
        <v>629</v>
      </c>
      <c r="H16" s="2077"/>
      <c r="I16" s="1685">
        <v>2</v>
      </c>
      <c r="J16" s="2119" t="s">
        <v>635</v>
      </c>
      <c r="K16" s="2118" t="s">
        <v>557</v>
      </c>
      <c r="L16" s="2124"/>
      <c r="M16" s="1732"/>
      <c r="N16" s="599" t="s">
        <v>631</v>
      </c>
      <c r="O16" s="1581" t="s">
        <v>636</v>
      </c>
      <c r="P16" s="599" t="s">
        <v>631</v>
      </c>
      <c r="AK16" s="1687">
        <v>34</v>
      </c>
    </row>
    <row s="2852" customFormat="1" customHeight="1" ht="17.25" hidden="1">
      <c r="A17" s="1223"/>
      <c r="B17" s="1223"/>
      <c r="C17" s="1223"/>
      <c r="D17" s="1223"/>
      <c r="E17" s="1223"/>
      <c r="H17" s="1380"/>
      <c r="I17" s="1069" t="s">
        <v>637</v>
      </c>
      <c r="J17" s="1047"/>
      <c r="K17" s="1069"/>
      <c r="L17" s="1048"/>
      <c r="M17" s="1048"/>
      <c r="O17" s="1441"/>
      <c r="AK17" s="1692">
        <v>1</v>
      </c>
    </row>
    <row s="2851" customFormat="1" customHeight="1" ht="24">
      <c r="A18" s="1043"/>
      <c r="B18" s="1043"/>
      <c r="C18" s="1043"/>
      <c r="D18" s="1043"/>
      <c r="E18" s="1043"/>
      <c r="G18" s="1692"/>
      <c r="H18" s="1689"/>
      <c r="I18" s="626"/>
      <c r="J18" s="627" t="s">
        <v>587</v>
      </c>
      <c r="K18" s="628"/>
      <c r="L18" s="2126"/>
      <c r="M18" s="629"/>
      <c r="N18" s="599"/>
      <c r="O18" s="1581" t="s">
        <v>588</v>
      </c>
      <c r="P18" s="599"/>
      <c r="Q18" s="1692"/>
      <c r="R18" s="1692"/>
      <c r="W18" s="1692"/>
      <c r="Z18" s="600"/>
      <c r="AF18" s="1688"/>
      <c r="AG18" s="1688"/>
      <c r="AH18" s="1688"/>
      <c r="AI18" s="1688"/>
      <c r="AJ18" s="1688"/>
      <c r="AK18" s="1422">
        <v>23</v>
      </c>
    </row>
    <row customHeight="1" ht="19.95">
      <c r="A19" s="2110"/>
      <c r="B19" s="2109" t="s">
        <v>638</v>
      </c>
      <c r="C19" s="2109" t="s">
        <v>639</v>
      </c>
      <c r="D19" s="2108" t="s">
        <v>618</v>
      </c>
      <c r="E19" s="2112" t="s">
        <v>629</v>
      </c>
      <c r="F19" s="2112" t="s">
        <v>629</v>
      </c>
      <c r="H19" s="2077"/>
      <c r="I19" s="1720">
        <v>3</v>
      </c>
      <c r="J19" s="2078" t="s">
        <v>639</v>
      </c>
      <c r="K19" s="2074" t="s">
        <v>557</v>
      </c>
      <c r="L19" s="783"/>
      <c r="M19" s="613"/>
      <c r="N19" s="599"/>
      <c r="O19" s="1581" t="s">
        <v>640</v>
      </c>
      <c r="P19" s="599"/>
      <c r="AK19" s="1687">
        <v>19</v>
      </c>
    </row>
    <row customHeight="1" ht="77.7">
      <c r="A20" s="2110"/>
      <c r="B20" s="2109" t="s">
        <v>641</v>
      </c>
      <c r="C20" s="2109" t="s">
        <v>642</v>
      </c>
      <c r="D20" s="2108" t="s">
        <v>618</v>
      </c>
      <c r="E20" s="2112" t="s">
        <v>629</v>
      </c>
      <c r="F20" s="2112" t="s">
        <v>629</v>
      </c>
      <c r="H20" s="2077"/>
      <c r="I20" s="1720">
        <v>4</v>
      </c>
      <c r="J20" s="2078" t="s">
        <v>643</v>
      </c>
      <c r="K20" s="2074" t="s">
        <v>584</v>
      </c>
      <c r="L20" s="783"/>
      <c r="M20" s="613"/>
      <c r="N20" s="599"/>
      <c r="O20" s="1581"/>
      <c r="P20" s="599"/>
      <c r="AK20" s="1687">
        <v>74</v>
      </c>
    </row>
    <row customHeight="1" ht="35.699999999999996">
      <c r="A21" s="2110"/>
      <c r="B21" s="2109" t="s">
        <v>644</v>
      </c>
      <c r="C21" s="2109" t="s">
        <v>645</v>
      </c>
      <c r="D21" s="2108" t="s">
        <v>618</v>
      </c>
      <c r="E21" s="2112" t="s">
        <v>629</v>
      </c>
      <c r="F21" s="2112" t="s">
        <v>629</v>
      </c>
      <c r="H21" s="2077"/>
      <c r="I21" s="1720">
        <v>5</v>
      </c>
      <c r="J21" s="2078" t="s">
        <v>646</v>
      </c>
      <c r="K21" s="2074" t="s">
        <v>584</v>
      </c>
      <c r="L21" s="783"/>
      <c r="M21" s="613"/>
      <c r="N21" s="599"/>
      <c r="O21" s="1581" t="s">
        <v>640</v>
      </c>
      <c r="P21" s="599"/>
      <c r="AK21" s="1687">
        <v>34</v>
      </c>
    </row>
    <row customHeight="1" ht="48.29999999999999">
      <c r="A22" s="2110"/>
      <c r="B22" s="2109" t="s">
        <v>647</v>
      </c>
      <c r="C22" s="2109" t="s">
        <v>648</v>
      </c>
      <c r="D22" s="2108" t="s">
        <v>618</v>
      </c>
      <c r="E22" s="2112" t="s">
        <v>629</v>
      </c>
      <c r="F22" s="2112" t="s">
        <v>629</v>
      </c>
      <c r="H22" s="2077"/>
      <c r="I22" s="1720">
        <v>6</v>
      </c>
      <c r="J22" s="2078" t="s">
        <v>649</v>
      </c>
      <c r="K22" s="2074" t="s">
        <v>584</v>
      </c>
      <c r="L22" s="783"/>
      <c r="M22" s="613"/>
      <c r="N22" s="599"/>
      <c r="O22" s="1581" t="s">
        <v>650</v>
      </c>
      <c r="P22" s="599"/>
      <c r="AK22" s="1687">
        <v>46</v>
      </c>
    </row>
    <row customHeight="1" ht="19.95">
      <c r="A23" s="2110"/>
      <c r="B23" s="2109" t="s">
        <v>651</v>
      </c>
      <c r="C23" s="2109" t="s">
        <v>652</v>
      </c>
      <c r="D23" s="2108" t="s">
        <v>618</v>
      </c>
      <c r="E23" s="2112" t="s">
        <v>629</v>
      </c>
      <c r="F23" s="2112" t="s">
        <v>629</v>
      </c>
      <c r="H23" s="2077"/>
      <c r="I23" s="1720" t="s">
        <v>653</v>
      </c>
      <c r="J23" s="1580" t="s">
        <v>654</v>
      </c>
      <c r="K23" s="2074" t="s">
        <v>584</v>
      </c>
      <c r="L23" s="783"/>
      <c r="M23" s="613"/>
      <c r="N23" s="599"/>
      <c r="O23" s="1581" t="s">
        <v>640</v>
      </c>
      <c r="P23" s="599"/>
      <c r="AK23" s="1687">
        <v>19</v>
      </c>
    </row>
    <row customHeight="1" ht="19.95">
      <c r="A24" s="2110"/>
      <c r="B24" s="2109" t="s">
        <v>655</v>
      </c>
      <c r="C24" s="2109" t="s">
        <v>656</v>
      </c>
      <c r="D24" s="2108" t="s">
        <v>618</v>
      </c>
      <c r="E24" s="2112" t="s">
        <v>629</v>
      </c>
      <c r="F24" s="2112" t="s">
        <v>629</v>
      </c>
      <c r="H24" s="2077"/>
      <c r="I24" s="1720" t="s">
        <v>657</v>
      </c>
      <c r="J24" s="1580" t="s">
        <v>658</v>
      </c>
      <c r="K24" s="2074" t="s">
        <v>584</v>
      </c>
      <c r="L24" s="783"/>
      <c r="M24" s="613"/>
      <c r="N24" s="599"/>
      <c r="O24" s="1581"/>
      <c r="P24" s="599"/>
      <c r="AK24" s="1687">
        <v>19</v>
      </c>
    </row>
    <row customHeight="1" ht="24">
      <c r="A25" s="2110"/>
      <c r="B25" s="2109" t="s">
        <v>659</v>
      </c>
      <c r="C25" s="2109" t="s">
        <v>660</v>
      </c>
      <c r="D25" s="2108" t="s">
        <v>618</v>
      </c>
      <c r="E25" s="2112" t="s">
        <v>629</v>
      </c>
      <c r="F25" s="2112" t="s">
        <v>629</v>
      </c>
      <c r="H25" s="2077"/>
      <c r="I25" s="1720" t="s">
        <v>661</v>
      </c>
      <c r="J25" s="1580" t="s">
        <v>662</v>
      </c>
      <c r="K25" s="2074" t="s">
        <v>584</v>
      </c>
      <c r="L25" s="783"/>
      <c r="M25" s="613"/>
      <c r="N25" s="599"/>
      <c r="O25" s="1581"/>
      <c r="P25" s="599"/>
      <c r="AK25" s="1687">
        <v>23</v>
      </c>
    </row>
    <row customHeight="1" ht="24">
      <c r="A26" s="2110"/>
      <c r="B26" s="2109" t="s">
        <v>663</v>
      </c>
      <c r="C26" s="2109" t="s">
        <v>664</v>
      </c>
      <c r="D26" s="2108" t="s">
        <v>618</v>
      </c>
      <c r="E26" s="2112" t="s">
        <v>629</v>
      </c>
      <c r="F26" s="2112" t="s">
        <v>629</v>
      </c>
      <c r="H26" s="2077"/>
      <c r="I26" s="1720">
        <v>7</v>
      </c>
      <c r="J26" s="2078" t="s">
        <v>664</v>
      </c>
      <c r="K26" s="2074" t="s">
        <v>665</v>
      </c>
      <c r="L26" s="783"/>
      <c r="M26" s="613"/>
      <c r="N26" s="599"/>
      <c r="O26" s="1581"/>
      <c r="P26" s="599"/>
      <c r="AK26" s="1687">
        <v>23</v>
      </c>
    </row>
    <row customHeight="1" ht="24">
      <c r="A27" s="2110"/>
      <c r="B27" s="2109" t="s">
        <v>666</v>
      </c>
      <c r="C27" s="2109" t="s">
        <v>667</v>
      </c>
      <c r="D27" s="2108" t="s">
        <v>618</v>
      </c>
      <c r="E27" s="2112" t="s">
        <v>629</v>
      </c>
      <c r="F27" s="2112" t="s">
        <v>629</v>
      </c>
      <c r="H27" s="2077"/>
      <c r="I27" s="1720">
        <v>8</v>
      </c>
      <c r="J27" s="2078" t="s">
        <v>667</v>
      </c>
      <c r="K27" s="2074" t="s">
        <v>590</v>
      </c>
      <c r="L27" s="783"/>
      <c r="M27" s="613"/>
      <c r="N27" s="599"/>
      <c r="O27" s="1581"/>
      <c r="P27" s="599"/>
      <c r="AK27" s="1687">
        <v>23</v>
      </c>
    </row>
    <row customHeight="1" ht="35.699999999999996">
      <c r="A28" s="2110"/>
      <c r="B28" s="2109" t="s">
        <v>668</v>
      </c>
      <c r="C28" s="2109" t="s">
        <v>669</v>
      </c>
      <c r="D28" s="2108" t="s">
        <v>618</v>
      </c>
      <c r="E28" s="2112" t="s">
        <v>629</v>
      </c>
      <c r="F28" s="2112" t="s">
        <v>629</v>
      </c>
      <c r="H28" s="2077"/>
      <c r="I28" s="1731">
        <v>9</v>
      </c>
      <c r="J28" s="2078" t="s">
        <v>670</v>
      </c>
      <c r="K28" s="2074" t="s">
        <v>561</v>
      </c>
      <c r="L28" s="783"/>
      <c r="M28" s="613"/>
      <c r="N28" s="599"/>
      <c r="O28" s="1581"/>
      <c r="P28" s="599"/>
      <c r="AK28" s="1687">
        <v>34</v>
      </c>
    </row>
    <row customHeight="1" ht="35.699999999999996">
      <c r="A29" s="2110"/>
      <c r="B29" s="2109" t="s">
        <v>671</v>
      </c>
      <c r="C29" s="2109" t="s">
        <v>672</v>
      </c>
      <c r="D29" s="2108" t="s">
        <v>618</v>
      </c>
      <c r="E29" s="2112" t="s">
        <v>629</v>
      </c>
      <c r="F29" s="2112" t="s">
        <v>629</v>
      </c>
      <c r="H29" s="2077"/>
      <c r="I29" s="1731">
        <v>10</v>
      </c>
      <c r="J29" s="2078" t="s">
        <v>673</v>
      </c>
      <c r="K29" s="2074" t="s">
        <v>561</v>
      </c>
      <c r="L29" s="783"/>
      <c r="M29" s="613"/>
      <c r="N29" s="599"/>
      <c r="O29" s="1581"/>
      <c r="P29" s="599"/>
      <c r="AK29" s="1687">
        <v>34</v>
      </c>
    </row>
    <row customHeight="1" ht="24">
      <c r="A30" s="2110"/>
      <c r="B30" s="2109" t="s">
        <v>674</v>
      </c>
      <c r="C30" s="2109" t="s">
        <v>675</v>
      </c>
      <c r="D30" s="2108" t="s">
        <v>618</v>
      </c>
      <c r="E30" s="2112" t="s">
        <v>629</v>
      </c>
      <c r="F30" s="2112" t="s">
        <v>629</v>
      </c>
      <c r="H30" s="2077"/>
      <c r="I30" s="1731">
        <v>11</v>
      </c>
      <c r="J30" s="2078" t="s">
        <v>675</v>
      </c>
      <c r="K30" s="2074" t="s">
        <v>591</v>
      </c>
      <c r="L30" s="2125"/>
      <c r="M30" s="1677"/>
      <c r="N30" s="599"/>
      <c r="O30" s="1581"/>
      <c r="P30" s="599"/>
      <c r="AK30" s="1687">
        <v>23</v>
      </c>
    </row>
    <row customHeight="1" ht="24">
      <c r="A31" s="2110"/>
      <c r="B31" s="2109" t="s">
        <v>676</v>
      </c>
      <c r="C31" s="2109" t="s">
        <v>677</v>
      </c>
      <c r="D31" s="2108" t="s">
        <v>618</v>
      </c>
      <c r="E31" s="2112" t="s">
        <v>629</v>
      </c>
      <c r="F31" s="2112" t="s">
        <v>629</v>
      </c>
      <c r="H31" s="2077"/>
      <c r="I31" s="1731">
        <v>12</v>
      </c>
      <c r="J31" s="2078" t="s">
        <v>677</v>
      </c>
      <c r="K31" s="2074" t="s">
        <v>591</v>
      </c>
      <c r="L31" s="2125"/>
      <c r="M31" s="1677"/>
      <c r="N31" s="599"/>
      <c r="O31" s="1581"/>
      <c r="P31" s="599"/>
      <c r="AK31" s="1687">
        <v>23</v>
      </c>
    </row>
    <row customHeight="1" ht="48.29999999999999">
      <c r="A32" s="2110"/>
      <c r="B32" s="2109" t="s">
        <v>678</v>
      </c>
      <c r="C32" s="2109" t="s">
        <v>679</v>
      </c>
      <c r="D32" s="2108" t="s">
        <v>618</v>
      </c>
      <c r="E32" s="2112" t="s">
        <v>629</v>
      </c>
      <c r="F32" s="2112" t="s">
        <v>629</v>
      </c>
      <c r="H32" s="2077"/>
      <c r="I32" s="1731">
        <v>13</v>
      </c>
      <c r="J32" s="2078" t="s">
        <v>680</v>
      </c>
      <c r="K32" s="2074" t="s">
        <v>601</v>
      </c>
      <c r="L32" s="783"/>
      <c r="M32" s="613"/>
      <c r="N32" s="599"/>
      <c r="O32" s="1581" t="s">
        <v>640</v>
      </c>
      <c r="P32" s="599"/>
      <c r="AK32" s="1687">
        <v>46</v>
      </c>
    </row>
    <row s="2851" customFormat="1" customHeight="1" ht="48.29999999999999">
      <c r="A33" s="2110"/>
      <c r="B33" s="2109" t="s">
        <v>681</v>
      </c>
      <c r="C33" s="2109" t="s">
        <v>682</v>
      </c>
      <c r="D33" s="2108" t="s">
        <v>618</v>
      </c>
      <c r="E33" s="2112" t="s">
        <v>629</v>
      </c>
      <c r="F33" s="2112" t="s">
        <v>629</v>
      </c>
      <c r="G33" s="1692"/>
      <c r="H33" s="2077"/>
      <c r="I33" s="1731">
        <v>14</v>
      </c>
      <c r="J33" s="2090" t="s">
        <v>683</v>
      </c>
      <c r="K33" s="2079" t="s">
        <v>684</v>
      </c>
      <c r="L33" s="783"/>
      <c r="M33" s="613"/>
      <c r="N33" s="599"/>
      <c r="O33" s="1581" t="s">
        <v>640</v>
      </c>
      <c r="P33" s="599"/>
      <c r="Q33" s="1692"/>
      <c r="R33" s="1692"/>
      <c r="W33" s="1692"/>
      <c r="Z33" s="600"/>
      <c r="AF33" s="1688"/>
      <c r="AG33" s="1688"/>
      <c r="AH33" s="1688"/>
      <c r="AI33" s="1688"/>
      <c r="AJ33" s="1688"/>
      <c r="AK33" s="1422">
        <v>46</v>
      </c>
    </row>
    <row customHeight="1" ht="108">
      <c r="A34" s="2110"/>
      <c r="B34" s="2109" t="s">
        <v>685</v>
      </c>
      <c r="C34" s="2109" t="s">
        <v>686</v>
      </c>
      <c r="D34" s="2108" t="s">
        <v>628</v>
      </c>
      <c r="E34" s="2112" t="s">
        <v>629</v>
      </c>
      <c r="F34" s="2112" t="s">
        <v>629</v>
      </c>
      <c r="G34" s="1692" t="s">
        <v>589</v>
      </c>
      <c r="H34" s="2077"/>
      <c r="I34" s="2088">
        <v>15</v>
      </c>
      <c r="J34" s="2089" t="s">
        <v>687</v>
      </c>
      <c r="K34" s="2074" t="s">
        <v>308</v>
      </c>
      <c r="L34" s="441"/>
      <c r="M34" s="1220"/>
      <c r="N34" s="599"/>
      <c r="O34" s="1581" t="s">
        <v>632</v>
      </c>
      <c r="P34" s="599"/>
      <c r="AK34" s="1687">
        <v>103</v>
      </c>
    </row>
    <row s="340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53119-CA62-DB84-201F-B96BA5722F5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6" width="9.140625" hidden="1" customWidth="1"/>
    <col min="6" max="7" style="2851" width="9.140625" hidden="1" customWidth="1"/>
    <col min="8" max="8" style="364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688</v>
      </c>
      <c r="C2" s="2109" t="s">
        <v>689</v>
      </c>
      <c r="D2" s="2108" t="s">
        <v>628</v>
      </c>
      <c r="E2" s="2114">
        <f>I2-3</f>
        <v>-3</v>
      </c>
      <c r="F2" s="2114">
        <f>J2</f>
        <v>0</v>
      </c>
      <c r="H2" s="1786" t="s">
        <v>517</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619</v>
      </c>
      <c r="F9" s="2107" t="s">
        <v>625</v>
      </c>
      <c r="H9" s="432"/>
      <c r="I9" s="2081" t="s">
        <v>87</v>
      </c>
      <c r="J9" s="2082" t="s">
        <v>304</v>
      </c>
      <c r="K9" s="2120" t="s">
        <v>567</v>
      </c>
      <c r="L9" s="2121" t="s">
        <v>305</v>
      </c>
      <c r="M9" s="2445"/>
      <c r="W9" s="1687">
        <v>34</v>
      </c>
    </row>
    <row customHeight="1" ht="35.699999999999996">
      <c r="B10" s="2109" t="s">
        <v>691</v>
      </c>
      <c r="C10" s="2109" t="s">
        <v>692</v>
      </c>
      <c r="D10" s="2108" t="s">
        <v>628</v>
      </c>
      <c r="E10" s="2112" t="s">
        <v>629</v>
      </c>
      <c r="F10" s="2112" t="s">
        <v>629</v>
      </c>
      <c r="H10" s="432"/>
      <c r="I10" s="2080" t="s">
        <v>109</v>
      </c>
      <c r="J10" s="1942" t="s">
        <v>693</v>
      </c>
      <c r="K10" s="2074" t="s">
        <v>308</v>
      </c>
      <c r="L10" s="874"/>
      <c r="M10" s="353" t="s">
        <v>694</v>
      </c>
      <c r="W10" s="1687">
        <v>34</v>
      </c>
    </row>
    <row customHeight="1" ht="50.25">
      <c r="B11" s="2109" t="s">
        <v>695</v>
      </c>
      <c r="C11" s="2109" t="s">
        <v>696</v>
      </c>
      <c r="D11" s="2108" t="s">
        <v>628</v>
      </c>
      <c r="E11" s="2112" t="s">
        <v>629</v>
      </c>
      <c r="F11" s="2112" t="s">
        <v>629</v>
      </c>
      <c r="H11" s="432"/>
      <c r="I11" s="2080" t="s">
        <v>110</v>
      </c>
      <c r="J11" s="1942" t="s">
        <v>697</v>
      </c>
      <c r="K11" s="2074" t="s">
        <v>308</v>
      </c>
      <c r="L11" s="874"/>
      <c r="M11" s="353" t="s">
        <v>694</v>
      </c>
      <c r="W11" s="1687">
        <v>48</v>
      </c>
    </row>
    <row customHeight="1" ht="48.29999999999999">
      <c r="B12" s="2109" t="s">
        <v>698</v>
      </c>
      <c r="C12" s="2109" t="s">
        <v>699</v>
      </c>
      <c r="D12" s="2108" t="s">
        <v>628</v>
      </c>
      <c r="E12" s="2112" t="s">
        <v>629</v>
      </c>
      <c r="F12" s="2112" t="s">
        <v>629</v>
      </c>
      <c r="H12" s="1744"/>
      <c r="I12" s="2080" t="s">
        <v>89</v>
      </c>
      <c r="J12" s="2087" t="s">
        <v>700</v>
      </c>
      <c r="K12" s="2074" t="s">
        <v>308</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E45EF-3C96-52FE-E19A-BA427393D70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166"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236"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553</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565</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302</v>
      </c>
      <c r="F13" s="2426"/>
      <c r="G13" s="2426"/>
      <c r="H13" s="1607"/>
      <c r="I13" s="1607"/>
      <c r="J13" s="2183"/>
      <c r="AF13" s="1687">
        <v>11</v>
      </c>
    </row>
    <row customHeight="1" ht="24">
      <c r="E14" s="1695" t="s">
        <v>87</v>
      </c>
      <c r="F14" s="1690" t="s">
        <v>304</v>
      </c>
      <c r="G14" s="1690" t="s">
        <v>567</v>
      </c>
      <c r="H14" s="1690" t="s">
        <v>305</v>
      </c>
      <c r="I14" s="1690" t="s">
        <v>305</v>
      </c>
      <c r="J14" s="2183"/>
      <c r="AF14" s="1687">
        <v>23</v>
      </c>
    </row>
    <row customHeight="1" ht="19.95">
      <c r="D15" s="1694"/>
      <c r="E15" s="1686" t="s">
        <v>109</v>
      </c>
      <c r="F15" s="763" t="s">
        <v>705</v>
      </c>
      <c r="G15" s="1702" t="s">
        <v>553</v>
      </c>
      <c r="H15" s="613"/>
      <c r="I15" s="613"/>
      <c r="J15" s="345" t="s">
        <v>706</v>
      </c>
      <c r="K15" s="599" t="s">
        <v>631</v>
      </c>
      <c r="AF15" s="1687">
        <v>19</v>
      </c>
    </row>
    <row customHeight="1" ht="35.699999999999996">
      <c r="D16" s="1694"/>
      <c r="E16" s="1686" t="s">
        <v>110</v>
      </c>
      <c r="F16" s="763" t="s">
        <v>707</v>
      </c>
      <c r="G16" s="1702" t="s">
        <v>553</v>
      </c>
      <c r="H16" s="614">
        <f>SUM(H17,H20:H32)</f>
        <v>0</v>
      </c>
      <c r="I16" s="614">
        <f>SUM(I17,I20,I23,I26,I29:I32)</f>
        <v>0</v>
      </c>
      <c r="J16" s="345" t="s">
        <v>708</v>
      </c>
      <c r="K16" s="599" t="s">
        <v>631</v>
      </c>
      <c r="AF16" s="1687">
        <v>34</v>
      </c>
    </row>
    <row customHeight="1" ht="19.95">
      <c r="D17" s="1694"/>
      <c r="E17" s="1720" t="s">
        <v>709</v>
      </c>
      <c r="F17" s="1010" t="s">
        <v>710</v>
      </c>
      <c r="G17" s="1699" t="s">
        <v>553</v>
      </c>
      <c r="H17" s="613"/>
      <c r="I17" s="613"/>
      <c r="J17" s="345" t="s">
        <v>711</v>
      </c>
      <c r="K17" s="599"/>
      <c r="AF17" s="1687">
        <v>19</v>
      </c>
    </row>
    <row customHeight="1" ht="24">
      <c r="D18" s="1694"/>
      <c r="E18" s="1720" t="s">
        <v>712</v>
      </c>
      <c r="F18" s="1706" t="s">
        <v>713</v>
      </c>
      <c r="G18" s="1699" t="s">
        <v>553</v>
      </c>
      <c r="H18" s="613"/>
      <c r="I18" s="613"/>
      <c r="J18" s="345" t="s">
        <v>714</v>
      </c>
      <c r="K18" s="599"/>
      <c r="AF18" s="1687">
        <v>23</v>
      </c>
    </row>
    <row customHeight="1" ht="35.699999999999996">
      <c r="D19" s="1694"/>
      <c r="E19" s="1720" t="s">
        <v>715</v>
      </c>
      <c r="F19" s="1706" t="s">
        <v>716</v>
      </c>
      <c r="G19" s="1699" t="s">
        <v>553</v>
      </c>
      <c r="H19" s="613"/>
      <c r="I19" s="613"/>
      <c r="J19" s="345"/>
      <c r="K19" s="599"/>
      <c r="AF19" s="1687">
        <v>34</v>
      </c>
    </row>
    <row customHeight="1" ht="19.95">
      <c r="D20" s="1694"/>
      <c r="E20" s="1720" t="s">
        <v>309</v>
      </c>
      <c r="F20" s="1010" t="s">
        <v>717</v>
      </c>
      <c r="G20" s="1699" t="s">
        <v>553</v>
      </c>
      <c r="H20" s="613"/>
      <c r="I20" s="613"/>
      <c r="J20" s="345" t="s">
        <v>718</v>
      </c>
      <c r="K20" s="599"/>
      <c r="AF20" s="1687">
        <v>19</v>
      </c>
    </row>
    <row customHeight="1" ht="19.95">
      <c r="D21" s="1694"/>
      <c r="E21" s="1720" t="s">
        <v>719</v>
      </c>
      <c r="F21" s="1706" t="s">
        <v>720</v>
      </c>
      <c r="G21" s="1699" t="s">
        <v>553</v>
      </c>
      <c r="H21" s="613"/>
      <c r="I21" s="613"/>
      <c r="J21" s="345"/>
      <c r="K21" s="599"/>
      <c r="AF21" s="1687">
        <v>19</v>
      </c>
    </row>
    <row customHeight="1" ht="19.95">
      <c r="D22" s="1694"/>
      <c r="E22" s="1720" t="s">
        <v>721</v>
      </c>
      <c r="F22" s="1706" t="s">
        <v>722</v>
      </c>
      <c r="G22" s="1699" t="s">
        <v>553</v>
      </c>
      <c r="H22" s="613"/>
      <c r="I22" s="613"/>
      <c r="J22" s="345"/>
      <c r="K22" s="599"/>
      <c r="AF22" s="1687">
        <v>19</v>
      </c>
    </row>
    <row customHeight="1" ht="24">
      <c r="D23" s="1694"/>
      <c r="E23" s="1720" t="s">
        <v>312</v>
      </c>
      <c r="F23" s="1010" t="s">
        <v>723</v>
      </c>
      <c r="G23" s="1699" t="s">
        <v>553</v>
      </c>
      <c r="H23" s="613"/>
      <c r="I23" s="613"/>
      <c r="J23" s="345" t="s">
        <v>724</v>
      </c>
      <c r="K23" s="599"/>
      <c r="AF23" s="1687">
        <v>23</v>
      </c>
    </row>
    <row customHeight="1" ht="19.95">
      <c r="D24" s="1694"/>
      <c r="E24" s="1720" t="s">
        <v>725</v>
      </c>
      <c r="F24" s="1706" t="s">
        <v>726</v>
      </c>
      <c r="G24" s="1699" t="s">
        <v>553</v>
      </c>
      <c r="H24" s="613"/>
      <c r="I24" s="613"/>
      <c r="J24" s="345"/>
      <c r="K24" s="599"/>
      <c r="AF24" s="1687">
        <v>19</v>
      </c>
    </row>
    <row customHeight="1" ht="35.699999999999996">
      <c r="D25" s="1694"/>
      <c r="E25" s="1720" t="s">
        <v>727</v>
      </c>
      <c r="F25" s="1706" t="s">
        <v>728</v>
      </c>
      <c r="G25" s="1699" t="s">
        <v>553</v>
      </c>
      <c r="H25" s="613"/>
      <c r="I25" s="613"/>
      <c r="J25" s="345"/>
      <c r="K25" s="599"/>
      <c r="AF25" s="1687">
        <v>34</v>
      </c>
    </row>
    <row customHeight="1" ht="24">
      <c r="D26" s="1694"/>
      <c r="E26" s="1720" t="s">
        <v>729</v>
      </c>
      <c r="F26" s="1010" t="s">
        <v>730</v>
      </c>
      <c r="G26" s="1699" t="s">
        <v>553</v>
      </c>
      <c r="H26" s="613"/>
      <c r="I26" s="613"/>
      <c r="J26" s="345" t="s">
        <v>731</v>
      </c>
      <c r="K26" s="599"/>
      <c r="AF26" s="1687">
        <v>23</v>
      </c>
    </row>
    <row customHeight="1" ht="19.95">
      <c r="D27" s="1694"/>
      <c r="E27" s="1731" t="s">
        <v>732</v>
      </c>
      <c r="F27" s="1706" t="s">
        <v>733</v>
      </c>
      <c r="G27" s="1710" t="s">
        <v>553</v>
      </c>
      <c r="H27" s="1732"/>
      <c r="I27" s="1732"/>
      <c r="J27" s="345"/>
      <c r="K27" s="599"/>
      <c r="AF27" s="1687">
        <v>19</v>
      </c>
    </row>
    <row customHeight="1" ht="19.95">
      <c r="D28" s="1694"/>
      <c r="E28" s="1731" t="s">
        <v>734</v>
      </c>
      <c r="F28" s="1706" t="s">
        <v>735</v>
      </c>
      <c r="G28" s="1710" t="s">
        <v>553</v>
      </c>
      <c r="H28" s="1732"/>
      <c r="I28" s="1732"/>
      <c r="J28" s="345"/>
      <c r="K28" s="599"/>
      <c r="AF28" s="1687">
        <v>19</v>
      </c>
    </row>
    <row customHeight="1" ht="19.95">
      <c r="D29" s="1694"/>
      <c r="E29" s="1731" t="s">
        <v>736</v>
      </c>
      <c r="F29" s="1010" t="s">
        <v>737</v>
      </c>
      <c r="G29" s="1710" t="s">
        <v>553</v>
      </c>
      <c r="H29" s="1732"/>
      <c r="I29" s="1732"/>
      <c r="J29" s="345"/>
      <c r="K29" s="599"/>
      <c r="AF29" s="1687">
        <v>19</v>
      </c>
    </row>
    <row customHeight="1" ht="19.95">
      <c r="D30" s="1694"/>
      <c r="E30" s="1731" t="s">
        <v>738</v>
      </c>
      <c r="F30" s="1010" t="s">
        <v>739</v>
      </c>
      <c r="G30" s="1710" t="s">
        <v>553</v>
      </c>
      <c r="H30" s="1732"/>
      <c r="I30" s="1732"/>
      <c r="J30" s="345"/>
      <c r="K30" s="599"/>
      <c r="AF30" s="1687">
        <v>19</v>
      </c>
    </row>
    <row customHeight="1" ht="19.95">
      <c r="D31" s="1694"/>
      <c r="E31" s="1731" t="s">
        <v>740</v>
      </c>
      <c r="F31" s="1010" t="s">
        <v>741</v>
      </c>
      <c r="G31" s="1710" t="s">
        <v>553</v>
      </c>
      <c r="H31" s="1732"/>
      <c r="I31" s="1732"/>
      <c r="J31" s="345"/>
      <c r="K31" s="599"/>
      <c r="AF31" s="1687">
        <v>19</v>
      </c>
    </row>
    <row s="2851" customFormat="1" customHeight="1" ht="35.699999999999996">
      <c r="A32" s="1043"/>
      <c r="C32" s="1692"/>
      <c r="D32" s="1694"/>
      <c r="E32" s="1731" t="s">
        <v>742</v>
      </c>
      <c r="F32" s="1010" t="s">
        <v>743</v>
      </c>
      <c r="G32" s="1700" t="s">
        <v>553</v>
      </c>
      <c r="H32" s="635">
        <f>SUM(H33:H34)</f>
        <v>0</v>
      </c>
      <c r="I32" s="635">
        <f>SUM(I33:I34)</f>
        <v>0</v>
      </c>
      <c r="J32" s="345" t="s">
        <v>744</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578</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553</v>
      </c>
      <c r="H35" s="1732"/>
      <c r="I35" s="1732"/>
      <c r="J35" s="345" t="s">
        <v>748</v>
      </c>
      <c r="K35" s="599"/>
      <c r="AF35" s="1687">
        <v>57</v>
      </c>
    </row>
    <row s="2851" customFormat="1" customHeight="1" ht="24">
      <c r="A36" s="1045" t="s">
        <v>579</v>
      </c>
      <c r="C36" s="1692"/>
      <c r="D36" s="1694"/>
      <c r="E36" s="1720" t="s">
        <v>89</v>
      </c>
      <c r="F36" s="763" t="s">
        <v>749</v>
      </c>
      <c r="G36" s="1699" t="s">
        <v>553</v>
      </c>
      <c r="H36" s="613"/>
      <c r="I36" s="613"/>
      <c r="J36" s="345" t="s">
        <v>750</v>
      </c>
      <c r="K36" s="599"/>
      <c r="L36" s="1692"/>
      <c r="M36" s="1692"/>
      <c r="R36" s="1692"/>
      <c r="U36" s="600"/>
      <c r="AA36" s="1688"/>
      <c r="AB36" s="1688"/>
      <c r="AC36" s="1688"/>
      <c r="AD36" s="1688"/>
      <c r="AE36" s="1688"/>
      <c r="AF36" s="1216">
        <v>23</v>
      </c>
    </row>
    <row s="2851" customFormat="1" customHeight="1" ht="35.699999999999996">
      <c r="A37" s="1045"/>
      <c r="C37" s="1692"/>
      <c r="D37" s="1694"/>
      <c r="E37" s="1720" t="s">
        <v>326</v>
      </c>
      <c r="F37" s="1010" t="s">
        <v>751</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90</v>
      </c>
      <c r="F38" s="763" t="s">
        <v>752</v>
      </c>
      <c r="G38" s="1699" t="s">
        <v>553</v>
      </c>
      <c r="H38" s="613"/>
      <c r="I38" s="613"/>
      <c r="J38" s="345" t="s">
        <v>753</v>
      </c>
      <c r="K38" s="599"/>
      <c r="L38" s="1692"/>
      <c r="M38" s="1692"/>
      <c r="R38" s="1692"/>
      <c r="U38" s="600"/>
      <c r="AA38" s="1688"/>
      <c r="AB38" s="1688"/>
      <c r="AC38" s="1688"/>
      <c r="AD38" s="1688"/>
      <c r="AE38" s="1688"/>
      <c r="AF38" s="1216">
        <v>19</v>
      </c>
    </row>
    <row s="2851" customFormat="1" customHeight="1" ht="24">
      <c r="A39" s="1043"/>
      <c r="C39" s="1692"/>
      <c r="D39" s="631"/>
      <c r="E39" s="1720" t="s">
        <v>754</v>
      </c>
      <c r="F39" s="1010" t="s">
        <v>755</v>
      </c>
      <c r="G39" s="1710" t="s">
        <v>553</v>
      </c>
      <c r="H39" s="613"/>
      <c r="I39" s="613"/>
      <c r="J39" s="345" t="s">
        <v>756</v>
      </c>
      <c r="K39" s="599"/>
      <c r="L39" s="1692"/>
      <c r="M39" s="1692"/>
      <c r="R39" s="1692"/>
      <c r="U39" s="600"/>
      <c r="AA39" s="1688"/>
      <c r="AB39" s="1688"/>
      <c r="AC39" s="1688"/>
      <c r="AD39" s="1688"/>
      <c r="AE39" s="1688"/>
      <c r="AF39" s="1216">
        <v>23</v>
      </c>
    </row>
    <row s="2851" customFormat="1" customHeight="1" ht="24">
      <c r="A40" s="1043"/>
      <c r="C40" s="1692"/>
      <c r="D40" s="1694"/>
      <c r="E40" s="1720" t="s">
        <v>757</v>
      </c>
      <c r="F40" s="1706" t="s">
        <v>758</v>
      </c>
      <c r="G40" s="1699" t="s">
        <v>553</v>
      </c>
      <c r="H40" s="613"/>
      <c r="I40" s="613"/>
      <c r="J40" s="345" t="s">
        <v>759</v>
      </c>
      <c r="K40" s="599"/>
      <c r="L40" s="1692"/>
      <c r="M40" s="1692"/>
      <c r="R40" s="1692"/>
      <c r="U40" s="600"/>
      <c r="AA40" s="1688"/>
      <c r="AB40" s="1688"/>
      <c r="AC40" s="1688"/>
      <c r="AD40" s="1688"/>
      <c r="AE40" s="1688"/>
      <c r="AF40" s="1216">
        <v>23</v>
      </c>
    </row>
    <row s="2851" customFormat="1" customHeight="1" ht="24">
      <c r="A41" s="1043"/>
      <c r="C41" s="1692"/>
      <c r="D41" s="1694"/>
      <c r="E41" s="1720" t="s">
        <v>760</v>
      </c>
      <c r="F41" s="1706" t="s">
        <v>761</v>
      </c>
      <c r="G41" s="1699" t="s">
        <v>553</v>
      </c>
      <c r="H41" s="613"/>
      <c r="I41" s="613"/>
      <c r="J41" s="345" t="s">
        <v>762</v>
      </c>
      <c r="K41" s="599"/>
      <c r="L41" s="1692"/>
      <c r="M41" s="1692"/>
      <c r="R41" s="1692"/>
      <c r="U41" s="600"/>
      <c r="AA41" s="1688"/>
      <c r="AB41" s="1688"/>
      <c r="AC41" s="1688"/>
      <c r="AD41" s="1688"/>
      <c r="AE41" s="1688"/>
      <c r="AF41" s="1216">
        <v>23</v>
      </c>
    </row>
    <row s="2851" customFormat="1" customHeight="1" ht="24">
      <c r="A42" s="1043"/>
      <c r="C42" s="1692"/>
      <c r="D42" s="1694"/>
      <c r="E42" s="1720" t="s">
        <v>763</v>
      </c>
      <c r="F42" s="1706" t="s">
        <v>764</v>
      </c>
      <c r="G42" s="1699" t="s">
        <v>553</v>
      </c>
      <c r="H42" s="613"/>
      <c r="I42" s="613"/>
      <c r="J42" s="345" t="s">
        <v>765</v>
      </c>
      <c r="K42" s="599"/>
      <c r="L42" s="1692"/>
      <c r="M42" s="1692"/>
      <c r="R42" s="1692"/>
      <c r="U42" s="600"/>
      <c r="AA42" s="1688"/>
      <c r="AB42" s="1688"/>
      <c r="AC42" s="1688"/>
      <c r="AD42" s="1688"/>
      <c r="AE42" s="1688"/>
      <c r="AF42" s="1216">
        <v>23</v>
      </c>
    </row>
    <row s="2851" customFormat="1" customHeight="1" ht="35.699999999999996">
      <c r="A43" s="1043"/>
      <c r="C43" s="1692" t="s">
        <v>589</v>
      </c>
      <c r="D43" s="1694"/>
      <c r="E43" s="1720" t="s">
        <v>111</v>
      </c>
      <c r="F43" s="763" t="s">
        <v>630</v>
      </c>
      <c r="G43" s="1702" t="s">
        <v>766</v>
      </c>
      <c r="H43" s="457"/>
      <c r="I43" s="457"/>
      <c r="J43" s="345" t="s">
        <v>767</v>
      </c>
      <c r="K43" s="599"/>
      <c r="L43" s="1692"/>
      <c r="M43" s="1692"/>
      <c r="R43" s="1692"/>
      <c r="U43" s="600"/>
      <c r="AA43" s="1688"/>
      <c r="AB43" s="1688"/>
      <c r="AC43" s="1688"/>
      <c r="AD43" s="1688"/>
      <c r="AE43" s="1688"/>
      <c r="AF43" s="1216">
        <v>34</v>
      </c>
    </row>
    <row s="2851" customFormat="1" customHeight="1" ht="35.699999999999996">
      <c r="A44" s="1043"/>
      <c r="C44" s="1692"/>
      <c r="D44" s="1694"/>
      <c r="E44" s="1720" t="s">
        <v>91</v>
      </c>
      <c r="F44" s="763" t="s">
        <v>768</v>
      </c>
      <c r="G44" s="1699" t="s">
        <v>769</v>
      </c>
      <c r="H44" s="601"/>
      <c r="I44" s="601"/>
      <c r="J44" s="345" t="s">
        <v>770</v>
      </c>
      <c r="K44" s="599"/>
      <c r="L44" s="1692"/>
      <c r="M44" s="1692"/>
      <c r="R44" s="1692"/>
      <c r="U44" s="600"/>
      <c r="AA44" s="1688"/>
      <c r="AB44" s="1688"/>
      <c r="AC44" s="1688"/>
      <c r="AD44" s="1688"/>
      <c r="AE44" s="1688"/>
      <c r="AF44" s="1216">
        <v>34</v>
      </c>
    </row>
    <row s="2851" customFormat="1" customHeight="1" ht="24">
      <c r="A45" s="1043"/>
      <c r="C45" s="1692"/>
      <c r="D45" s="1694"/>
      <c r="E45" s="1720" t="s">
        <v>92</v>
      </c>
      <c r="F45" s="763" t="s">
        <v>771</v>
      </c>
      <c r="G45" s="1710" t="s">
        <v>772</v>
      </c>
      <c r="H45" s="601"/>
      <c r="I45" s="601"/>
      <c r="J45" s="345" t="s">
        <v>773</v>
      </c>
      <c r="K45" s="599"/>
      <c r="L45" s="1692"/>
      <c r="M45" s="1692"/>
      <c r="R45" s="1692"/>
      <c r="U45" s="600"/>
      <c r="AA45" s="1688"/>
      <c r="AB45" s="1688"/>
      <c r="AC45" s="1688"/>
      <c r="AD45" s="1688"/>
      <c r="AE45" s="1688"/>
      <c r="AF45" s="1216">
        <v>23</v>
      </c>
    </row>
    <row s="2851" customFormat="1" customHeight="1" ht="19.95">
      <c r="A46" s="1043"/>
      <c r="C46" s="1692"/>
      <c r="D46" s="1694"/>
      <c r="E46" s="1720" t="s">
        <v>112</v>
      </c>
      <c r="F46" s="763" t="s">
        <v>774</v>
      </c>
      <c r="G46" s="1699" t="s">
        <v>591</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C3C13-551E-7266-AA86-E3D5429C894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166"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236"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553</v>
      </c>
      <c r="H2" s="597"/>
      <c r="I2" s="597"/>
      <c r="J2" s="598" t="s">
        <v>556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565</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302</v>
      </c>
      <c r="F13" s="2426"/>
      <c r="G13" s="2426"/>
      <c r="H13" s="1712"/>
      <c r="I13" s="1712"/>
      <c r="J13" s="2183"/>
      <c r="AF13" s="1687">
        <v>11</v>
      </c>
    </row>
    <row customHeight="1" ht="24">
      <c r="E14" s="1713" t="s">
        <v>87</v>
      </c>
      <c r="F14" s="1716" t="s">
        <v>304</v>
      </c>
      <c r="G14" s="1716" t="s">
        <v>567</v>
      </c>
      <c r="H14" s="1716" t="s">
        <v>305</v>
      </c>
      <c r="I14" s="1716" t="s">
        <v>305</v>
      </c>
      <c r="J14" s="2183"/>
      <c r="AF14" s="1687">
        <v>23</v>
      </c>
    </row>
    <row customHeight="1" ht="19.95">
      <c r="D15" s="1694"/>
      <c r="E15" s="1686" t="s">
        <v>109</v>
      </c>
      <c r="F15" s="763" t="s">
        <v>776</v>
      </c>
      <c r="G15" s="1713" t="s">
        <v>553</v>
      </c>
      <c r="H15" s="613"/>
      <c r="I15" s="613"/>
      <c r="J15" s="345" t="s">
        <v>777</v>
      </c>
      <c r="K15" s="599" t="s">
        <v>631</v>
      </c>
      <c r="AF15" s="1687">
        <v>19</v>
      </c>
    </row>
    <row customHeight="1" ht="24">
      <c r="D16" s="1694"/>
      <c r="E16" s="1686" t="s">
        <v>110</v>
      </c>
      <c r="F16" s="1721" t="s">
        <v>778</v>
      </c>
      <c r="G16" s="1713" t="s">
        <v>553</v>
      </c>
      <c r="H16" s="614">
        <f>SUM(H17,H20:H27)</f>
        <v>0</v>
      </c>
      <c r="I16" s="614">
        <f>SUM(I17,I20:I27)</f>
        <v>0</v>
      </c>
      <c r="J16" s="345" t="s">
        <v>779</v>
      </c>
      <c r="K16" s="599" t="s">
        <v>631</v>
      </c>
      <c r="AF16" s="1687">
        <v>23</v>
      </c>
    </row>
    <row customHeight="1" ht="35.699999999999996">
      <c r="D17" s="1694"/>
      <c r="E17" s="1720" t="s">
        <v>709</v>
      </c>
      <c r="F17" s="1723" t="s">
        <v>780</v>
      </c>
      <c r="G17" s="1710" t="s">
        <v>553</v>
      </c>
      <c r="H17" s="613"/>
      <c r="I17" s="613"/>
      <c r="J17" s="345" t="s">
        <v>781</v>
      </c>
      <c r="K17" s="599"/>
      <c r="AF17" s="1687">
        <v>34</v>
      </c>
    </row>
    <row customHeight="1" ht="19.95">
      <c r="D18" s="1694"/>
      <c r="E18" s="1720" t="s">
        <v>712</v>
      </c>
      <c r="F18" s="1724" t="s">
        <v>782</v>
      </c>
      <c r="G18" s="1710" t="s">
        <v>553</v>
      </c>
      <c r="H18" s="613"/>
      <c r="I18" s="613"/>
      <c r="J18" s="345"/>
      <c r="K18" s="599"/>
      <c r="AF18" s="1687">
        <v>19</v>
      </c>
    </row>
    <row customHeight="1" ht="24">
      <c r="D19" s="1694"/>
      <c r="E19" s="1720" t="s">
        <v>715</v>
      </c>
      <c r="F19" s="1724" t="s">
        <v>783</v>
      </c>
      <c r="G19" s="1710" t="s">
        <v>553</v>
      </c>
      <c r="H19" s="613"/>
      <c r="I19" s="613"/>
      <c r="J19" s="345"/>
      <c r="K19" s="599"/>
      <c r="AF19" s="1687">
        <v>23</v>
      </c>
    </row>
    <row customHeight="1" ht="35.699999999999996">
      <c r="D20" s="1694"/>
      <c r="E20" s="1720" t="s">
        <v>309</v>
      </c>
      <c r="F20" s="1723" t="s">
        <v>784</v>
      </c>
      <c r="G20" s="1710" t="s">
        <v>553</v>
      </c>
      <c r="H20" s="613"/>
      <c r="I20" s="613"/>
      <c r="J20" s="345"/>
      <c r="K20" s="599"/>
      <c r="AF20" s="1687">
        <v>34</v>
      </c>
    </row>
    <row customHeight="1" ht="48.29999999999999">
      <c r="D21" s="1694"/>
      <c r="E21" s="1720" t="s">
        <v>312</v>
      </c>
      <c r="F21" s="1723" t="s">
        <v>785</v>
      </c>
      <c r="G21" s="1710" t="s">
        <v>553</v>
      </c>
      <c r="H21" s="613"/>
      <c r="I21" s="613"/>
      <c r="J21" s="345"/>
      <c r="K21" s="599"/>
      <c r="AF21" s="1687">
        <v>46</v>
      </c>
    </row>
    <row customHeight="1" ht="60">
      <c r="D22" s="1694"/>
      <c r="E22" s="1720" t="s">
        <v>729</v>
      </c>
      <c r="F22" s="1723" t="s">
        <v>786</v>
      </c>
      <c r="G22" s="1710" t="s">
        <v>553</v>
      </c>
      <c r="H22" s="613"/>
      <c r="I22" s="613"/>
      <c r="J22" s="345"/>
      <c r="K22" s="599"/>
      <c r="AF22" s="1687">
        <v>57</v>
      </c>
    </row>
    <row customHeight="1" ht="35.699999999999996">
      <c r="D23" s="1694"/>
      <c r="E23" s="1720" t="s">
        <v>736</v>
      </c>
      <c r="F23" s="1723" t="s">
        <v>787</v>
      </c>
      <c r="G23" s="1710" t="s">
        <v>553</v>
      </c>
      <c r="H23" s="613"/>
      <c r="I23" s="613"/>
      <c r="J23" s="345"/>
      <c r="K23" s="599"/>
      <c r="AF23" s="1687">
        <v>34</v>
      </c>
    </row>
    <row customHeight="1" ht="35.699999999999996">
      <c r="D24" s="1694"/>
      <c r="E24" s="1720" t="s">
        <v>738</v>
      </c>
      <c r="F24" s="1723" t="s">
        <v>788</v>
      </c>
      <c r="G24" s="1710" t="s">
        <v>553</v>
      </c>
      <c r="H24" s="613"/>
      <c r="I24" s="613"/>
      <c r="J24" s="345"/>
      <c r="K24" s="599"/>
      <c r="AF24" s="1687">
        <v>34</v>
      </c>
    </row>
    <row customHeight="1" ht="24">
      <c r="D25" s="1694"/>
      <c r="E25" s="1720" t="s">
        <v>740</v>
      </c>
      <c r="F25" s="1723" t="s">
        <v>789</v>
      </c>
      <c r="G25" s="1710" t="s">
        <v>553</v>
      </c>
      <c r="H25" s="613"/>
      <c r="I25" s="613"/>
      <c r="J25" s="345"/>
      <c r="K25" s="599"/>
      <c r="AF25" s="1687">
        <v>23</v>
      </c>
    </row>
    <row customHeight="1" ht="76.5">
      <c r="D26" s="1694"/>
      <c r="E26" s="1720" t="s">
        <v>742</v>
      </c>
      <c r="F26" s="1723" t="s">
        <v>790</v>
      </c>
      <c r="G26" s="1710" t="s">
        <v>553</v>
      </c>
      <c r="H26" s="613"/>
      <c r="I26" s="613"/>
      <c r="J26" s="345"/>
      <c r="K26" s="599"/>
      <c r="AF26" s="1687">
        <v>73</v>
      </c>
    </row>
    <row s="2851" customFormat="1" customHeight="1" ht="35.699999999999996">
      <c r="A27" s="1043"/>
      <c r="C27" s="1692"/>
      <c r="D27" s="1694"/>
      <c r="E27" s="1685" t="s">
        <v>746</v>
      </c>
      <c r="F27" s="1684" t="s">
        <v>791</v>
      </c>
      <c r="G27" s="1711" t="s">
        <v>553</v>
      </c>
      <c r="H27" s="635">
        <f>SUM(H28:H29)</f>
        <v>0</v>
      </c>
      <c r="I27" s="635">
        <f>SUM(I28:I29)</f>
        <v>0</v>
      </c>
      <c r="J27" s="345" t="s">
        <v>744</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578</v>
      </c>
      <c r="G29" s="628"/>
      <c r="H29" s="629"/>
      <c r="I29" s="629"/>
      <c r="J29" s="357" t="s">
        <v>745</v>
      </c>
      <c r="K29" s="599"/>
      <c r="L29" s="1692"/>
      <c r="M29" s="1692"/>
      <c r="R29" s="1692"/>
      <c r="U29" s="600"/>
      <c r="AA29" s="1688"/>
      <c r="AB29" s="1688"/>
      <c r="AC29" s="1688"/>
      <c r="AD29" s="1688"/>
      <c r="AE29" s="1688"/>
      <c r="AF29" s="1216">
        <v>19</v>
      </c>
    </row>
    <row s="2851" customFormat="1" customHeight="1" ht="24">
      <c r="A30" s="1043"/>
      <c r="C30" s="1692"/>
      <c r="D30" s="1694"/>
      <c r="E30" s="1720" t="s">
        <v>89</v>
      </c>
      <c r="F30" s="1717" t="s">
        <v>792</v>
      </c>
      <c r="G30" s="1710" t="s">
        <v>553</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90</v>
      </c>
      <c r="F31" s="1717" t="s">
        <v>793</v>
      </c>
      <c r="G31" s="1710" t="s">
        <v>553</v>
      </c>
      <c r="H31" s="613"/>
      <c r="I31" s="613"/>
      <c r="J31" s="345" t="s">
        <v>794</v>
      </c>
      <c r="K31" s="599"/>
      <c r="L31" s="1692"/>
      <c r="M31" s="1692"/>
      <c r="R31" s="1692"/>
      <c r="U31" s="600"/>
      <c r="AA31" s="1688"/>
      <c r="AB31" s="1688"/>
      <c r="AC31" s="1688"/>
      <c r="AD31" s="1688"/>
      <c r="AE31" s="1688"/>
      <c r="AF31" s="1216">
        <v>34</v>
      </c>
    </row>
    <row s="2851" customFormat="1" customHeight="1" ht="24">
      <c r="A32" s="1043"/>
      <c r="C32" s="1692"/>
      <c r="D32" s="1694"/>
      <c r="E32" s="1720" t="s">
        <v>754</v>
      </c>
      <c r="F32" s="746" t="s">
        <v>758</v>
      </c>
      <c r="G32" s="1710" t="s">
        <v>553</v>
      </c>
      <c r="H32" s="613"/>
      <c r="I32" s="613"/>
      <c r="J32" s="345" t="s">
        <v>795</v>
      </c>
      <c r="K32" s="599"/>
      <c r="L32" s="1692"/>
      <c r="M32" s="1692"/>
      <c r="R32" s="1692"/>
      <c r="U32" s="600"/>
      <c r="AA32" s="1688"/>
      <c r="AB32" s="1688"/>
      <c r="AC32" s="1688"/>
      <c r="AD32" s="1688"/>
      <c r="AE32" s="1688"/>
      <c r="AF32" s="1216">
        <v>23</v>
      </c>
    </row>
    <row s="2851" customFormat="1" customHeight="1" ht="24">
      <c r="A33" s="1043"/>
      <c r="C33" s="1692"/>
      <c r="D33" s="1694"/>
      <c r="E33" s="1720" t="s">
        <v>796</v>
      </c>
      <c r="F33" s="746" t="s">
        <v>797</v>
      </c>
      <c r="G33" s="1710" t="s">
        <v>553</v>
      </c>
      <c r="H33" s="613"/>
      <c r="I33" s="613"/>
      <c r="J33" s="345" t="s">
        <v>798</v>
      </c>
      <c r="K33" s="599"/>
      <c r="L33" s="1692"/>
      <c r="M33" s="1692"/>
      <c r="R33" s="1692"/>
      <c r="U33" s="600"/>
      <c r="AA33" s="1688"/>
      <c r="AB33" s="1688"/>
      <c r="AC33" s="1688"/>
      <c r="AD33" s="1688"/>
      <c r="AE33" s="1688"/>
      <c r="AF33" s="1216">
        <v>23</v>
      </c>
    </row>
    <row s="2851" customFormat="1" customHeight="1" ht="24">
      <c r="A34" s="1043"/>
      <c r="C34" s="1692"/>
      <c r="D34" s="1694"/>
      <c r="E34" s="1720" t="s">
        <v>799</v>
      </c>
      <c r="F34" s="746" t="s">
        <v>764</v>
      </c>
      <c r="G34" s="1710" t="s">
        <v>553</v>
      </c>
      <c r="H34" s="613"/>
      <c r="I34" s="613"/>
      <c r="J34" s="345" t="s">
        <v>800</v>
      </c>
      <c r="K34" s="599"/>
      <c r="L34" s="1692"/>
      <c r="M34" s="1692"/>
      <c r="R34" s="1692"/>
      <c r="U34" s="600"/>
      <c r="AA34" s="1688"/>
      <c r="AB34" s="1688"/>
      <c r="AC34" s="1688"/>
      <c r="AD34" s="1688"/>
      <c r="AE34" s="1688"/>
      <c r="AF34" s="1216">
        <v>23</v>
      </c>
    </row>
    <row s="2851" customFormat="1" customHeight="1" ht="35.699999999999996">
      <c r="A35" s="1043"/>
      <c r="C35" s="1692" t="s">
        <v>589</v>
      </c>
      <c r="D35" s="1694"/>
      <c r="E35" s="1720" t="s">
        <v>111</v>
      </c>
      <c r="F35" s="1717" t="s">
        <v>630</v>
      </c>
      <c r="G35" s="1713" t="s">
        <v>308</v>
      </c>
      <c r="H35" s="457"/>
      <c r="I35" s="457"/>
      <c r="J35" s="345" t="s">
        <v>801</v>
      </c>
      <c r="K35" s="599"/>
      <c r="L35" s="1692"/>
      <c r="M35" s="1692"/>
      <c r="R35" s="1692"/>
      <c r="U35" s="600"/>
      <c r="AA35" s="1688"/>
      <c r="AB35" s="1688"/>
      <c r="AC35" s="1688"/>
      <c r="AD35" s="1688"/>
      <c r="AE35" s="1688"/>
      <c r="AF35" s="1216">
        <v>34</v>
      </c>
    </row>
    <row s="2851" customFormat="1" customHeight="1" ht="35.699999999999996">
      <c r="A36" s="1043"/>
      <c r="C36" s="1692"/>
      <c r="D36" s="1694"/>
      <c r="E36" s="1720" t="s">
        <v>91</v>
      </c>
      <c r="F36" s="1717" t="s">
        <v>802</v>
      </c>
      <c r="G36" s="1710" t="s">
        <v>769</v>
      </c>
      <c r="H36" s="601"/>
      <c r="I36" s="601"/>
      <c r="J36" s="345" t="s">
        <v>770</v>
      </c>
      <c r="K36" s="599"/>
      <c r="L36" s="1692"/>
      <c r="M36" s="1692"/>
      <c r="R36" s="1692"/>
      <c r="U36" s="600"/>
      <c r="AA36" s="1688"/>
      <c r="AB36" s="1688"/>
      <c r="AC36" s="1688"/>
      <c r="AD36" s="1688"/>
      <c r="AE36" s="1688"/>
      <c r="AF36" s="1216">
        <v>34</v>
      </c>
    </row>
    <row s="2851" customFormat="1" customHeight="1" ht="24">
      <c r="A37" s="1043"/>
      <c r="C37" s="1692"/>
      <c r="D37" s="1694"/>
      <c r="E37" s="1720" t="s">
        <v>92</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407"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A5F61-F27F-1065-416B-7C1166DD481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495"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565</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566</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302</v>
      </c>
      <c r="E10" s="2158"/>
      <c r="F10" s="2158"/>
      <c r="G10" s="2158"/>
      <c r="H10" s="2158"/>
      <c r="I10" s="2158"/>
      <c r="J10" s="2159"/>
      <c r="K10" s="2255"/>
      <c r="L10" s="565"/>
      <c r="X10" s="814">
        <v>11</v>
      </c>
    </row>
    <row s="2774" customFormat="1" customHeight="1" ht="24">
      <c r="A11" s="2441"/>
      <c r="B11" s="2441"/>
      <c r="C11" s="713"/>
      <c r="D11" s="759" t="s">
        <v>87</v>
      </c>
      <c r="E11" s="761" t="s">
        <v>807</v>
      </c>
      <c r="F11" s="761" t="s">
        <v>567</v>
      </c>
      <c r="G11" s="521" t="s">
        <v>305</v>
      </c>
      <c r="H11" s="521" t="s">
        <v>392</v>
      </c>
      <c r="I11" s="863" t="s">
        <v>305</v>
      </c>
      <c r="J11" s="864" t="s">
        <v>392</v>
      </c>
      <c r="K11" s="2288"/>
      <c r="L11" s="714"/>
      <c r="X11" s="565">
        <v>23</v>
      </c>
    </row>
    <row s="2852"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808</v>
      </c>
      <c r="D13" s="1009" t="s">
        <v>109</v>
      </c>
      <c r="E13" s="335" t="s">
        <v>809</v>
      </c>
      <c r="F13" s="716" t="s">
        <v>810</v>
      </c>
      <c r="G13" s="613"/>
      <c r="H13" s="717"/>
      <c r="I13" s="613"/>
      <c r="J13" s="717"/>
      <c r="K13" s="345" t="s">
        <v>811</v>
      </c>
      <c r="L13" s="776"/>
      <c r="X13" s="561">
        <v>0</v>
      </c>
    </row>
    <row customHeight="1" ht="22.5" hidden="1">
      <c r="A14" s="2448"/>
      <c r="D14" s="595" t="s">
        <v>110</v>
      </c>
      <c r="E14" s="335" t="s">
        <v>812</v>
      </c>
      <c r="F14" s="716" t="s">
        <v>813</v>
      </c>
      <c r="G14" s="613"/>
      <c r="H14" s="718"/>
      <c r="I14" s="613"/>
      <c r="J14" s="718"/>
      <c r="K14" s="345" t="s">
        <v>814</v>
      </c>
      <c r="L14" s="776"/>
      <c r="X14" s="561">
        <v>0</v>
      </c>
    </row>
    <row s="2774" customFormat="1" customHeight="1" ht="78.75" hidden="1">
      <c r="A15" s="2448"/>
      <c r="B15" s="567"/>
      <c r="D15" s="1009" t="s">
        <v>89</v>
      </c>
      <c r="E15" s="763" t="s">
        <v>815</v>
      </c>
      <c r="F15" s="1006" t="s">
        <v>308</v>
      </c>
      <c r="G15" s="1006" t="s">
        <v>308</v>
      </c>
      <c r="H15" s="162"/>
      <c r="I15" s="1006" t="s">
        <v>308</v>
      </c>
      <c r="J15" s="162"/>
      <c r="K15" s="345" t="s">
        <v>816</v>
      </c>
      <c r="L15" s="776"/>
      <c r="X15" s="814">
        <v>0</v>
      </c>
    </row>
    <row s="2774" customFormat="1" customHeight="1" ht="22.5" hidden="1">
      <c r="A16" s="2448"/>
      <c r="B16" s="567"/>
      <c r="D16" s="1009" t="s">
        <v>326</v>
      </c>
      <c r="E16" s="1010" t="s">
        <v>817</v>
      </c>
      <c r="F16" s="1006" t="s">
        <v>818</v>
      </c>
      <c r="G16" s="873"/>
      <c r="H16" s="162"/>
      <c r="I16" s="873"/>
      <c r="J16" s="162"/>
      <c r="K16" s="345"/>
      <c r="L16" s="776"/>
      <c r="X16" s="814">
        <v>0</v>
      </c>
    </row>
    <row s="2774" customFormat="1" customHeight="1" ht="22.5" hidden="1">
      <c r="A17" s="2448"/>
      <c r="B17" s="567"/>
      <c r="D17" s="1009" t="s">
        <v>334</v>
      </c>
      <c r="E17" s="1010" t="s">
        <v>819</v>
      </c>
      <c r="F17" s="1006" t="s">
        <v>820</v>
      </c>
      <c r="G17" s="873"/>
      <c r="H17" s="162"/>
      <c r="I17" s="873"/>
      <c r="J17" s="162"/>
      <c r="K17" s="345"/>
      <c r="L17" s="776"/>
      <c r="X17" s="814">
        <v>0</v>
      </c>
    </row>
    <row s="2774" customFormat="1" customHeight="1" ht="33.75" hidden="1">
      <c r="A18" s="2448"/>
      <c r="B18" s="567"/>
      <c r="D18" s="1009" t="s">
        <v>336</v>
      </c>
      <c r="E18" s="1010" t="s">
        <v>821</v>
      </c>
      <c r="F18" s="1006" t="s">
        <v>572</v>
      </c>
      <c r="G18" s="736"/>
      <c r="H18" s="162"/>
      <c r="I18" s="736"/>
      <c r="J18" s="162"/>
      <c r="K18" s="345"/>
      <c r="L18" s="776"/>
      <c r="X18" s="814">
        <v>0</v>
      </c>
    </row>
    <row customHeight="1" ht="101.25" hidden="1">
      <c r="A19" s="2448"/>
      <c r="D19" s="1009" t="s">
        <v>90</v>
      </c>
      <c r="E19" s="335" t="s">
        <v>822</v>
      </c>
      <c r="F19" s="716" t="s">
        <v>547</v>
      </c>
      <c r="G19" s="719"/>
      <c r="H19" s="718"/>
      <c r="I19" s="1011"/>
      <c r="J19" s="718"/>
      <c r="K19" s="345" t="s">
        <v>823</v>
      </c>
      <c r="L19" s="776"/>
      <c r="X19" s="561">
        <v>0</v>
      </c>
    </row>
    <row s="2774" customFormat="1" customHeight="1" ht="18.75" hidden="1">
      <c r="A20" s="2448"/>
      <c r="C20" s="1012"/>
      <c r="D20" s="1009" t="s">
        <v>754</v>
      </c>
      <c r="E20" s="1010" t="s">
        <v>824</v>
      </c>
      <c r="F20" s="1006" t="s">
        <v>308</v>
      </c>
      <c r="G20" s="1006" t="s">
        <v>308</v>
      </c>
      <c r="H20" s="1005" t="s">
        <v>308</v>
      </c>
      <c r="I20" s="1006" t="s">
        <v>308</v>
      </c>
      <c r="J20" s="1005" t="s">
        <v>308</v>
      </c>
      <c r="K20" s="1004"/>
      <c r="L20" s="776"/>
      <c r="W20" s="731"/>
      <c r="X20" s="814">
        <v>0</v>
      </c>
    </row>
    <row s="2774" customFormat="1" customHeight="1" ht="33.75" hidden="1">
      <c r="A21" s="2448"/>
      <c r="C21" s="1012"/>
      <c r="D21" s="1009" t="s">
        <v>757</v>
      </c>
      <c r="E21" s="632" t="s">
        <v>825</v>
      </c>
      <c r="F21" s="1006" t="s">
        <v>826</v>
      </c>
      <c r="G21" s="736"/>
      <c r="H21" s="162"/>
      <c r="I21" s="736"/>
      <c r="J21" s="162"/>
      <c r="K21" s="1004"/>
      <c r="L21" s="776"/>
      <c r="W21" s="731"/>
      <c r="X21" s="814">
        <v>0</v>
      </c>
    </row>
    <row s="2774" customFormat="1" customHeight="1" ht="33.75" hidden="1">
      <c r="A22" s="2448"/>
      <c r="C22" s="1012"/>
      <c r="D22" s="1009" t="s">
        <v>760</v>
      </c>
      <c r="E22" s="632" t="s">
        <v>827</v>
      </c>
      <c r="F22" s="1006" t="s">
        <v>828</v>
      </c>
      <c r="G22" s="736"/>
      <c r="H22" s="162"/>
      <c r="I22" s="736"/>
      <c r="J22" s="162"/>
      <c r="K22" s="1004"/>
      <c r="L22" s="776"/>
      <c r="W22" s="731"/>
      <c r="X22" s="814">
        <v>0</v>
      </c>
    </row>
    <row s="2774" customFormat="1" customHeight="1" ht="22.5" hidden="1">
      <c r="A23" s="2448"/>
      <c r="C23" s="1012"/>
      <c r="D23" s="1009" t="s">
        <v>796</v>
      </c>
      <c r="E23" s="1010" t="s">
        <v>829</v>
      </c>
      <c r="F23" s="1006" t="s">
        <v>308</v>
      </c>
      <c r="G23" s="1006" t="s">
        <v>308</v>
      </c>
      <c r="H23" s="1005" t="s">
        <v>308</v>
      </c>
      <c r="I23" s="1006" t="s">
        <v>308</v>
      </c>
      <c r="J23" s="1005" t="s">
        <v>308</v>
      </c>
      <c r="K23" s="1004"/>
      <c r="L23" s="776"/>
      <c r="W23" s="731"/>
      <c r="X23" s="814">
        <v>0</v>
      </c>
    </row>
    <row s="2774" customFormat="1" customHeight="1" ht="22.5" hidden="1">
      <c r="A24" s="2448"/>
      <c r="C24" s="1012"/>
      <c r="D24" s="1009" t="s">
        <v>830</v>
      </c>
      <c r="E24" s="632" t="s">
        <v>831</v>
      </c>
      <c r="F24" s="1006" t="s">
        <v>832</v>
      </c>
      <c r="G24" s="736"/>
      <c r="H24" s="742"/>
      <c r="I24" s="736"/>
      <c r="J24" s="742"/>
      <c r="K24" s="1004"/>
      <c r="L24" s="776"/>
      <c r="W24" s="731"/>
      <c r="X24" s="814">
        <v>0</v>
      </c>
    </row>
    <row s="2774" customFormat="1" customHeight="1" ht="22.5" hidden="1">
      <c r="A25" s="2448"/>
      <c r="C25" s="1012"/>
      <c r="D25" s="1009" t="s">
        <v>833</v>
      </c>
      <c r="E25" s="632" t="s">
        <v>834</v>
      </c>
      <c r="F25" s="1006" t="s">
        <v>308</v>
      </c>
      <c r="G25" s="1006" t="s">
        <v>308</v>
      </c>
      <c r="H25" s="1005" t="s">
        <v>308</v>
      </c>
      <c r="I25" s="1006" t="s">
        <v>308</v>
      </c>
      <c r="J25" s="1005" t="s">
        <v>308</v>
      </c>
      <c r="K25" s="1004"/>
      <c r="L25" s="776"/>
      <c r="W25" s="731"/>
      <c r="X25" s="814">
        <v>0</v>
      </c>
    </row>
    <row s="2774" customFormat="1" customHeight="1" ht="18.75" hidden="1">
      <c r="A26" s="2448"/>
      <c r="C26" s="1012"/>
      <c r="D26" s="1009" t="s">
        <v>835</v>
      </c>
      <c r="E26" s="609" t="s">
        <v>836</v>
      </c>
      <c r="F26" s="1006" t="s">
        <v>837</v>
      </c>
      <c r="G26" s="736"/>
      <c r="H26" s="742"/>
      <c r="I26" s="736"/>
      <c r="J26" s="742"/>
      <c r="K26" s="1004"/>
      <c r="L26" s="776"/>
      <c r="W26" s="731"/>
      <c r="X26" s="814">
        <v>0</v>
      </c>
    </row>
    <row s="2774" customFormat="1" customHeight="1" ht="18.75" hidden="1">
      <c r="A27" s="2448"/>
      <c r="C27" s="1012"/>
      <c r="D27" s="1009" t="s">
        <v>838</v>
      </c>
      <c r="E27" s="609" t="s">
        <v>839</v>
      </c>
      <c r="F27" s="1006" t="s">
        <v>840</v>
      </c>
      <c r="G27" s="736"/>
      <c r="H27" s="742"/>
      <c r="I27" s="736"/>
      <c r="J27" s="742"/>
      <c r="K27" s="1004"/>
      <c r="L27" s="776"/>
      <c r="W27" s="731"/>
      <c r="X27" s="814">
        <v>0</v>
      </c>
    </row>
    <row s="2774" customFormat="1" customHeight="1" ht="18.75" hidden="1">
      <c r="A28" s="2448"/>
      <c r="C28" s="1012"/>
      <c r="D28" s="1009" t="s">
        <v>841</v>
      </c>
      <c r="E28" s="632" t="s">
        <v>842</v>
      </c>
      <c r="F28" s="1006" t="s">
        <v>308</v>
      </c>
      <c r="G28" s="1006" t="s">
        <v>308</v>
      </c>
      <c r="H28" s="1005" t="s">
        <v>308</v>
      </c>
      <c r="I28" s="1006" t="s">
        <v>308</v>
      </c>
      <c r="J28" s="1005" t="s">
        <v>308</v>
      </c>
      <c r="K28" s="1004"/>
      <c r="L28" s="776"/>
      <c r="W28" s="731"/>
      <c r="X28" s="814">
        <v>0</v>
      </c>
    </row>
    <row s="2774" customFormat="1" customHeight="1" ht="18.75" hidden="1">
      <c r="A29" s="2448"/>
      <c r="C29" s="1012"/>
      <c r="D29" s="1009" t="s">
        <v>843</v>
      </c>
      <c r="E29" s="609" t="s">
        <v>836</v>
      </c>
      <c r="F29" s="1006" t="s">
        <v>844</v>
      </c>
      <c r="G29" s="736"/>
      <c r="H29" s="742"/>
      <c r="I29" s="736"/>
      <c r="J29" s="742"/>
      <c r="K29" s="1004"/>
      <c r="L29" s="776"/>
      <c r="W29" s="731"/>
      <c r="X29" s="814">
        <v>0</v>
      </c>
    </row>
    <row s="2774" customFormat="1" customHeight="1" ht="18.75" hidden="1">
      <c r="A30" s="2448"/>
      <c r="C30" s="1012"/>
      <c r="D30" s="1009" t="s">
        <v>845</v>
      </c>
      <c r="E30" s="609" t="s">
        <v>846</v>
      </c>
      <c r="F30" s="1006" t="s">
        <v>847</v>
      </c>
      <c r="G30" s="736"/>
      <c r="H30" s="742"/>
      <c r="I30" s="736"/>
      <c r="J30" s="742"/>
      <c r="K30" s="1004"/>
      <c r="L30" s="776"/>
      <c r="W30" s="731"/>
      <c r="X30" s="814">
        <v>0</v>
      </c>
    </row>
    <row customHeight="1" ht="126.75" hidden="1">
      <c r="A31" s="2448"/>
      <c r="D31" s="1009" t="s">
        <v>111</v>
      </c>
      <c r="E31" s="335" t="s">
        <v>848</v>
      </c>
      <c r="F31" s="716" t="s">
        <v>559</v>
      </c>
      <c r="G31" s="613"/>
      <c r="H31" s="718"/>
      <c r="I31" s="613"/>
      <c r="J31" s="718"/>
      <c r="K31" s="345" t="s">
        <v>849</v>
      </c>
      <c r="L31" s="776"/>
      <c r="X31" s="561">
        <v>0</v>
      </c>
    </row>
    <row customHeight="1" ht="56.25" hidden="1">
      <c r="A32" s="2448"/>
      <c r="D32" s="1009" t="s">
        <v>91</v>
      </c>
      <c r="E32" s="335" t="s">
        <v>850</v>
      </c>
      <c r="F32" s="595" t="s">
        <v>820</v>
      </c>
      <c r="G32" s="613"/>
      <c r="H32" s="718"/>
      <c r="I32" s="613"/>
      <c r="J32" s="718"/>
      <c r="K32" s="345" t="s">
        <v>851</v>
      </c>
      <c r="L32" s="776"/>
      <c r="X32" s="561">
        <v>0</v>
      </c>
    </row>
    <row customHeight="1" ht="11.25" hidden="1">
      <c r="A33" s="2448"/>
      <c r="E33" s="720"/>
      <c r="F33" s="237"/>
      <c r="G33" s="237"/>
      <c r="H33" s="237"/>
      <c r="I33" s="237"/>
      <c r="J33" s="237"/>
      <c r="K33" s="237"/>
      <c r="X33" s="561">
        <v>0</v>
      </c>
    </row>
    <row customHeight="1" ht="12.75" hidden="1">
      <c r="A34" s="2448"/>
      <c r="D34" s="121">
        <v>1</v>
      </c>
      <c r="E34" s="391" t="s">
        <v>852</v>
      </c>
      <c r="X34" s="561">
        <v>0</v>
      </c>
    </row>
    <row customHeight="1" ht="11.25" hidden="1">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110</v>
      </c>
      <c r="E38" s="1088" t="s">
        <v>857</v>
      </c>
      <c r="F38" s="1092" t="s">
        <v>547</v>
      </c>
      <c r="G38" s="1092" t="s">
        <v>547</v>
      </c>
      <c r="H38" s="1086"/>
      <c r="I38" s="1092" t="s">
        <v>547</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89</v>
      </c>
      <c r="E41" s="778" t="s">
        <v>864</v>
      </c>
      <c r="F41" s="716" t="s">
        <v>547</v>
      </c>
      <c r="G41" s="716" t="s">
        <v>547</v>
      </c>
      <c r="H41" s="1080"/>
      <c r="I41" s="716" t="s">
        <v>547</v>
      </c>
      <c r="J41" s="1080"/>
      <c r="K41" s="358"/>
      <c r="X41" s="814">
        <v>0</v>
      </c>
    </row>
    <row s="2774" customFormat="1" customHeight="1" ht="45" hidden="1">
      <c r="A42" s="2448"/>
      <c r="B42" s="567"/>
      <c r="D42" s="721" t="s">
        <v>326</v>
      </c>
      <c r="E42" s="779" t="s">
        <v>865</v>
      </c>
      <c r="F42" s="716" t="s">
        <v>559</v>
      </c>
      <c r="G42" s="613"/>
      <c r="H42" s="1080"/>
      <c r="I42" s="613"/>
      <c r="J42" s="1080"/>
      <c r="K42" s="358" t="s">
        <v>866</v>
      </c>
      <c r="X42" s="814">
        <v>0</v>
      </c>
    </row>
    <row s="2774" customFormat="1" customHeight="1" ht="45" hidden="1">
      <c r="A43" s="2448"/>
      <c r="B43" s="567"/>
      <c r="D43" s="721" t="s">
        <v>334</v>
      </c>
      <c r="E43" s="723" t="s">
        <v>867</v>
      </c>
      <c r="F43" s="1084" t="s">
        <v>559</v>
      </c>
      <c r="G43" s="798"/>
      <c r="H43" s="1079"/>
      <c r="I43" s="798"/>
      <c r="J43" s="1079"/>
      <c r="K43" s="358" t="s">
        <v>868</v>
      </c>
      <c r="X43" s="814">
        <v>0</v>
      </c>
    </row>
    <row s="2774" customFormat="1" customHeight="1" ht="11.25" hidden="1">
      <c r="A44" s="2448"/>
      <c r="B44" s="567"/>
      <c r="D44" s="721" t="s">
        <v>90</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111</v>
      </c>
      <c r="E52" s="722" t="s">
        <v>881</v>
      </c>
      <c r="F52" s="716" t="s">
        <v>859</v>
      </c>
      <c r="G52" s="724"/>
      <c r="H52" s="1079"/>
      <c r="I52" s="724"/>
      <c r="J52" s="1079"/>
      <c r="K52" s="345"/>
      <c r="X52" s="814">
        <v>0</v>
      </c>
    </row>
    <row s="2774" customFormat="1" customHeight="1" ht="11.25" hidden="1">
      <c r="A53" s="2448"/>
      <c r="B53" s="567"/>
      <c r="D53" s="721" t="s">
        <v>315</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91</v>
      </c>
      <c r="E60" s="722" t="s">
        <v>888</v>
      </c>
      <c r="F60" s="777" t="s">
        <v>559</v>
      </c>
      <c r="G60" s="798"/>
      <c r="H60" s="1079"/>
      <c r="I60" s="798"/>
      <c r="J60" s="1079"/>
      <c r="K60" s="358" t="s">
        <v>889</v>
      </c>
      <c r="X60" s="814">
        <v>0</v>
      </c>
    </row>
    <row s="2774" customFormat="1" customHeight="1" ht="33.75" hidden="1">
      <c r="A61" s="2448"/>
      <c r="B61" s="567"/>
      <c r="D61" s="721" t="s">
        <v>92</v>
      </c>
      <c r="E61" s="722" t="s">
        <v>890</v>
      </c>
      <c r="F61" s="782" t="s">
        <v>820</v>
      </c>
      <c r="G61" s="724"/>
      <c r="H61" s="1079"/>
      <c r="I61" s="724"/>
      <c r="J61" s="1079"/>
      <c r="K61" s="345"/>
      <c r="X61" s="814">
        <v>0</v>
      </c>
    </row>
    <row s="2774" customFormat="1" customHeight="1" ht="22.5" hidden="1">
      <c r="A62" s="2448"/>
      <c r="B62" s="567" t="s">
        <v>589</v>
      </c>
      <c r="D62" s="721" t="s">
        <v>112</v>
      </c>
      <c r="E62" s="722" t="s">
        <v>891</v>
      </c>
      <c r="F62" s="782" t="s">
        <v>308</v>
      </c>
      <c r="G62" s="438"/>
      <c r="H62" s="1079"/>
      <c r="I62" s="438"/>
      <c r="J62" s="1079"/>
      <c r="K62" s="345" t="s">
        <v>632</v>
      </c>
      <c r="X62" s="814">
        <v>0</v>
      </c>
    </row>
    <row s="2774" customFormat="1" customHeight="1" ht="45" hidden="1">
      <c r="A63" s="2448"/>
      <c r="B63" s="567" t="s">
        <v>589</v>
      </c>
      <c r="D63" s="721" t="s">
        <v>892</v>
      </c>
      <c r="E63" s="723" t="s">
        <v>893</v>
      </c>
      <c r="F63" s="777" t="s">
        <v>308</v>
      </c>
      <c r="G63" s="438"/>
      <c r="H63" s="1079"/>
      <c r="I63" s="438"/>
      <c r="J63" s="1079"/>
      <c r="K63" s="345" t="s">
        <v>632</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110</v>
      </c>
      <c r="E66" s="763" t="s">
        <v>897</v>
      </c>
      <c r="F66" s="716" t="s">
        <v>547</v>
      </c>
      <c r="G66" s="716" t="s">
        <v>547</v>
      </c>
      <c r="H66" s="575"/>
      <c r="I66" s="716" t="s">
        <v>547</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309</v>
      </c>
      <c r="E68" s="1010" t="s">
        <v>899</v>
      </c>
      <c r="F68" s="716" t="s">
        <v>862</v>
      </c>
      <c r="G68" s="783"/>
      <c r="H68" s="575"/>
      <c r="I68" s="783"/>
      <c r="J68" s="575"/>
      <c r="K68" s="345"/>
      <c r="X68" s="814">
        <v>0</v>
      </c>
    </row>
    <row s="2774" customFormat="1" customHeight="1" ht="22.5" hidden="1">
      <c r="A69" s="2448"/>
      <c r="B69" s="567"/>
      <c r="D69" s="799" t="s">
        <v>312</v>
      </c>
      <c r="E69" s="1010" t="s">
        <v>900</v>
      </c>
      <c r="F69" s="777" t="s">
        <v>559</v>
      </c>
      <c r="G69" s="798"/>
      <c r="H69" s="575"/>
      <c r="I69" s="798"/>
      <c r="J69" s="575"/>
      <c r="K69" s="345"/>
      <c r="X69" s="814">
        <v>0</v>
      </c>
    </row>
    <row s="2774" customFormat="1" customHeight="1" ht="22.5" hidden="1">
      <c r="A70" s="2448"/>
      <c r="B70" s="567"/>
      <c r="D70" s="799" t="s">
        <v>729</v>
      </c>
      <c r="E70" s="1010" t="s">
        <v>901</v>
      </c>
      <c r="F70" s="777" t="s">
        <v>559</v>
      </c>
      <c r="G70" s="798"/>
      <c r="H70" s="575"/>
      <c r="I70" s="798"/>
      <c r="J70" s="575"/>
      <c r="K70" s="345"/>
      <c r="X70" s="814">
        <v>0</v>
      </c>
    </row>
    <row s="2774" customFormat="1" customHeight="1" ht="22.5" hidden="1">
      <c r="A71" s="2448"/>
      <c r="B71" s="567"/>
      <c r="D71" s="721" t="s">
        <v>89</v>
      </c>
      <c r="E71" s="722" t="s">
        <v>902</v>
      </c>
      <c r="F71" s="716" t="s">
        <v>862</v>
      </c>
      <c r="G71" s="613"/>
      <c r="H71" s="1086"/>
      <c r="I71" s="613"/>
      <c r="J71" s="1086"/>
      <c r="K71" s="358"/>
      <c r="X71" s="814">
        <v>0</v>
      </c>
    </row>
    <row s="2774" customFormat="1" customHeight="1" ht="56.25" hidden="1">
      <c r="A72" s="2448"/>
      <c r="B72" s="567"/>
      <c r="D72" s="721" t="s">
        <v>90</v>
      </c>
      <c r="E72" s="722" t="s">
        <v>903</v>
      </c>
      <c r="F72" s="777" t="s">
        <v>559</v>
      </c>
      <c r="G72" s="798"/>
      <c r="H72" s="1079"/>
      <c r="I72" s="798"/>
      <c r="J72" s="1079"/>
      <c r="K72" s="358"/>
      <c r="X72" s="814">
        <v>0</v>
      </c>
    </row>
    <row s="2774" customFormat="1" customHeight="1" ht="33.75" hidden="1">
      <c r="A73" s="2448"/>
      <c r="B73" s="567"/>
      <c r="D73" s="721" t="s">
        <v>111</v>
      </c>
      <c r="E73" s="722" t="s">
        <v>904</v>
      </c>
      <c r="F73" s="782" t="s">
        <v>820</v>
      </c>
      <c r="G73" s="724"/>
      <c r="H73" s="1079"/>
      <c r="I73" s="724"/>
      <c r="J73" s="1079"/>
      <c r="K73" s="345"/>
      <c r="X73" s="814">
        <v>0</v>
      </c>
    </row>
    <row s="2774" customFormat="1" customHeight="1" ht="22.5" hidden="1">
      <c r="A74" s="2448"/>
      <c r="B74" s="567" t="s">
        <v>589</v>
      </c>
      <c r="D74" s="721" t="s">
        <v>91</v>
      </c>
      <c r="E74" s="722" t="s">
        <v>905</v>
      </c>
      <c r="F74" s="782" t="s">
        <v>308</v>
      </c>
      <c r="G74" s="438"/>
      <c r="H74" s="1079"/>
      <c r="I74" s="438"/>
      <c r="J74" s="1079"/>
      <c r="K74" s="345" t="s">
        <v>632</v>
      </c>
      <c r="X74" s="814">
        <v>0</v>
      </c>
    </row>
    <row s="2774" customFormat="1" customHeight="1" ht="45" hidden="1">
      <c r="A75" s="2448"/>
      <c r="B75" s="567" t="s">
        <v>589</v>
      </c>
      <c r="D75" s="721" t="s">
        <v>653</v>
      </c>
      <c r="E75" s="723" t="s">
        <v>906</v>
      </c>
      <c r="F75" s="777" t="s">
        <v>308</v>
      </c>
      <c r="G75" s="438"/>
      <c r="H75" s="1079"/>
      <c r="I75" s="438"/>
      <c r="J75" s="1079"/>
      <c r="K75" s="345" t="s">
        <v>632</v>
      </c>
      <c r="X75" s="814">
        <v>0</v>
      </c>
    </row>
    <row s="2774" customFormat="1" customHeight="1" ht="11.549999999999999">
      <c r="A76" s="1089"/>
      <c r="B76" s="574"/>
      <c r="D76" s="1090"/>
      <c r="E76" s="1091"/>
      <c r="X76" s="565">
        <v>11</v>
      </c>
    </row>
    <row s="2774" customFormat="1" customHeight="1" ht="11.25">
      <c r="A77" s="2448" t="s">
        <v>907</v>
      </c>
      <c r="B77" s="567"/>
      <c r="D77" s="721">
        <v>1</v>
      </c>
      <c r="E77" s="722" t="s">
        <v>908</v>
      </c>
      <c r="F77" s="777" t="s">
        <v>810</v>
      </c>
      <c r="G77" s="780"/>
      <c r="H77" s="1079"/>
      <c r="I77" s="780"/>
      <c r="J77" s="1079"/>
      <c r="K77" s="345" t="s">
        <v>909</v>
      </c>
      <c r="X77" s="814">
        <v>0</v>
      </c>
    </row>
    <row s="2774" customFormat="1" customHeight="1" ht="11.25">
      <c r="A78" s="2448"/>
      <c r="B78" s="567"/>
      <c r="D78" s="721" t="s">
        <v>110</v>
      </c>
      <c r="E78" s="722" t="s">
        <v>910</v>
      </c>
      <c r="F78" s="777" t="s">
        <v>810</v>
      </c>
      <c r="G78" s="780"/>
      <c r="H78" s="1079"/>
      <c r="I78" s="780"/>
      <c r="J78" s="1079"/>
      <c r="K78" s="345" t="s">
        <v>911</v>
      </c>
      <c r="X78" s="814">
        <v>0</v>
      </c>
    </row>
    <row s="2774" customFormat="1" customHeight="1" ht="22.5">
      <c r="A79" s="2448"/>
      <c r="B79" s="567"/>
      <c r="D79" s="721" t="s">
        <v>89</v>
      </c>
      <c r="E79" s="778" t="s">
        <v>912</v>
      </c>
      <c r="F79" s="716" t="s">
        <v>859</v>
      </c>
      <c r="G79" s="780"/>
      <c r="H79" s="1079"/>
      <c r="I79" s="780"/>
      <c r="J79" s="1079"/>
      <c r="K79" s="345" t="s">
        <v>913</v>
      </c>
      <c r="X79" s="814">
        <v>0</v>
      </c>
    </row>
    <row s="2774" customFormat="1" customHeight="1" ht="11.25">
      <c r="A80" s="2448"/>
      <c r="B80" s="567"/>
      <c r="D80" s="721" t="s">
        <v>326</v>
      </c>
      <c r="E80" s="779" t="s">
        <v>914</v>
      </c>
      <c r="F80" s="716" t="s">
        <v>859</v>
      </c>
      <c r="G80" s="780"/>
      <c r="H80" s="1079"/>
      <c r="I80" s="780"/>
      <c r="J80" s="1079"/>
      <c r="K80" s="345"/>
      <c r="X80" s="814">
        <v>0</v>
      </c>
    </row>
    <row s="2774" customFormat="1" customHeight="1" ht="11.25">
      <c r="A81" s="2448"/>
      <c r="B81" s="567"/>
      <c r="D81" s="721" t="s">
        <v>334</v>
      </c>
      <c r="E81" s="779" t="s">
        <v>915</v>
      </c>
      <c r="F81" s="716" t="s">
        <v>859</v>
      </c>
      <c r="G81" s="780"/>
      <c r="H81" s="1079"/>
      <c r="I81" s="780"/>
      <c r="J81" s="1079"/>
      <c r="K81" s="345"/>
      <c r="X81" s="814">
        <v>0</v>
      </c>
    </row>
    <row s="2774" customFormat="1" customHeight="1" ht="11.25">
      <c r="A82" s="2448"/>
      <c r="B82" s="567"/>
      <c r="D82" s="721" t="s">
        <v>336</v>
      </c>
      <c r="E82" s="779" t="s">
        <v>916</v>
      </c>
      <c r="F82" s="716" t="s">
        <v>859</v>
      </c>
      <c r="G82" s="780"/>
      <c r="H82" s="1079"/>
      <c r="I82" s="780"/>
      <c r="J82" s="1079"/>
      <c r="K82" s="345"/>
      <c r="X82" s="814">
        <v>0</v>
      </c>
    </row>
    <row s="2774" customFormat="1" customHeight="1" ht="11.25">
      <c r="A83" s="2448"/>
      <c r="B83" s="567"/>
      <c r="D83" s="721" t="s">
        <v>338</v>
      </c>
      <c r="E83" s="779" t="s">
        <v>917</v>
      </c>
      <c r="F83" s="716" t="s">
        <v>859</v>
      </c>
      <c r="G83" s="780"/>
      <c r="H83" s="1079"/>
      <c r="I83" s="780"/>
      <c r="J83" s="1079"/>
      <c r="K83" s="345"/>
      <c r="X83" s="814">
        <v>0</v>
      </c>
    </row>
    <row s="2774" customFormat="1" customHeight="1" ht="11.25">
      <c r="A84" s="2448"/>
      <c r="B84" s="567"/>
      <c r="D84" s="721" t="s">
        <v>918</v>
      </c>
      <c r="E84" s="779" t="s">
        <v>919</v>
      </c>
      <c r="F84" s="716" t="s">
        <v>859</v>
      </c>
      <c r="G84" s="780"/>
      <c r="H84" s="1079"/>
      <c r="I84" s="780"/>
      <c r="J84" s="1079"/>
      <c r="K84" s="345"/>
      <c r="X84" s="814">
        <v>0</v>
      </c>
    </row>
    <row s="2774" customFormat="1" customHeight="1" ht="11.25">
      <c r="A85" s="2448"/>
      <c r="B85" s="567"/>
      <c r="D85" s="721" t="s">
        <v>920</v>
      </c>
      <c r="E85" s="779" t="s">
        <v>921</v>
      </c>
      <c r="F85" s="716" t="s">
        <v>859</v>
      </c>
      <c r="G85" s="780"/>
      <c r="H85" s="1079"/>
      <c r="I85" s="780"/>
      <c r="J85" s="1079"/>
      <c r="K85" s="345"/>
      <c r="X85" s="814">
        <v>0</v>
      </c>
    </row>
    <row s="2774" customFormat="1" customHeight="1" ht="11.25">
      <c r="A86" s="2448"/>
      <c r="B86" s="567"/>
      <c r="D86" s="721" t="s">
        <v>922</v>
      </c>
      <c r="E86" s="779" t="s">
        <v>923</v>
      </c>
      <c r="F86" s="716" t="s">
        <v>859</v>
      </c>
      <c r="G86" s="780"/>
      <c r="H86" s="1079"/>
      <c r="I86" s="780"/>
      <c r="J86" s="1079"/>
      <c r="K86" s="345"/>
      <c r="X86" s="814">
        <v>0</v>
      </c>
    </row>
    <row s="2774" customFormat="1" customHeight="1" ht="45">
      <c r="A87" s="2448"/>
      <c r="B87" s="567"/>
      <c r="D87" s="721" t="s">
        <v>90</v>
      </c>
      <c r="E87" s="722" t="s">
        <v>924</v>
      </c>
      <c r="F87" s="716" t="s">
        <v>859</v>
      </c>
      <c r="G87" s="780"/>
      <c r="H87" s="1079"/>
      <c r="I87" s="780"/>
      <c r="J87" s="1079"/>
      <c r="K87" s="345" t="s">
        <v>925</v>
      </c>
      <c r="X87" s="814">
        <v>0</v>
      </c>
    </row>
    <row s="2774" customFormat="1" customHeight="1" ht="11.25">
      <c r="A88" s="2448"/>
      <c r="B88" s="567"/>
      <c r="D88" s="721" t="s">
        <v>754</v>
      </c>
      <c r="E88" s="779" t="s">
        <v>914</v>
      </c>
      <c r="F88" s="716" t="s">
        <v>859</v>
      </c>
      <c r="G88" s="780"/>
      <c r="H88" s="1079"/>
      <c r="I88" s="780"/>
      <c r="J88" s="1079"/>
      <c r="K88" s="345"/>
      <c r="X88" s="814">
        <v>0</v>
      </c>
    </row>
    <row s="2774" customFormat="1" customHeight="1" ht="11.25">
      <c r="A89" s="2448"/>
      <c r="B89" s="567"/>
      <c r="D89" s="721" t="s">
        <v>796</v>
      </c>
      <c r="E89" s="779" t="s">
        <v>915</v>
      </c>
      <c r="F89" s="716" t="s">
        <v>859</v>
      </c>
      <c r="G89" s="780"/>
      <c r="H89" s="1079"/>
      <c r="I89" s="780"/>
      <c r="J89" s="1079"/>
      <c r="K89" s="345"/>
      <c r="X89" s="814">
        <v>0</v>
      </c>
    </row>
    <row s="2774" customFormat="1" customHeight="1" ht="11.25">
      <c r="A90" s="2448"/>
      <c r="B90" s="567"/>
      <c r="D90" s="721" t="s">
        <v>799</v>
      </c>
      <c r="E90" s="779" t="s">
        <v>916</v>
      </c>
      <c r="F90" s="716" t="s">
        <v>859</v>
      </c>
      <c r="G90" s="780"/>
      <c r="H90" s="1079"/>
      <c r="I90" s="780"/>
      <c r="J90" s="1079"/>
      <c r="K90" s="345"/>
      <c r="X90" s="814">
        <v>0</v>
      </c>
    </row>
    <row s="2774" customFormat="1" customHeight="1" ht="11.25">
      <c r="A91" s="2448"/>
      <c r="B91" s="567"/>
      <c r="D91" s="721" t="s">
        <v>877</v>
      </c>
      <c r="E91" s="779" t="s">
        <v>917</v>
      </c>
      <c r="F91" s="716" t="s">
        <v>859</v>
      </c>
      <c r="G91" s="780"/>
      <c r="H91" s="1079"/>
      <c r="I91" s="780"/>
      <c r="J91" s="1079"/>
      <c r="K91" s="345"/>
      <c r="X91" s="814">
        <v>0</v>
      </c>
    </row>
    <row s="2774" customFormat="1" customHeight="1" ht="11.25">
      <c r="A92" s="2448"/>
      <c r="B92" s="567"/>
      <c r="D92" s="721" t="s">
        <v>879</v>
      </c>
      <c r="E92" s="779" t="s">
        <v>919</v>
      </c>
      <c r="F92" s="716" t="s">
        <v>859</v>
      </c>
      <c r="G92" s="780"/>
      <c r="H92" s="1079"/>
      <c r="I92" s="780"/>
      <c r="J92" s="1079"/>
      <c r="K92" s="345"/>
      <c r="X92" s="814">
        <v>0</v>
      </c>
    </row>
    <row s="2774" customFormat="1" customHeight="1" ht="11.25">
      <c r="A93" s="2448"/>
      <c r="B93" s="567"/>
      <c r="D93" s="721" t="s">
        <v>926</v>
      </c>
      <c r="E93" s="779" t="s">
        <v>921</v>
      </c>
      <c r="F93" s="716" t="s">
        <v>859</v>
      </c>
      <c r="G93" s="780"/>
      <c r="H93" s="1079"/>
      <c r="I93" s="780"/>
      <c r="J93" s="1079"/>
      <c r="K93" s="345"/>
      <c r="X93" s="814">
        <v>0</v>
      </c>
    </row>
    <row s="2774" customFormat="1" customHeight="1" ht="11.25">
      <c r="A94" s="2448"/>
      <c r="B94" s="567"/>
      <c r="D94" s="721" t="s">
        <v>927</v>
      </c>
      <c r="E94" s="779" t="s">
        <v>923</v>
      </c>
      <c r="F94" s="716" t="s">
        <v>859</v>
      </c>
      <c r="G94" s="780"/>
      <c r="H94" s="1079"/>
      <c r="I94" s="780"/>
      <c r="J94" s="1079"/>
      <c r="K94" s="345"/>
      <c r="X94" s="814">
        <v>0</v>
      </c>
    </row>
    <row s="2774" customFormat="1" customHeight="1" ht="24.75">
      <c r="A95" s="2448"/>
      <c r="B95" s="567"/>
      <c r="D95" s="721" t="s">
        <v>111</v>
      </c>
      <c r="E95" s="722" t="s">
        <v>928</v>
      </c>
      <c r="F95" s="781" t="s">
        <v>559</v>
      </c>
      <c r="G95" s="783"/>
      <c r="H95" s="1079"/>
      <c r="I95" s="783"/>
      <c r="J95" s="1079"/>
      <c r="K95" s="345" t="s">
        <v>929</v>
      </c>
      <c r="X95" s="814">
        <v>0</v>
      </c>
    </row>
    <row s="2774" customFormat="1" customHeight="1" ht="33.75">
      <c r="A96" s="2448"/>
      <c r="B96" s="567"/>
      <c r="D96" s="721" t="s">
        <v>91</v>
      </c>
      <c r="E96" s="722" t="s">
        <v>930</v>
      </c>
      <c r="F96" s="782" t="s">
        <v>820</v>
      </c>
      <c r="G96" s="784"/>
      <c r="H96" s="1079"/>
      <c r="I96" s="784"/>
      <c r="J96" s="1079"/>
      <c r="K96" s="345"/>
      <c r="X96" s="814">
        <v>0</v>
      </c>
    </row>
    <row s="2774" customFormat="1" customHeight="1" ht="22.5">
      <c r="A97" s="2448"/>
      <c r="B97" s="567" t="s">
        <v>589</v>
      </c>
      <c r="D97" s="721" t="s">
        <v>92</v>
      </c>
      <c r="E97" s="722" t="s">
        <v>931</v>
      </c>
      <c r="F97" s="782" t="s">
        <v>308</v>
      </c>
      <c r="G97" s="441"/>
      <c r="H97" s="1079"/>
      <c r="I97" s="441"/>
      <c r="J97" s="1079"/>
      <c r="K97" s="345" t="s">
        <v>632</v>
      </c>
      <c r="X97" s="814">
        <v>0</v>
      </c>
    </row>
    <row s="2774" customFormat="1" customHeight="1" ht="45">
      <c r="A98" s="2448"/>
      <c r="B98" s="567" t="s">
        <v>589</v>
      </c>
      <c r="D98" s="721" t="s">
        <v>932</v>
      </c>
      <c r="E98" s="723" t="s">
        <v>933</v>
      </c>
      <c r="F98" s="777" t="s">
        <v>308</v>
      </c>
      <c r="G98" s="441"/>
      <c r="H98" s="1079"/>
      <c r="I98" s="441"/>
      <c r="J98" s="1079"/>
      <c r="K98" s="345" t="s">
        <v>632</v>
      </c>
      <c r="X98" s="814">
        <v>0</v>
      </c>
    </row>
    <row s="2774" customFormat="1" customHeight="1" ht="95.25">
      <c r="A99" s="2448"/>
      <c r="B99" s="567" t="s">
        <v>589</v>
      </c>
      <c r="D99" s="721" t="s">
        <v>112</v>
      </c>
      <c r="E99" s="722" t="s">
        <v>934</v>
      </c>
      <c r="F99" s="777" t="s">
        <v>308</v>
      </c>
      <c r="G99" s="441"/>
      <c r="H99" s="1079"/>
      <c r="I99" s="441"/>
      <c r="J99" s="1079"/>
      <c r="K99" s="345" t="s">
        <v>632</v>
      </c>
      <c r="X99" s="814">
        <v>0</v>
      </c>
    </row>
    <row s="2774" customFormat="1" customHeight="1" ht="22.5">
      <c r="A100" s="2448"/>
      <c r="B100" s="567" t="s">
        <v>589</v>
      </c>
      <c r="D100" s="721" t="s">
        <v>148</v>
      </c>
      <c r="E100" s="722" t="s">
        <v>935</v>
      </c>
      <c r="F100" s="777" t="s">
        <v>308</v>
      </c>
      <c r="G100" s="441"/>
      <c r="H100" s="1079"/>
      <c r="I100" s="441"/>
      <c r="J100" s="1079"/>
      <c r="K100" s="345" t="s">
        <v>632</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5D562-0312-B116-C0A2-A9FB1054C0B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52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461"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517</v>
      </c>
      <c r="D3" s="745" t="str">
        <f>B3&amp;".1"</f>
        <v>.1</v>
      </c>
      <c r="E3" s="746" t="s">
        <v>936</v>
      </c>
      <c r="F3" s="747" t="s">
        <v>308</v>
      </c>
      <c r="G3" s="742"/>
      <c r="H3" s="457"/>
      <c r="I3" s="742"/>
      <c r="J3" s="457"/>
      <c r="K3" s="345" t="s">
        <v>937</v>
      </c>
      <c r="V3" s="561">
        <v>0</v>
      </c>
    </row>
    <row customHeight="1" ht="15" hidden="1">
      <c r="A4" s="561"/>
      <c r="B4" s="2453"/>
      <c r="C4" s="2454"/>
      <c r="D4" s="745" t="str">
        <f>B3&amp;".2"</f>
        <v>.2</v>
      </c>
      <c r="E4" s="746" t="s">
        <v>938</v>
      </c>
      <c r="F4" s="747" t="s">
        <v>308</v>
      </c>
      <c r="G4" s="1794" t="s">
        <v>28</v>
      </c>
      <c r="H4" s="457"/>
      <c r="I4" s="1794" t="s">
        <v>28</v>
      </c>
      <c r="J4" s="457"/>
      <c r="K4" s="345" t="s">
        <v>939</v>
      </c>
      <c r="V4" s="561">
        <v>0</v>
      </c>
    </row>
    <row s="2851" customFormat="1" customHeight="1" ht="15" hidden="1">
      <c r="C5" s="728"/>
      <c r="U5" s="476"/>
      <c r="V5" s="473">
        <v>0</v>
      </c>
    </row>
    <row customHeight="1" ht="22.5" hidden="1">
      <c r="A6" s="561"/>
      <c r="B6" s="2453"/>
      <c r="C6" s="2454" t="s">
        <v>517</v>
      </c>
      <c r="D6" s="745" t="str">
        <f>B6&amp;".1"</f>
        <v>.1</v>
      </c>
      <c r="E6" s="746" t="s">
        <v>940</v>
      </c>
      <c r="F6" s="747" t="s">
        <v>308</v>
      </c>
      <c r="G6" s="742"/>
      <c r="H6" s="457"/>
      <c r="I6" s="742"/>
      <c r="J6" s="457"/>
      <c r="K6" s="345" t="s">
        <v>941</v>
      </c>
      <c r="V6" s="561">
        <v>0</v>
      </c>
    </row>
    <row customHeight="1" ht="15" hidden="1">
      <c r="A7" s="561"/>
      <c r="B7" s="2453"/>
      <c r="C7" s="2454"/>
      <c r="D7" s="745" t="str">
        <f>B6&amp;".2"</f>
        <v>.2</v>
      </c>
      <c r="E7" s="746" t="s">
        <v>938</v>
      </c>
      <c r="F7" s="747" t="s">
        <v>308</v>
      </c>
      <c r="G7" s="1794" t="s">
        <v>28</v>
      </c>
      <c r="H7" s="457"/>
      <c r="I7" s="1794" t="s">
        <v>28</v>
      </c>
      <c r="J7" s="457"/>
      <c r="K7" s="345" t="s">
        <v>939</v>
      </c>
      <c r="V7" s="561">
        <v>0</v>
      </c>
    </row>
    <row s="2851" customFormat="1" customHeight="1" ht="15" hidden="1">
      <c r="C8" s="728"/>
      <c r="U8" s="476"/>
      <c r="V8" s="473">
        <v>0</v>
      </c>
    </row>
    <row customHeight="1" ht="22.5" hidden="1">
      <c r="A9" s="561"/>
      <c r="B9" s="2453"/>
      <c r="C9" s="2454" t="s">
        <v>517</v>
      </c>
      <c r="D9" s="745" t="str">
        <f>B9&amp;".1"</f>
        <v>.1</v>
      </c>
      <c r="E9" s="746" t="s">
        <v>942</v>
      </c>
      <c r="F9" s="747" t="s">
        <v>308</v>
      </c>
      <c r="G9" s="753" t="s">
        <v>28</v>
      </c>
      <c r="H9" s="457" t="s">
        <v>28</v>
      </c>
      <c r="I9" s="753" t="s">
        <v>28</v>
      </c>
      <c r="J9" s="457" t="s">
        <v>28</v>
      </c>
      <c r="K9" s="345"/>
      <c r="V9" s="561">
        <v>0</v>
      </c>
    </row>
    <row customHeight="1" ht="15" hidden="1">
      <c r="A10" s="561"/>
      <c r="B10" s="2453"/>
      <c r="C10" s="2454"/>
      <c r="D10" s="745" t="str">
        <f>B9&amp;".2"</f>
        <v>.2</v>
      </c>
      <c r="E10" s="746" t="s">
        <v>943</v>
      </c>
      <c r="F10" s="747" t="s">
        <v>308</v>
      </c>
      <c r="G10" s="1788" t="s">
        <v>28</v>
      </c>
      <c r="H10" s="457" t="s">
        <v>28</v>
      </c>
      <c r="I10" s="1788" t="s">
        <v>28</v>
      </c>
      <c r="J10" s="457" t="s">
        <v>28</v>
      </c>
      <c r="K10" s="345" t="s">
        <v>944</v>
      </c>
      <c r="V10" s="561">
        <v>0</v>
      </c>
    </row>
    <row customHeight="1" ht="15" hidden="1">
      <c r="A11" s="561"/>
      <c r="B11" s="2453"/>
      <c r="C11" s="2454"/>
      <c r="D11" s="745" t="str">
        <f>B9&amp;".3"</f>
        <v>.3</v>
      </c>
      <c r="E11" s="746" t="s">
        <v>945</v>
      </c>
      <c r="F11" s="747" t="s">
        <v>308</v>
      </c>
      <c r="G11" s="1788" t="s">
        <v>28</v>
      </c>
      <c r="H11" s="457" t="s">
        <v>28</v>
      </c>
      <c r="I11" s="1788" t="s">
        <v>28</v>
      </c>
      <c r="J11" s="457" t="s">
        <v>28</v>
      </c>
      <c r="K11" s="345" t="s">
        <v>946</v>
      </c>
      <c r="V11" s="561">
        <v>0</v>
      </c>
    </row>
    <row s="2851" customFormat="1" customHeight="1" ht="15" hidden="1">
      <c r="C12" s="728"/>
      <c r="U12" s="476"/>
      <c r="V12" s="473">
        <v>0</v>
      </c>
    </row>
    <row customHeight="1" ht="33.75" hidden="1">
      <c r="A13" s="561"/>
      <c r="B13" s="2453"/>
      <c r="C13" s="2454" t="s">
        <v>517</v>
      </c>
      <c r="D13" s="745" t="str">
        <f>B13&amp;".1"</f>
        <v>.1</v>
      </c>
      <c r="E13" s="746" t="s">
        <v>947</v>
      </c>
      <c r="F13" s="747" t="s">
        <v>308</v>
      </c>
      <c r="G13" s="753" t="s">
        <v>28</v>
      </c>
      <c r="H13" s="457" t="s">
        <v>28</v>
      </c>
      <c r="I13" s="753" t="s">
        <v>28</v>
      </c>
      <c r="J13" s="457" t="s">
        <v>28</v>
      </c>
      <c r="K13" s="345" t="s">
        <v>948</v>
      </c>
      <c r="V13" s="561">
        <v>0</v>
      </c>
    </row>
    <row customHeight="1" ht="15" hidden="1">
      <c r="B14" s="2453"/>
      <c r="C14" s="2454"/>
      <c r="D14" s="745" t="str">
        <f>B13&amp;".2"</f>
        <v>.2</v>
      </c>
      <c r="E14" s="746" t="s">
        <v>949</v>
      </c>
      <c r="F14" s="747" t="s">
        <v>308</v>
      </c>
      <c r="G14" s="1788" t="s">
        <v>28</v>
      </c>
      <c r="H14" s="457" t="s">
        <v>28</v>
      </c>
      <c r="I14" s="1788" t="s">
        <v>28</v>
      </c>
      <c r="J14" s="457" t="s">
        <v>28</v>
      </c>
      <c r="K14" s="345" t="s">
        <v>950</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303</v>
      </c>
      <c r="V26" s="561">
        <v>15</v>
      </c>
    </row>
    <row s="2774" customFormat="1" customHeight="1" ht="15.75">
      <c r="A27" s="815"/>
      <c r="C27" s="232"/>
      <c r="D27" s="767"/>
      <c r="E27" s="2423" t="s">
        <v>565</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302</v>
      </c>
      <c r="E29" s="2426"/>
      <c r="F29" s="2426"/>
      <c r="G29" s="943"/>
      <c r="H29" s="943"/>
      <c r="I29" s="943"/>
      <c r="J29" s="944"/>
      <c r="K29" s="2251"/>
      <c r="U29" s="731"/>
      <c r="V29" s="814">
        <v>15</v>
      </c>
    </row>
    <row customHeight="1" ht="35.699999999999996">
      <c r="C30" s="232"/>
      <c r="D30" s="817" t="s">
        <v>87</v>
      </c>
      <c r="E30" s="816" t="s">
        <v>304</v>
      </c>
      <c r="F30" s="816" t="s">
        <v>567</v>
      </c>
      <c r="G30" s="864" t="s">
        <v>305</v>
      </c>
      <c r="H30" s="863" t="s">
        <v>392</v>
      </c>
      <c r="I30" s="740" t="s">
        <v>305</v>
      </c>
      <c r="J30" s="521" t="s">
        <v>392</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308</v>
      </c>
      <c r="G32" s="869" t="s">
        <v>308</v>
      </c>
      <c r="H32" s="869" t="s">
        <v>308</v>
      </c>
      <c r="I32" s="747" t="s">
        <v>308</v>
      </c>
      <c r="J32" s="747" t="s">
        <v>308</v>
      </c>
      <c r="K32" s="345"/>
      <c r="V32" s="561">
        <v>23</v>
      </c>
    </row>
    <row customHeight="1" ht="11.549999999999999">
      <c r="A33" s="561"/>
      <c r="C33" s="561"/>
      <c r="D33" s="403"/>
      <c r="E33" s="636" t="s">
        <v>587</v>
      </c>
      <c r="F33" s="628"/>
      <c r="G33" s="628"/>
      <c r="H33" s="628"/>
      <c r="I33" s="628"/>
      <c r="J33" s="628"/>
      <c r="K33" s="629"/>
      <c r="U33" s="561"/>
      <c r="V33" s="561">
        <v>11</v>
      </c>
    </row>
    <row customHeight="1" ht="24">
      <c r="A34" s="561"/>
      <c r="B34" s="637" t="s">
        <v>637</v>
      </c>
      <c r="C34" s="582"/>
      <c r="D34" s="748">
        <v>2</v>
      </c>
      <c r="E34" s="749" t="s">
        <v>953</v>
      </c>
      <c r="F34" s="876" t="s">
        <v>308</v>
      </c>
      <c r="G34" s="876" t="s">
        <v>308</v>
      </c>
      <c r="H34" s="876" t="s">
        <v>308</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308</v>
      </c>
      <c r="G36" s="870" t="s">
        <v>957</v>
      </c>
      <c r="H36" s="869" t="s">
        <v>308</v>
      </c>
      <c r="I36" s="580" t="s">
        <v>957</v>
      </c>
      <c r="J36" s="747" t="s">
        <v>308</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308</v>
      </c>
      <c r="G38" s="870" t="s">
        <v>957</v>
      </c>
      <c r="H38" s="871" t="s">
        <v>308</v>
      </c>
      <c r="I38" s="580" t="s">
        <v>957</v>
      </c>
      <c r="J38" s="577" t="s">
        <v>308</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D78C5-992E-F007-34E1-270BEC7D605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95"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88</v>
      </c>
      <c r="R10" s="971" t="s">
        <v>978</v>
      </c>
      <c r="S10" s="971" t="s">
        <v>979</v>
      </c>
      <c r="T10" s="972" t="s">
        <v>980</v>
      </c>
      <c r="U10" s="971" t="s">
        <v>88</v>
      </c>
      <c r="V10" s="971" t="s">
        <v>981</v>
      </c>
      <c r="W10" s="971" t="s">
        <v>979</v>
      </c>
      <c r="X10" s="972" t="s">
        <v>980</v>
      </c>
      <c r="Y10" s="357" t="s">
        <v>982</v>
      </c>
      <c r="Z10" s="2157" t="s">
        <v>87</v>
      </c>
      <c r="AA10" s="2159"/>
      <c r="AB10" s="1105" t="s">
        <v>983</v>
      </c>
      <c r="AE10" s="814">
        <v>41</v>
      </c>
    </row>
    <row s="2852"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42158-A227-95B8-43D7-F82B021B729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95"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1007</v>
      </c>
      <c r="K12" s="2183"/>
      <c r="L12" s="2288"/>
      <c r="M12" s="2288"/>
      <c r="N12" s="2183"/>
      <c r="O12" s="2183"/>
      <c r="P12" s="2474"/>
      <c r="Q12" s="2474"/>
      <c r="R12" s="2474"/>
      <c r="S12" s="1190" t="s">
        <v>85</v>
      </c>
      <c r="T12" s="1190" t="s">
        <v>86</v>
      </c>
      <c r="U12" s="1190" t="s">
        <v>84</v>
      </c>
      <c r="V12" s="1190" t="s">
        <v>1008</v>
      </c>
      <c r="W12" s="1190" t="s">
        <v>84</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EEC3B-C0C7-9E85-1BAA-A57E34E5CE1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95"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709</v>
      </c>
      <c r="G29" s="1293" t="s">
        <v>1047</v>
      </c>
      <c r="H29" s="1292">
        <f>SUM(I29:J29)</f>
        <v>0</v>
      </c>
      <c r="I29" s="1291"/>
      <c r="J29" s="1281"/>
      <c r="K29" s="1290"/>
      <c r="W29" s="1211">
        <v>11</v>
      </c>
    </row>
    <row customHeight="1" ht="11.549999999999999">
      <c r="F30" s="1286" t="s">
        <v>309</v>
      </c>
      <c r="G30" s="1293" t="s">
        <v>1048</v>
      </c>
      <c r="H30" s="1292">
        <f>SUM(I30:J30)</f>
        <v>0</v>
      </c>
      <c r="I30" s="1291"/>
      <c r="J30" s="1281"/>
      <c r="K30" s="1290"/>
      <c r="W30" s="1211">
        <v>11</v>
      </c>
    </row>
    <row customHeight="1" ht="11.549999999999999">
      <c r="F31" s="1286" t="s">
        <v>312</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326</v>
      </c>
      <c r="G33" s="1293" t="s">
        <v>1051</v>
      </c>
      <c r="H33" s="1292">
        <f>SUM(I33:J33)</f>
        <v>0</v>
      </c>
      <c r="I33" s="1291"/>
      <c r="J33" s="1281"/>
      <c r="K33" s="1290"/>
      <c r="W33" s="1211">
        <v>46</v>
      </c>
    </row>
    <row customHeight="1" ht="11.549999999999999">
      <c r="F34" s="1286" t="s">
        <v>334</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109</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110</v>
      </c>
      <c r="G48" s="746" t="s">
        <v>1069</v>
      </c>
      <c r="H48" s="1292">
        <f>SUM(I48:J48)</f>
        <v>0</v>
      </c>
      <c r="I48" s="1292">
        <f>SUM(I49,I54,I57)</f>
        <v>0</v>
      </c>
      <c r="J48" s="1281"/>
      <c r="K48" s="1290"/>
      <c r="W48" s="1211">
        <v>23</v>
      </c>
    </row>
    <row customHeight="1" ht="11.549999999999999">
      <c r="F49" s="1286" t="s">
        <v>709</v>
      </c>
      <c r="G49" s="1293" t="s">
        <v>1021</v>
      </c>
      <c r="H49" s="1292">
        <f>SUM(I49:J49)</f>
        <v>0</v>
      </c>
      <c r="I49" s="1292">
        <f>SUM(I50:I53)</f>
        <v>0</v>
      </c>
      <c r="J49" s="1281"/>
      <c r="K49" s="1290"/>
      <c r="W49" s="1211">
        <v>11</v>
      </c>
    </row>
    <row customHeight="1" ht="24">
      <c r="F50" s="1286" t="s">
        <v>712</v>
      </c>
      <c r="G50" s="1294" t="s">
        <v>1059</v>
      </c>
      <c r="H50" s="1292">
        <f>SUM(I50:J50)</f>
        <v>0</v>
      </c>
      <c r="I50" s="1291"/>
      <c r="J50" s="1281"/>
      <c r="K50" s="1290"/>
      <c r="W50" s="1211">
        <v>23</v>
      </c>
    </row>
    <row customHeight="1" ht="11.549999999999999">
      <c r="F51" s="1286" t="s">
        <v>715</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309</v>
      </c>
      <c r="G54" s="1293" t="s">
        <v>1050</v>
      </c>
      <c r="H54" s="1292">
        <f>SUM(I54:J54)</f>
        <v>0</v>
      </c>
      <c r="I54" s="1292">
        <f>SUM(I55:I56)</f>
        <v>0</v>
      </c>
      <c r="J54" s="1281"/>
      <c r="K54" s="1290"/>
      <c r="W54" s="1211">
        <v>11</v>
      </c>
    </row>
    <row customHeight="1" ht="48.29999999999999">
      <c r="F55" s="1286" t="s">
        <v>719</v>
      </c>
      <c r="G55" s="1294" t="s">
        <v>1051</v>
      </c>
      <c r="H55" s="1292">
        <f>SUM(I55:J55)</f>
        <v>0</v>
      </c>
      <c r="I55" s="1291"/>
      <c r="J55" s="1281"/>
      <c r="K55" s="1290"/>
      <c r="W55" s="1211">
        <v>46</v>
      </c>
    </row>
    <row customHeight="1" ht="11.549999999999999">
      <c r="F56" s="1286" t="s">
        <v>721</v>
      </c>
      <c r="G56" s="1294" t="s">
        <v>1052</v>
      </c>
      <c r="H56" s="1292">
        <f>SUM(I56:J56)</f>
        <v>0</v>
      </c>
      <c r="I56" s="1291"/>
      <c r="J56" s="1281"/>
      <c r="K56" s="1290"/>
      <c r="W56" s="1211">
        <v>11</v>
      </c>
    </row>
    <row customHeight="1" ht="11.549999999999999">
      <c r="F57" s="1286" t="s">
        <v>312</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978B2-E2D4-EC1E-6CD9-35B7D945659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690" width="4.7109375" hidden="1" customWidth="1"/>
    <col min="2" max="2" style="4693" width="4.7109375" hidden="1" customWidth="1"/>
    <col min="3" max="4" style="4690" width="4.7109375" hidden="1" customWidth="1"/>
    <col min="5" max="5" style="4690" width="3.00390625" customWidth="1"/>
    <col min="6" max="6" style="4690" width="6.00390625" customWidth="1"/>
    <col min="7" max="7" style="4690" width="18.00390625" customWidth="1"/>
    <col min="8" max="8" style="4690" width="27.00390625" customWidth="1"/>
    <col min="9" max="9" style="4690" width="18.00390625" customWidth="1"/>
    <col min="10" max="14" style="4690" width="0.8515625" hidden="1" customWidth="1"/>
    <col min="15" max="28" style="4690" width="21.7109375" hidden="1" customWidth="1"/>
    <col min="29" max="71" style="4690" width="0.8515625" hidden="1" customWidth="1"/>
    <col min="72" max="79" style="4690" width="21.7109375" hidden="1" customWidth="1"/>
    <col min="80" max="81" style="4690" width="29.140625" hidden="1" customWidth="1"/>
    <col min="82" max="89" style="4690" width="21.7109375" hidden="1" customWidth="1"/>
    <col min="90" max="102" style="4690" width="0.7109375" hidden="1" customWidth="1"/>
    <col min="103" max="114" style="4690" width="21.7109375" customWidth="1"/>
    <col min="115" max="128" style="4690" width="0.7109375" customWidth="1"/>
    <col min="129" max="178" style="4690" width="0.7109375" hidden="1" customWidth="1"/>
    <col min="179" max="179" style="4690" width="0.140625" customWidth="1"/>
    <col min="180" max="184" style="4690" width="8.00390625" customWidth="1"/>
    <col min="185" max="185" style="4690" width="9.140625" hidden="1"/>
  </cols>
  <sheetData>
    <row s="4625" customFormat="1" customHeight="1" ht="12" hidden="1">
      <c r="B1" s="979"/>
      <c r="C1" s="980"/>
      <c r="D1" s="980"/>
      <c r="GC1" s="978" t="s">
        <v>14</v>
      </c>
    </row>
    <row s="462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2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3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8"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4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40"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4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40"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559</v>
      </c>
      <c r="BU16" s="2489"/>
      <c r="BV16" s="2442" t="s">
        <v>559</v>
      </c>
      <c r="BW16" s="2489"/>
      <c r="BX16" s="2442" t="s">
        <v>559</v>
      </c>
      <c r="BY16" s="2489"/>
      <c r="BZ16" s="2442" t="s">
        <v>559</v>
      </c>
      <c r="CA16" s="2489"/>
      <c r="CB16" s="2442" t="s">
        <v>1109</v>
      </c>
      <c r="CC16" s="2489"/>
      <c r="CD16" s="2442" t="s">
        <v>559</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559</v>
      </c>
      <c r="CZ16" s="2444"/>
      <c r="DA16" s="2392" t="s">
        <v>559</v>
      </c>
      <c r="DB16" s="2444"/>
      <c r="DC16" s="2392" t="s">
        <v>559</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2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2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25"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2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25" customFormat="1" customHeight="1" ht="12.75">
      <c r="A22" s="997"/>
      <c r="B22" s="997"/>
      <c r="C22" s="997"/>
      <c r="D22" s="997"/>
      <c r="E22" s="997"/>
      <c r="FX22" s="997"/>
      <c r="FY22" s="997"/>
      <c r="FZ22" s="997"/>
      <c r="GA22" s="997"/>
      <c r="GB22" s="997"/>
      <c r="GC22" s="978">
        <v>12</v>
      </c>
    </row>
    <row s="469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E8F11-EF94-E883-143D-E30E1BB9284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52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461" width="10.00390625" customWidth="1"/>
    <col min="19" max="19" style="2774" width="10.57421875" hidden="1"/>
  </cols>
  <sheetData>
    <row s="2851" customFormat="1" customHeight="1" ht="15" hidden="1">
      <c r="C1" s="728"/>
      <c r="H1" s="473">
        <v>4</v>
      </c>
      <c r="R1" s="476"/>
      <c r="S1" s="473" t="s">
        <v>14</v>
      </c>
    </row>
    <row customHeight="1" ht="22.5" hidden="1">
      <c r="C2" s="1984" t="s">
        <v>517</v>
      </c>
      <c r="D2" s="595"/>
      <c r="E2" s="719"/>
      <c r="F2" s="1817" t="str">
        <f>IF(TEMPLATE_SPHERE="HEAT","Гкал/час","тыс. куб. м/сутки")</f>
        <v>тыс. куб. м/сутки</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303</v>
      </c>
      <c r="S9" s="561">
        <v>15</v>
      </c>
    </row>
    <row s="2774" customFormat="1" customHeight="1" ht="15.75">
      <c r="A10" s="815"/>
      <c r="C10" s="232"/>
      <c r="D10" s="767"/>
      <c r="E10" s="2423" t="s">
        <v>565</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566</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302</v>
      </c>
      <c r="E12" s="2426"/>
      <c r="F12" s="2426"/>
      <c r="G12" s="943"/>
      <c r="H12" s="943"/>
      <c r="I12" s="2183"/>
      <c r="R12" s="731"/>
      <c r="S12" s="814">
        <v>15</v>
      </c>
    </row>
    <row customHeight="1" ht="35.699999999999996">
      <c r="C13" s="232"/>
      <c r="D13" s="817" t="s">
        <v>87</v>
      </c>
      <c r="E13" s="816" t="s">
        <v>304</v>
      </c>
      <c r="F13" s="816" t="s">
        <v>567</v>
      </c>
      <c r="G13" s="864" t="s">
        <v>305</v>
      </c>
      <c r="H13" s="810" t="s">
        <v>305</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1115</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1115</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1115</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308</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1116</v>
      </c>
      <c r="E20" s="744"/>
      <c r="F20" s="565"/>
      <c r="G20" s="565"/>
      <c r="H20" s="565"/>
      <c r="I20" s="1819"/>
      <c r="S20" s="561">
        <v>0</v>
      </c>
    </row>
    <row customHeight="1" ht="29.25">
      <c r="C21" s="507"/>
      <c r="D21" s="595" t="s">
        <v>315</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7B7C3-6157-7679-3352-BE35D8C9DB8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6" width="9.140625" hidden="1" customWidth="1"/>
    <col min="2" max="2" style="2851" width="9.140625" hidden="1" customWidth="1"/>
    <col min="3" max="3" style="3643" width="3.00390625" customWidth="1"/>
    <col min="4" max="4" style="2774" width="6.00390625" customWidth="1"/>
    <col min="5" max="6" style="2774" width="64.00390625" customWidth="1"/>
    <col min="7" max="7" style="2774" width="140.00390625" customWidth="1"/>
    <col min="8" max="8" style="2774" width="10.00390625" customWidth="1"/>
    <col min="9" max="10" style="294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87</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308</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308</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1026</v>
      </c>
      <c r="E19" s="939" t="s">
        <v>1120</v>
      </c>
      <c r="F19" s="441"/>
      <c r="G19" s="393" t="s">
        <v>1121</v>
      </c>
      <c r="I19" s="556"/>
      <c r="J19" s="556"/>
      <c r="Q19" s="814">
        <v>0</v>
      </c>
    </row>
    <row s="2774" customFormat="1" customHeight="1" ht="14.699999999999998">
      <c r="A20" s="399"/>
      <c r="B20" s="202"/>
      <c r="C20" s="363"/>
      <c r="D20" s="941">
        <v>2</v>
      </c>
      <c r="E20" s="386" t="s">
        <v>1122</v>
      </c>
      <c r="F20" s="254" t="s">
        <v>308</v>
      </c>
      <c r="G20" s="393"/>
      <c r="I20" s="406"/>
      <c r="J20" s="406"/>
      <c r="Q20" s="398">
        <v>14</v>
      </c>
    </row>
    <row s="2774" customFormat="1" customHeight="1" ht="18.75" hidden="1">
      <c r="A21" s="399"/>
      <c r="B21" s="202"/>
      <c r="C21" s="363"/>
      <c r="D21" s="389" t="s">
        <v>637</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110</v>
      </c>
      <c r="E23" s="253" t="s">
        <v>1123</v>
      </c>
      <c r="F23" s="1726" t="s">
        <v>308</v>
      </c>
      <c r="G23" s="401"/>
      <c r="I23" s="1680"/>
      <c r="J23" s="1680"/>
      <c r="Q23" s="1687">
        <v>0</v>
      </c>
    </row>
    <row s="2774" customFormat="1" customHeight="1" ht="14.25" hidden="1">
      <c r="A24" s="399"/>
      <c r="B24" s="1216"/>
      <c r="C24" s="432"/>
      <c r="D24" s="1729" t="s">
        <v>709</v>
      </c>
      <c r="E24" s="1728" t="s">
        <v>1124</v>
      </c>
      <c r="F24" s="1726" t="s">
        <v>308</v>
      </c>
      <c r="G24" s="393"/>
      <c r="I24" s="1680"/>
      <c r="J24" s="1680"/>
      <c r="Q24" s="1687">
        <v>0</v>
      </c>
    </row>
    <row s="2774" customFormat="1" customHeight="1" ht="14.25" hidden="1">
      <c r="A25" s="399"/>
      <c r="B25" s="1216"/>
      <c r="C25" s="432"/>
      <c r="D25" s="1729" t="s">
        <v>712</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BEF67-4E4D-475D-9858-56B9F7B6585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51" width="9.140625" hidden="1" customWidth="1"/>
    <col min="3" max="3" style="364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1" width="10.00390625" customWidth="1"/>
    <col min="13" max="13" style="2774" width="10.57421875" hidden="1"/>
  </cols>
  <sheetData>
    <row customHeight="1" ht="22.5" hidden="1">
      <c r="M1" s="139" t="s">
        <v>14</v>
      </c>
    </row>
    <row s="2774" customFormat="1" customHeight="1" ht="18.75" hidden="1">
      <c r="A2" s="1739"/>
      <c r="B2" s="1216"/>
      <c r="C2" s="1786" t="s">
        <v>517</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517</v>
      </c>
      <c r="D4" s="1729"/>
      <c r="E4" s="261" t="s">
        <v>1127</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517</v>
      </c>
      <c r="D6" s="1729"/>
      <c r="E6" s="262" t="s">
        <v>1128</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517</v>
      </c>
      <c r="D8" s="1729"/>
      <c r="E8" s="262" t="s">
        <v>1129</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517</v>
      </c>
      <c r="D10" s="1729"/>
      <c r="E10" s="262" t="s">
        <v>1130</v>
      </c>
      <c r="F10" s="1726"/>
      <c r="G10" s="1730"/>
      <c r="H10" s="1726" t="s">
        <v>308</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87</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1022</v>
      </c>
      <c r="E22" s="250" t="s">
        <v>1133</v>
      </c>
      <c r="F22" s="254"/>
      <c r="G22" s="1793"/>
      <c r="H22" s="254" t="s">
        <v>308</v>
      </c>
      <c r="I22" s="207" t="s">
        <v>1134</v>
      </c>
      <c r="M22" s="139">
        <v>20</v>
      </c>
    </row>
    <row customHeight="1" ht="60">
      <c r="A23" s="1739"/>
      <c r="C23" s="152"/>
      <c r="D23" s="203" t="s">
        <v>1024</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308</v>
      </c>
      <c r="H24" s="269"/>
      <c r="I24" s="315" t="s">
        <v>632</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326</v>
      </c>
      <c r="E26" s="255"/>
      <c r="F26" s="254"/>
      <c r="G26" s="254" t="s">
        <v>308</v>
      </c>
      <c r="H26" s="269"/>
      <c r="I26" s="2225" t="s">
        <v>1137</v>
      </c>
      <c r="M26" s="139">
        <v>14</v>
      </c>
    </row>
    <row customHeight="1" ht="15.75">
      <c r="A27" s="1739" t="s">
        <v>109</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754</v>
      </c>
      <c r="E29" s="261" t="s">
        <v>1127</v>
      </c>
      <c r="F29" s="254"/>
      <c r="G29" s="313"/>
      <c r="H29" s="254" t="s">
        <v>308</v>
      </c>
      <c r="I29" s="2225" t="s">
        <v>1138</v>
      </c>
      <c r="M29" s="139">
        <v>20</v>
      </c>
    </row>
    <row customHeight="1" ht="15.75">
      <c r="A30" s="1739" t="s">
        <v>110</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1139</v>
      </c>
      <c r="E33" s="262" t="s">
        <v>1128</v>
      </c>
      <c r="F33" s="254"/>
      <c r="G33" s="313"/>
      <c r="H33" s="254" t="s">
        <v>308</v>
      </c>
      <c r="I33" s="2225" t="s">
        <v>1140</v>
      </c>
      <c r="M33" s="139">
        <v>14</v>
      </c>
    </row>
    <row customHeight="1" ht="15.75">
      <c r="A34" s="1739" t="s">
        <v>89</v>
      </c>
      <c r="C34" s="152"/>
      <c r="D34" s="165"/>
      <c r="E34" s="260" t="s">
        <v>324</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1141</v>
      </c>
      <c r="E36" s="262" t="s">
        <v>1129</v>
      </c>
      <c r="F36" s="254"/>
      <c r="G36" s="313"/>
      <c r="H36" s="254" t="s">
        <v>308</v>
      </c>
      <c r="I36" s="2199" t="s">
        <v>1142</v>
      </c>
      <c r="M36" s="139">
        <v>14</v>
      </c>
    </row>
    <row customHeight="1" ht="15.75">
      <c r="A37" s="1739" t="s">
        <v>90</v>
      </c>
      <c r="C37" s="152"/>
      <c r="D37" s="165"/>
      <c r="E37" s="260" t="s">
        <v>324</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884</v>
      </c>
      <c r="E39" s="262" t="s">
        <v>1130</v>
      </c>
      <c r="F39" s="254"/>
      <c r="G39" s="263"/>
      <c r="H39" s="254" t="s">
        <v>308</v>
      </c>
      <c r="I39" s="2225" t="s">
        <v>1143</v>
      </c>
      <c r="L39" s="211" t="s">
        <v>1131</v>
      </c>
      <c r="M39" s="139">
        <v>14</v>
      </c>
    </row>
    <row customHeight="1" ht="15.75">
      <c r="A40" s="1739" t="s">
        <v>111</v>
      </c>
      <c r="C40" s="152"/>
      <c r="D40" s="165"/>
      <c r="E40" s="260" t="s">
        <v>324</v>
      </c>
      <c r="F40" s="256"/>
      <c r="G40" s="256"/>
      <c r="H40" s="257"/>
      <c r="I40" s="2227"/>
      <c r="M40" s="139">
        <v>15</v>
      </c>
    </row>
    <row s="4770"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3B0A8-A08D-70C6-58BC-730F61CF10B6}" mc:Ignorable="x14ac xr xr2 xr3">
  <sheetPr>
    <tabColor theme="6" tint="0.4"/>
  </sheetPr>
  <dimension ref="A1:AH348"/>
  <sheetViews>
    <sheetView showGridLines="0" zoomScale="90" workbookViewId="0">
      <pane xSplit="7" ySplit="21" topLeftCell="H22" activePane="bottomRight" state="frozen"/>
      <selection pane="bottomLeft" activeCell="A22" sqref="A22"/>
      <selection pane="topRight" activeCell="H1" sqref="H1"/>
      <selection pane="bottomRight" activeCell="M140" sqref="M140"/>
    </sheetView>
  </sheetViews>
  <sheetFormatPr defaultColWidth="10.57421875" customHeight="1" defaultRowHeight="14.25"/>
  <cols>
    <col min="1" max="2" style="4773" width="25.140625" hidden="1" customWidth="1"/>
    <col min="3" max="3" style="3352" width="9.140625" hidden="1" customWidth="1"/>
    <col min="4" max="4" style="364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45409</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б/н</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87</v>
      </c>
      <c r="F20" s="2280" t="s">
        <v>122</v>
      </c>
      <c r="G20" s="2280" t="s">
        <v>123</v>
      </c>
      <c r="H20" s="2442" t="s">
        <v>1147</v>
      </c>
      <c r="I20" s="2443"/>
      <c r="J20" s="2489"/>
      <c r="K20" s="2280" t="s">
        <v>305</v>
      </c>
      <c r="L20" s="2280" t="s">
        <v>392</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308</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Тариф на водоотведение</v>
      </c>
      <c r="H75" s="1918"/>
      <c r="I75" s="4804">
        <v>44927</v>
      </c>
      <c r="J75" s="4805">
        <v>46752</v>
      </c>
      <c r="K75" s="1921" t="s">
        <v>1151</v>
      </c>
      <c r="L75" s="1918" t="s">
        <v>308</v>
      </c>
      <c r="M75" s="2226"/>
      <c r="N75" s="390"/>
      <c r="O75" s="1680"/>
      <c r="P75" s="1680"/>
      <c r="AH75" s="1687">
        <v>0</v>
      </c>
    </row>
    <row s="2774" customFormat="1" customHeight="1" ht="18.75">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807" t="s">
        <v>1152</v>
      </c>
      <c r="M85" s="401" t="s">
        <v>1153</v>
      </c>
      <c r="N85" s="390"/>
      <c r="AH85" s="430">
        <v>34</v>
      </c>
    </row>
    <row customHeight="1" ht="19.95">
      <c r="A86" s="1836"/>
      <c r="B86" s="1836"/>
      <c r="D86" s="432"/>
      <c r="E86" s="203" t="s">
        <v>89</v>
      </c>
      <c r="F86" s="2516" t="s">
        <v>1154</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Тариф на водоотведение</v>
      </c>
      <c r="H138" s="1918"/>
      <c r="I138" s="4804">
        <v>44927</v>
      </c>
      <c r="J138" s="4805">
        <v>45291</v>
      </c>
      <c r="K138" s="1834">
        <v>23524.64</v>
      </c>
      <c r="L138" s="1918" t="s">
        <v>308</v>
      </c>
      <c r="M138" s="397"/>
      <c r="N138" s="390"/>
      <c r="O138" s="1680"/>
      <c r="P138" s="1680"/>
      <c r="AH138" s="1687">
        <v>0</v>
      </c>
    </row>
    <row s="3913" customFormat="1" customHeight="1" ht="56.25">
      <c r="A139" s="4809"/>
      <c r="B139" s="4809"/>
      <c r="C139" s="4810"/>
      <c r="D139" s="4811"/>
      <c r="E139" s="4812"/>
      <c r="F139" s="4812"/>
      <c r="G139" s="4812"/>
      <c r="H139" s="4044" t="s">
        <v>517</v>
      </c>
      <c r="I139" s="4804">
        <v>45292</v>
      </c>
      <c r="J139" s="4805">
        <v>45657</v>
      </c>
      <c r="K139" s="4813">
        <v>21367.56</v>
      </c>
      <c r="L139" s="4046" t="s">
        <v>308</v>
      </c>
      <c r="M139" s="4814"/>
      <c r="N139" s="4815"/>
      <c r="O139" s="4816"/>
      <c r="P139" s="4816"/>
      <c r="Q139" s="3913"/>
      <c r="R139" s="3913"/>
      <c r="S139" s="3913"/>
      <c r="T139" s="3913"/>
      <c r="U139" s="3913"/>
      <c r="V139" s="3913"/>
      <c r="W139" s="3913"/>
      <c r="X139" s="3913"/>
      <c r="Y139" s="3913"/>
      <c r="Z139" s="3913"/>
      <c r="AA139" s="3913"/>
      <c r="AB139" s="3913"/>
      <c r="AC139" s="3913"/>
      <c r="AD139" s="3913"/>
      <c r="AE139" s="3913"/>
      <c r="AF139" s="3913"/>
      <c r="AG139" s="3913"/>
      <c r="AH139" s="3913">
        <v>0</v>
      </c>
    </row>
    <row s="3913" customFormat="1" customHeight="1" ht="56.25">
      <c r="A140" s="4809"/>
      <c r="B140" s="4809"/>
      <c r="C140" s="4810"/>
      <c r="D140" s="4811"/>
      <c r="E140" s="4812"/>
      <c r="F140" s="4812"/>
      <c r="G140" s="4812"/>
      <c r="H140" s="4044" t="s">
        <v>517</v>
      </c>
      <c r="I140" s="4804">
        <v>45658</v>
      </c>
      <c r="J140" s="4805">
        <v>46022</v>
      </c>
      <c r="K140" s="4813">
        <v>20012.19</v>
      </c>
      <c r="L140" s="4046" t="s">
        <v>308</v>
      </c>
      <c r="M140" s="4814"/>
      <c r="N140" s="4815"/>
      <c r="O140" s="4816"/>
      <c r="P140" s="4816"/>
      <c r="Q140" s="3913"/>
      <c r="R140" s="3913"/>
      <c r="S140" s="3913"/>
      <c r="T140" s="3913"/>
      <c r="U140" s="3913"/>
      <c r="V140" s="3913"/>
      <c r="W140" s="3913"/>
      <c r="X140" s="3913"/>
      <c r="Y140" s="3913"/>
      <c r="Z140" s="3913"/>
      <c r="AA140" s="3913"/>
      <c r="AB140" s="3913"/>
      <c r="AC140" s="3913"/>
      <c r="AD140" s="3913"/>
      <c r="AE140" s="3913"/>
      <c r="AF140" s="3913"/>
      <c r="AG140" s="3913"/>
      <c r="AH140" s="3913">
        <v>0</v>
      </c>
    </row>
    <row s="3913" customFormat="1" customHeight="1" ht="56.25">
      <c r="A141" s="4809"/>
      <c r="B141" s="4809"/>
      <c r="C141" s="4810"/>
      <c r="D141" s="4811"/>
      <c r="E141" s="4812"/>
      <c r="F141" s="4812"/>
      <c r="G141" s="4812"/>
      <c r="H141" s="4044" t="s">
        <v>517</v>
      </c>
      <c r="I141" s="4804">
        <v>46023</v>
      </c>
      <c r="J141" s="4805">
        <v>46387</v>
      </c>
      <c r="K141" s="4813">
        <v>25792.2</v>
      </c>
      <c r="L141" s="4046" t="s">
        <v>308</v>
      </c>
      <c r="M141" s="4814"/>
      <c r="N141" s="4815"/>
      <c r="O141" s="4816"/>
      <c r="P141" s="4816"/>
      <c r="Q141" s="3913"/>
      <c r="R141" s="3913"/>
      <c r="S141" s="3913"/>
      <c r="T141" s="3913"/>
      <c r="U141" s="3913"/>
      <c r="V141" s="3913"/>
      <c r="W141" s="3913"/>
      <c r="X141" s="3913"/>
      <c r="Y141" s="3913"/>
      <c r="Z141" s="3913"/>
      <c r="AA141" s="3913"/>
      <c r="AB141" s="3913"/>
      <c r="AC141" s="3913"/>
      <c r="AD141" s="3913"/>
      <c r="AE141" s="3913"/>
      <c r="AF141" s="3913"/>
      <c r="AG141" s="3913"/>
      <c r="AH141" s="3913">
        <v>0</v>
      </c>
    </row>
    <row s="3913" customFormat="1" customHeight="1" ht="56.25">
      <c r="A142" s="4809"/>
      <c r="B142" s="4809"/>
      <c r="C142" s="4810"/>
      <c r="D142" s="4811"/>
      <c r="E142" s="4812"/>
      <c r="F142" s="4812"/>
      <c r="G142" s="4812"/>
      <c r="H142" s="4044" t="s">
        <v>517</v>
      </c>
      <c r="I142" s="4804">
        <v>46388</v>
      </c>
      <c r="J142" s="4805">
        <v>46752</v>
      </c>
      <c r="K142" s="4813">
        <v>27205.15</v>
      </c>
      <c r="L142" s="4046" t="s">
        <v>308</v>
      </c>
      <c r="M142" s="4814"/>
      <c r="N142" s="4815"/>
      <c r="O142" s="4816"/>
      <c r="P142" s="4816"/>
      <c r="Q142" s="3913"/>
      <c r="R142" s="3913"/>
      <c r="S142" s="3913"/>
      <c r="T142" s="3913"/>
      <c r="U142" s="3913"/>
      <c r="V142" s="3913"/>
      <c r="W142" s="3913"/>
      <c r="X142" s="3913"/>
      <c r="Y142" s="3913"/>
      <c r="Z142" s="3913"/>
      <c r="AA142" s="3913"/>
      <c r="AB142" s="3913"/>
      <c r="AC142" s="3913"/>
      <c r="AD142" s="3913"/>
      <c r="AE142" s="3913"/>
      <c r="AF142" s="3913"/>
      <c r="AG142" s="3913"/>
      <c r="AH142" s="3913">
        <v>0</v>
      </c>
    </row>
    <row s="2774" customFormat="1" customHeight="1" ht="18.75">
      <c r="A143" s="1836"/>
      <c r="B143" s="1836"/>
      <c r="C143" s="425" t="s">
        <v>1146</v>
      </c>
      <c r="D143" s="2518"/>
      <c r="E143" s="2260"/>
      <c r="F143" s="2439"/>
      <c r="G143" s="2483"/>
      <c r="H143" s="1556"/>
      <c r="I143" s="707" t="s">
        <v>1145</v>
      </c>
      <c r="J143" s="627"/>
      <c r="K143" s="1556"/>
      <c r="L143" s="270"/>
      <c r="M143" s="397"/>
      <c r="N143" s="390"/>
      <c r="O143" s="1680"/>
      <c r="P143" s="1680"/>
      <c r="AH143" s="1687">
        <v>0</v>
      </c>
    </row>
    <row s="2774" customFormat="1" customHeight="1" ht="0.75">
      <c r="A144" s="1836"/>
      <c r="B144" s="1836"/>
      <c r="C144" s="425" t="s">
        <v>1155</v>
      </c>
      <c r="D144" s="2518"/>
      <c r="E144" s="2260"/>
      <c r="F144" s="2439"/>
      <c r="G144" s="456"/>
      <c r="H144" s="1556"/>
      <c r="I144" s="707"/>
      <c r="J144" s="627"/>
      <c r="K144" s="1556"/>
      <c r="L144" s="270"/>
      <c r="M144" s="397"/>
      <c r="N144" s="390"/>
      <c r="O144" s="1680"/>
      <c r="P144" s="1680"/>
      <c r="AH144" s="1687">
        <v>0</v>
      </c>
    </row>
    <row s="2774" customFormat="1" customHeight="1" ht="18.75" hidden="1">
      <c r="A145" s="1836" t="s">
        <v>272</v>
      </c>
      <c r="B145" s="1836" t="s">
        <v>273</v>
      </c>
      <c r="C145" s="425"/>
      <c r="D145" s="2518"/>
      <c r="E145" s="2260"/>
      <c r="F145" s="2439" t="str">
        <f>INDEX(PT_DIFFERENTIATION_VTAR,MATCH(A145,PT_DIFFERENTIATION_VTAR_ID,0))</f>
        <v>Тариф на транспортировку сточных вод</v>
      </c>
      <c r="G145" s="2483" t="str">
        <f>INDEX(PT_DIFFERENTIATION_NTAR,MATCH(B145,PT_DIFFERENTIATION_NTAR_ID,0))</f>
        <v/>
      </c>
      <c r="H145" s="1918"/>
      <c r="I145" s="1795"/>
      <c r="J145" s="1829"/>
      <c r="K145" s="1834"/>
      <c r="L145" s="1918" t="s">
        <v>308</v>
      </c>
      <c r="M145" s="397"/>
      <c r="N145" s="390"/>
      <c r="O145" s="1680"/>
      <c r="P145" s="1680"/>
      <c r="AH145" s="1687">
        <v>0</v>
      </c>
    </row>
    <row s="2774" customFormat="1" customHeight="1" ht="18.75" hidden="1">
      <c r="A146" s="1836"/>
      <c r="B146" s="1836"/>
      <c r="C146" s="425" t="s">
        <v>1146</v>
      </c>
      <c r="D146" s="2518"/>
      <c r="E146" s="2260"/>
      <c r="F146" s="2439"/>
      <c r="G146" s="2483"/>
      <c r="H146" s="1556"/>
      <c r="I146" s="707" t="s">
        <v>1145</v>
      </c>
      <c r="J146" s="627"/>
      <c r="K146" s="1556"/>
      <c r="L146" s="270"/>
      <c r="M146" s="397"/>
      <c r="N146" s="390"/>
      <c r="O146" s="1680"/>
      <c r="P146" s="1680"/>
      <c r="AH146" s="1687">
        <v>0</v>
      </c>
    </row>
    <row s="2774" customFormat="1" customHeight="1" ht="0.75" hidden="1">
      <c r="A147" s="1836"/>
      <c r="B147" s="1836"/>
      <c r="C147" s="425" t="s">
        <v>1155</v>
      </c>
      <c r="D147" s="2518"/>
      <c r="E147" s="2260"/>
      <c r="F147" s="2439"/>
      <c r="G147" s="456"/>
      <c r="H147" s="1556"/>
      <c r="I147" s="707"/>
      <c r="J147" s="627"/>
      <c r="K147" s="1556"/>
      <c r="L147" s="270"/>
      <c r="M147" s="397"/>
      <c r="N147" s="390"/>
      <c r="O147" s="1680"/>
      <c r="P147" s="1680"/>
      <c r="AH147" s="1687">
        <v>0</v>
      </c>
    </row>
    <row s="2774" customFormat="1" customHeight="1" ht="18.75" hidden="1">
      <c r="A148" s="1836" t="s">
        <v>277</v>
      </c>
      <c r="B148" s="1836" t="s">
        <v>278</v>
      </c>
      <c r="C148" s="425"/>
      <c r="D148" s="2518"/>
      <c r="E148" s="2260"/>
      <c r="F148" s="2439" t="str">
        <f>INDEX(PT_DIFFERENTIATION_VTAR,MATCH(A148,PT_DIFFERENTIATION_VTAR_ID,0))</f>
        <v>Тариф на подключение (технологическое присоединение) к централизованной системе водоотведения</v>
      </c>
      <c r="G148" s="2483" t="str">
        <f>INDEX(PT_DIFFERENTIATION_NTAR,MATCH(B148,PT_DIFFERENTIATION_NTAR_ID,0))</f>
        <v/>
      </c>
      <c r="H148" s="1918"/>
      <c r="I148" s="1795"/>
      <c r="J148" s="1829"/>
      <c r="K148" s="1834"/>
      <c r="L148" s="1918" t="s">
        <v>308</v>
      </c>
      <c r="M148" s="397"/>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397"/>
      <c r="N149" s="390"/>
      <c r="O149" s="1680"/>
      <c r="P149" s="1680"/>
      <c r="AH149" s="1687">
        <v>0</v>
      </c>
    </row>
    <row s="2774" customFormat="1" customHeight="1" ht="1.05">
      <c r="A150" s="1836"/>
      <c r="B150" s="1836"/>
      <c r="C150" s="425" t="s">
        <v>1155</v>
      </c>
      <c r="D150" s="2518"/>
      <c r="E150" s="2260"/>
      <c r="F150" s="2439"/>
      <c r="G150" s="456"/>
      <c r="H150" s="1556"/>
      <c r="I150" s="707"/>
      <c r="J150" s="627"/>
      <c r="K150" s="1556"/>
      <c r="L150" s="270"/>
      <c r="M150" s="397"/>
      <c r="N150" s="390"/>
      <c r="O150" s="1680"/>
      <c r="P150" s="1680"/>
      <c r="AH150" s="1687">
        <v>1</v>
      </c>
    </row>
    <row customHeight="1" ht="19.95">
      <c r="A151" s="1836"/>
      <c r="B151" s="1836"/>
      <c r="D151" s="432"/>
      <c r="E151" s="203" t="s">
        <v>90</v>
      </c>
      <c r="F151"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516"/>
      <c r="H151" s="2516"/>
      <c r="I151" s="2516"/>
      <c r="J151" s="2516"/>
      <c r="K151" s="2516"/>
      <c r="L151" s="2516"/>
      <c r="M151" s="353"/>
      <c r="N151" s="390"/>
      <c r="AH151" s="430">
        <v>19</v>
      </c>
    </row>
    <row s="2774" customFormat="1" customHeight="1" ht="60.75" hidden="1">
      <c r="A152" s="1836" t="s">
        <v>155</v>
      </c>
      <c r="B152" s="1836" t="s">
        <v>156</v>
      </c>
      <c r="C152" s="425"/>
      <c r="D152" s="2518"/>
      <c r="E152" s="2260"/>
      <c r="F152" s="24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83" t="str">
        <f>INDEX(PT_DIFFERENTIATION_NTAR,MATCH(B152,PT_DIFFERENTIATION_NTAR_ID,0))</f>
        <v/>
      </c>
      <c r="H152" s="1918"/>
      <c r="I152" s="1795"/>
      <c r="J152" s="1829"/>
      <c r="K152" s="1834"/>
      <c r="L152" s="1918" t="s">
        <v>308</v>
      </c>
      <c r="M15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0"/>
      <c r="O152" s="1680"/>
      <c r="P152" s="1680"/>
      <c r="AH152" s="1687">
        <v>0</v>
      </c>
    </row>
    <row s="2774" customFormat="1" customHeight="1" ht="18.75" hidden="1">
      <c r="A153" s="1836"/>
      <c r="B153" s="1836"/>
      <c r="C153" s="425" t="s">
        <v>1146</v>
      </c>
      <c r="D153" s="2518"/>
      <c r="E153" s="2260"/>
      <c r="F153" s="2439"/>
      <c r="G153" s="2483"/>
      <c r="H153" s="1556"/>
      <c r="I153" s="707" t="s">
        <v>1145</v>
      </c>
      <c r="J153" s="627"/>
      <c r="K153" s="1556"/>
      <c r="L153" s="270"/>
      <c r="M153" s="2226"/>
      <c r="N153" s="390"/>
      <c r="O153" s="1680"/>
      <c r="P153" s="1680"/>
      <c r="AH153" s="1687">
        <v>0</v>
      </c>
    </row>
    <row s="2774" customFormat="1" customHeight="1" ht="0.75" hidden="1">
      <c r="A154" s="1836"/>
      <c r="B154" s="1836"/>
      <c r="C154" s="425" t="s">
        <v>1155</v>
      </c>
      <c r="D154" s="2518"/>
      <c r="E154" s="2260"/>
      <c r="F154" s="2439"/>
      <c r="G154" s="456"/>
      <c r="H154" s="1556"/>
      <c r="I154" s="707"/>
      <c r="J154" s="627"/>
      <c r="K154" s="1556"/>
      <c r="L154" s="270"/>
      <c r="M154" s="2226"/>
      <c r="N154" s="390"/>
      <c r="O154" s="1680"/>
      <c r="P154" s="1680"/>
      <c r="AH154" s="1687">
        <v>0</v>
      </c>
    </row>
    <row s="2774" customFormat="1" customHeight="1" ht="45" hidden="1">
      <c r="A155" s="1836" t="s">
        <v>160</v>
      </c>
      <c r="B155" s="1836" t="s">
        <v>161</v>
      </c>
      <c r="C155" s="425"/>
      <c r="D155" s="2518"/>
      <c r="E155" s="2260"/>
      <c r="F155" s="2439" t="str">
        <f>INDEX(PT_DIFFERENTIATION_VTAR,MATCH(A155,PT_DIFFERENTIATION_VTAR_ID,0))</f>
        <v/>
      </c>
      <c r="G155" s="2483" t="str">
        <f>INDEX(PT_DIFFERENTIATION_NTAR,MATCH(B155,PT_DIFFERENTIATION_NTAR_ID,0))</f>
        <v/>
      </c>
      <c r="H155" s="1918"/>
      <c r="I155" s="1795"/>
      <c r="J155" s="1829"/>
      <c r="K155" s="1834"/>
      <c r="L155" s="1918" t="s">
        <v>308</v>
      </c>
      <c r="M155" s="2227"/>
      <c r="N155" s="390"/>
      <c r="O155" s="1680"/>
      <c r="P155" s="1680"/>
      <c r="AH155" s="1687">
        <v>0</v>
      </c>
    </row>
    <row s="2774" customFormat="1" customHeight="1" ht="18.75" hidden="1">
      <c r="A156" s="1836"/>
      <c r="B156" s="1836"/>
      <c r="C156" s="425" t="s">
        <v>1146</v>
      </c>
      <c r="D156" s="2518"/>
      <c r="E156" s="2260"/>
      <c r="F156" s="2439"/>
      <c r="G156" s="2483"/>
      <c r="H156" s="1556"/>
      <c r="I156" s="707" t="s">
        <v>1145</v>
      </c>
      <c r="J156" s="627"/>
      <c r="K156" s="1556"/>
      <c r="L156" s="270"/>
      <c r="M156" s="1917"/>
      <c r="N156" s="390"/>
      <c r="O156" s="1680"/>
      <c r="P156" s="1680"/>
      <c r="AH156" s="1687">
        <v>0</v>
      </c>
    </row>
    <row s="2774" customFormat="1" customHeight="1" ht="0.75" hidden="1">
      <c r="A157" s="1836"/>
      <c r="B157" s="1836"/>
      <c r="C157" s="425" t="s">
        <v>1155</v>
      </c>
      <c r="D157" s="2518"/>
      <c r="E157" s="2260"/>
      <c r="F157" s="2439"/>
      <c r="G157" s="456"/>
      <c r="H157" s="1556"/>
      <c r="I157" s="707"/>
      <c r="J157" s="627"/>
      <c r="K157" s="1556"/>
      <c r="L157" s="270"/>
      <c r="M157" s="397"/>
      <c r="N157" s="390"/>
      <c r="O157" s="1680"/>
      <c r="P157" s="1680"/>
      <c r="AH157" s="1687">
        <v>0</v>
      </c>
    </row>
    <row s="2774" customFormat="1" customHeight="1" ht="45" hidden="1">
      <c r="A158" s="1836" t="s">
        <v>167</v>
      </c>
      <c r="B158" s="1836" t="s">
        <v>168</v>
      </c>
      <c r="C158" s="425"/>
      <c r="D158" s="2518"/>
      <c r="E158" s="2260"/>
      <c r="F158" s="24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83" t="str">
        <f>INDEX(PT_DIFFERENTIATION_NTAR,MATCH(B158,PT_DIFFERENTIATION_NTAR_ID,0))</f>
        <v/>
      </c>
      <c r="H158" s="1918"/>
      <c r="I158" s="1795"/>
      <c r="J158" s="1829"/>
      <c r="K158" s="1834"/>
      <c r="L158" s="1918" t="s">
        <v>308</v>
      </c>
      <c r="M158" s="397"/>
      <c r="N158" s="390"/>
      <c r="O158" s="1680"/>
      <c r="P158" s="1680"/>
      <c r="AH158" s="1687">
        <v>0</v>
      </c>
    </row>
    <row s="2774" customFormat="1" customHeight="1" ht="18.75" hidden="1">
      <c r="A159" s="1836"/>
      <c r="B159" s="1836"/>
      <c r="C159" s="425" t="s">
        <v>1146</v>
      </c>
      <c r="D159" s="2518"/>
      <c r="E159" s="2260"/>
      <c r="F159" s="2439"/>
      <c r="G159" s="2483"/>
      <c r="H159" s="1556"/>
      <c r="I159" s="707" t="s">
        <v>1145</v>
      </c>
      <c r="J159" s="627"/>
      <c r="K159" s="1556"/>
      <c r="L159" s="270"/>
      <c r="M159" s="397"/>
      <c r="N159" s="390"/>
      <c r="O159" s="1680"/>
      <c r="P159" s="1680"/>
      <c r="AH159" s="1687">
        <v>0</v>
      </c>
    </row>
    <row s="2774" customFormat="1" customHeight="1" ht="0.75" hidden="1">
      <c r="A160" s="1836"/>
      <c r="B160" s="1836"/>
      <c r="C160" s="425" t="s">
        <v>1155</v>
      </c>
      <c r="D160" s="2518"/>
      <c r="E160" s="2260"/>
      <c r="F160" s="2439"/>
      <c r="G160" s="456"/>
      <c r="H160" s="1556"/>
      <c r="I160" s="707"/>
      <c r="J160" s="627"/>
      <c r="K160" s="1556"/>
      <c r="L160" s="270"/>
      <c r="M160" s="397"/>
      <c r="N160" s="390"/>
      <c r="O160" s="1680"/>
      <c r="P160" s="1680"/>
      <c r="AH160" s="1687">
        <v>0</v>
      </c>
    </row>
    <row s="2774" customFormat="1" customHeight="1" ht="45" hidden="1">
      <c r="A161" s="1836" t="s">
        <v>173</v>
      </c>
      <c r="B161" s="1836" t="s">
        <v>174</v>
      </c>
      <c r="C161" s="425"/>
      <c r="D161" s="2518"/>
      <c r="E161" s="2260"/>
      <c r="F161" s="24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83" t="str">
        <f>INDEX(PT_DIFFERENTIATION_NTAR,MATCH(B161,PT_DIFFERENTIATION_NTAR_ID,0))</f>
        <v/>
      </c>
      <c r="H161" s="1918"/>
      <c r="I161" s="1795"/>
      <c r="J161" s="1829"/>
      <c r="K161" s="1834"/>
      <c r="L161" s="1918" t="s">
        <v>308</v>
      </c>
      <c r="M161" s="397"/>
      <c r="N161" s="390"/>
      <c r="O161" s="1680"/>
      <c r="P161" s="1680"/>
      <c r="AH161" s="1687">
        <v>0</v>
      </c>
    </row>
    <row s="2774" customFormat="1" customHeight="1" ht="18.75" hidden="1">
      <c r="A162" s="1836"/>
      <c r="B162" s="1836"/>
      <c r="C162" s="425" t="s">
        <v>1146</v>
      </c>
      <c r="D162" s="2518"/>
      <c r="E162" s="2260"/>
      <c r="F162" s="2439"/>
      <c r="G162" s="2483"/>
      <c r="H162" s="1556"/>
      <c r="I162" s="707" t="s">
        <v>1145</v>
      </c>
      <c r="J162" s="627"/>
      <c r="K162" s="1556"/>
      <c r="L162" s="270"/>
      <c r="M162" s="397"/>
      <c r="N162" s="390"/>
      <c r="O162" s="1680"/>
      <c r="P162" s="1680"/>
      <c r="AH162" s="1687">
        <v>0</v>
      </c>
    </row>
    <row s="2774" customFormat="1" customHeight="1" ht="0.75" hidden="1">
      <c r="A163" s="1836"/>
      <c r="B163" s="1836"/>
      <c r="C163" s="425" t="s">
        <v>1155</v>
      </c>
      <c r="D163" s="2518"/>
      <c r="E163" s="2260"/>
      <c r="F163" s="2439"/>
      <c r="G163" s="456"/>
      <c r="H163" s="1556"/>
      <c r="I163" s="707"/>
      <c r="J163" s="627"/>
      <c r="K163" s="1556"/>
      <c r="L163" s="270"/>
      <c r="M163" s="397"/>
      <c r="N163" s="390"/>
      <c r="O163" s="1680"/>
      <c r="P163" s="1680"/>
      <c r="AH163" s="1687">
        <v>0</v>
      </c>
    </row>
    <row s="2774" customFormat="1" customHeight="1" ht="18.75" hidden="1">
      <c r="A164" s="1836" t="s">
        <v>179</v>
      </c>
      <c r="B164" s="1836" t="s">
        <v>180</v>
      </c>
      <c r="C164" s="425"/>
      <c r="D164" s="2518"/>
      <c r="E164" s="2260"/>
      <c r="F164" s="2439" t="str">
        <f>INDEX(PT_DIFFERENTIATION_VTAR,MATCH(A164,PT_DIFFERENTIATION_VTAR_ID,0))</f>
        <v>Тарифы на услуги по передаче тепловой энергии</v>
      </c>
      <c r="G164" s="2483" t="str">
        <f>INDEX(PT_DIFFERENTIATION_NTAR,MATCH(B164,PT_DIFFERENTIATION_NTAR_ID,0))</f>
        <v/>
      </c>
      <c r="H164" s="1918"/>
      <c r="I164" s="1795"/>
      <c r="J164" s="1829"/>
      <c r="K164" s="1834"/>
      <c r="L164" s="1918" t="s">
        <v>308</v>
      </c>
      <c r="M164" s="397"/>
      <c r="N164" s="390"/>
      <c r="O164" s="1680"/>
      <c r="P164" s="1680"/>
      <c r="AH164" s="1687">
        <v>0</v>
      </c>
    </row>
    <row s="2774" customFormat="1" customHeight="1" ht="18.75" hidden="1">
      <c r="A165" s="1836"/>
      <c r="B165" s="1836"/>
      <c r="C165" s="425" t="s">
        <v>1146</v>
      </c>
      <c r="D165" s="2518"/>
      <c r="E165" s="2260"/>
      <c r="F165" s="2439"/>
      <c r="G165" s="2483"/>
      <c r="H165" s="1556"/>
      <c r="I165" s="707" t="s">
        <v>1145</v>
      </c>
      <c r="J165" s="627"/>
      <c r="K165" s="1556"/>
      <c r="L165" s="270"/>
      <c r="M165" s="397"/>
      <c r="N165" s="390"/>
      <c r="O165" s="1680"/>
      <c r="P165" s="1680"/>
      <c r="AH165" s="1687">
        <v>0</v>
      </c>
    </row>
    <row s="2774" customFormat="1" customHeight="1" ht="0.75" hidden="1">
      <c r="A166" s="1836"/>
      <c r="B166" s="1836"/>
      <c r="C166" s="425" t="s">
        <v>1155</v>
      </c>
      <c r="D166" s="2518"/>
      <c r="E166" s="2260"/>
      <c r="F166" s="2439"/>
      <c r="G166" s="456"/>
      <c r="H166" s="1556"/>
      <c r="I166" s="707"/>
      <c r="J166" s="627"/>
      <c r="K166" s="1556"/>
      <c r="L166" s="270"/>
      <c r="M166" s="397"/>
      <c r="N166" s="390"/>
      <c r="O166" s="1680"/>
      <c r="P166" s="1680"/>
      <c r="AH166" s="1687">
        <v>0</v>
      </c>
    </row>
    <row s="2774" customFormat="1" customHeight="1" ht="18.75" hidden="1">
      <c r="A167" s="1836" t="s">
        <v>185</v>
      </c>
      <c r="B167" s="1836" t="s">
        <v>186</v>
      </c>
      <c r="C167" s="425"/>
      <c r="D167" s="2518"/>
      <c r="E167" s="2260"/>
      <c r="F167" s="2439" t="str">
        <f>INDEX(PT_DIFFERENTIATION_VTAR,MATCH(A167,PT_DIFFERENTIATION_VTAR_ID,0))</f>
        <v>Тарифы на услуги по передаче теплоносителя</v>
      </c>
      <c r="G167" s="2483" t="str">
        <f>INDEX(PT_DIFFERENTIATION_NTAR,MATCH(B167,PT_DIFFERENTIATION_NTAR_ID,0))</f>
        <v/>
      </c>
      <c r="H167" s="1918"/>
      <c r="I167" s="1795"/>
      <c r="J167" s="1829"/>
      <c r="K167" s="1834"/>
      <c r="L167" s="1918" t="s">
        <v>308</v>
      </c>
      <c r="M167" s="397"/>
      <c r="N167" s="390"/>
      <c r="O167" s="1680"/>
      <c r="P167" s="1680"/>
      <c r="AH167" s="1687">
        <v>0</v>
      </c>
    </row>
    <row s="2774" customFormat="1" customHeight="1" ht="18.75" hidden="1">
      <c r="A168" s="1836"/>
      <c r="B168" s="1836"/>
      <c r="C168" s="425" t="s">
        <v>1146</v>
      </c>
      <c r="D168" s="2518"/>
      <c r="E168" s="2260"/>
      <c r="F168" s="2439"/>
      <c r="G168" s="2483"/>
      <c r="H168" s="1556"/>
      <c r="I168" s="707" t="s">
        <v>1145</v>
      </c>
      <c r="J168" s="627"/>
      <c r="K168" s="1556"/>
      <c r="L168" s="270"/>
      <c r="M168" s="397"/>
      <c r="N168" s="390"/>
      <c r="O168" s="1680"/>
      <c r="P168" s="1680"/>
      <c r="AH168" s="1687">
        <v>0</v>
      </c>
    </row>
    <row s="2774" customFormat="1" customHeight="1" ht="0.75" hidden="1">
      <c r="A169" s="1836"/>
      <c r="B169" s="1836"/>
      <c r="C169" s="425" t="s">
        <v>1155</v>
      </c>
      <c r="D169" s="2518"/>
      <c r="E169" s="2260"/>
      <c r="F169" s="2439"/>
      <c r="G169" s="456"/>
      <c r="H169" s="1556"/>
      <c r="I169" s="707"/>
      <c r="J169" s="627"/>
      <c r="K169" s="1556"/>
      <c r="L169" s="270"/>
      <c r="M169" s="397"/>
      <c r="N169" s="390"/>
      <c r="O169" s="1680"/>
      <c r="P169" s="1680"/>
      <c r="AH169" s="1687">
        <v>0</v>
      </c>
    </row>
    <row s="2774" customFormat="1" customHeight="1" ht="18.75" hidden="1">
      <c r="A170" s="1836" t="s">
        <v>191</v>
      </c>
      <c r="B170" s="1836" t="s">
        <v>192</v>
      </c>
      <c r="C170" s="425"/>
      <c r="D170" s="2518"/>
      <c r="E170" s="2260"/>
      <c r="F170" s="24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83" t="str">
        <f>INDEX(PT_DIFFERENTIATION_NTAR,MATCH(B170,PT_DIFFERENTIATION_NTAR_ID,0))</f>
        <v/>
      </c>
      <c r="H170" s="1918"/>
      <c r="I170" s="1795"/>
      <c r="J170" s="1829"/>
      <c r="K170" s="1834"/>
      <c r="L170" s="1918" t="s">
        <v>308</v>
      </c>
      <c r="M170" s="397"/>
      <c r="N170" s="390"/>
      <c r="O170" s="1680"/>
      <c r="P170" s="1680"/>
      <c r="AH170" s="1687">
        <v>0</v>
      </c>
    </row>
    <row s="2774" customFormat="1" customHeight="1" ht="18.75" hidden="1">
      <c r="A171" s="1836"/>
      <c r="B171" s="1836"/>
      <c r="C171" s="425" t="s">
        <v>1146</v>
      </c>
      <c r="D171" s="2518"/>
      <c r="E171" s="2260"/>
      <c r="F171" s="2439"/>
      <c r="G171" s="2483"/>
      <c r="H171" s="1556"/>
      <c r="I171" s="707" t="s">
        <v>1145</v>
      </c>
      <c r="J171" s="627"/>
      <c r="K171" s="1556"/>
      <c r="L171" s="270"/>
      <c r="M171" s="397"/>
      <c r="N171" s="390"/>
      <c r="O171" s="1680"/>
      <c r="P171" s="1680"/>
      <c r="AH171" s="1687">
        <v>0</v>
      </c>
    </row>
    <row s="2774" customFormat="1" customHeight="1" ht="0.75" hidden="1">
      <c r="A172" s="1836"/>
      <c r="B172" s="1836"/>
      <c r="C172" s="425" t="s">
        <v>1155</v>
      </c>
      <c r="D172" s="2518"/>
      <c r="E172" s="2260"/>
      <c r="F172" s="2439"/>
      <c r="G172" s="456"/>
      <c r="H172" s="1556"/>
      <c r="I172" s="707"/>
      <c r="J172" s="627"/>
      <c r="K172" s="1556"/>
      <c r="L172" s="270"/>
      <c r="M172" s="397"/>
      <c r="N172" s="390"/>
      <c r="O172" s="1680"/>
      <c r="P172" s="1680"/>
      <c r="AH172" s="1687">
        <v>0</v>
      </c>
    </row>
    <row s="2774" customFormat="1" customHeight="1" ht="18.75" hidden="1">
      <c r="A173" s="1836" t="s">
        <v>197</v>
      </c>
      <c r="B173" s="1836" t="s">
        <v>198</v>
      </c>
      <c r="C173" s="425"/>
      <c r="D173" s="2518"/>
      <c r="E173" s="2260"/>
      <c r="F173" s="2439" t="str">
        <f>INDEX(PT_DIFFERENTIATION_VTAR,MATCH(A173,PT_DIFFERENTIATION_VTAR_ID,0))</f>
        <v>Плата за подключение (технологическое присоединение) к системе теплоснабжения</v>
      </c>
      <c r="G173" s="2483" t="str">
        <f>INDEX(PT_DIFFERENTIATION_NTAR,MATCH(B173,PT_DIFFERENTIATION_NTAR_ID,0))</f>
        <v/>
      </c>
      <c r="H173" s="1918"/>
      <c r="I173" s="1795"/>
      <c r="J173" s="1829"/>
      <c r="K173" s="1834"/>
      <c r="L173" s="1918" t="s">
        <v>308</v>
      </c>
      <c r="M173" s="397"/>
      <c r="N173" s="390"/>
      <c r="O173" s="1680"/>
      <c r="P173" s="1680"/>
      <c r="AH173" s="1687">
        <v>0</v>
      </c>
    </row>
    <row s="2774" customFormat="1" customHeight="1" ht="18.75" hidden="1">
      <c r="A174" s="1836"/>
      <c r="B174" s="1836"/>
      <c r="C174" s="425" t="s">
        <v>1146</v>
      </c>
      <c r="D174" s="2518"/>
      <c r="E174" s="2260"/>
      <c r="F174" s="2439"/>
      <c r="G174" s="2483"/>
      <c r="H174" s="1556"/>
      <c r="I174" s="707" t="s">
        <v>1145</v>
      </c>
      <c r="J174" s="627"/>
      <c r="K174" s="1556"/>
      <c r="L174" s="270"/>
      <c r="M174" s="397"/>
      <c r="N174" s="390"/>
      <c r="O174" s="1680"/>
      <c r="P174" s="1680"/>
      <c r="AH174" s="1687">
        <v>0</v>
      </c>
    </row>
    <row s="2774" customFormat="1" customHeight="1" ht="0.75" hidden="1">
      <c r="A175" s="1836"/>
      <c r="B175" s="1836"/>
      <c r="C175" s="425" t="s">
        <v>1155</v>
      </c>
      <c r="D175" s="2518"/>
      <c r="E175" s="2260"/>
      <c r="F175" s="2439"/>
      <c r="G175" s="456"/>
      <c r="H175" s="1556"/>
      <c r="I175" s="707"/>
      <c r="J175" s="627"/>
      <c r="K175" s="1556"/>
      <c r="L175" s="270"/>
      <c r="M175" s="397"/>
      <c r="N175" s="390"/>
      <c r="O175" s="1680"/>
      <c r="P175" s="1680"/>
      <c r="AH175" s="1687">
        <v>0</v>
      </c>
    </row>
    <row s="2774" customFormat="1" customHeight="1" ht="18.75" hidden="1">
      <c r="A176" s="1836" t="s">
        <v>203</v>
      </c>
      <c r="B176" s="1836" t="s">
        <v>204</v>
      </c>
      <c r="C176" s="425"/>
      <c r="D176" s="2518"/>
      <c r="E176" s="2260"/>
      <c r="F176" s="2439" t="str">
        <f>INDEX(PT_DIFFERENTIATION_VTAR,MATCH(A176,PT_DIFFERENTIATION_VTAR_ID,0))</f>
        <v>Плата за подключение (технологическое присоединение) к системе теплоснабжения (индивидуальная)</v>
      </c>
      <c r="G176" s="2483" t="str">
        <f>INDEX(PT_DIFFERENTIATION_NTAR,MATCH(B176,PT_DIFFERENTIATION_NTAR_ID,0))</f>
        <v/>
      </c>
      <c r="H176" s="2045"/>
      <c r="I176" s="1795"/>
      <c r="J176" s="1829"/>
      <c r="K176" s="1834"/>
      <c r="L176" s="2045" t="s">
        <v>308</v>
      </c>
      <c r="M176" s="397"/>
      <c r="N176" s="390"/>
      <c r="O176" s="1680"/>
      <c r="P176" s="1680"/>
      <c r="AH176" s="1687">
        <v>0</v>
      </c>
    </row>
    <row s="2774" customFormat="1" customHeight="1" ht="18.75" hidden="1">
      <c r="A177" s="1836"/>
      <c r="B177" s="1836"/>
      <c r="C177" s="425" t="s">
        <v>1146</v>
      </c>
      <c r="D177" s="2518"/>
      <c r="E177" s="2260"/>
      <c r="F177" s="2439"/>
      <c r="G177" s="2483"/>
      <c r="H177" s="1556"/>
      <c r="I177" s="707" t="s">
        <v>1145</v>
      </c>
      <c r="J177" s="627"/>
      <c r="K177" s="1556"/>
      <c r="L177" s="270"/>
      <c r="M177" s="397"/>
      <c r="N177" s="390"/>
      <c r="O177" s="1680"/>
      <c r="P177" s="1680"/>
      <c r="AH177" s="1687">
        <v>0</v>
      </c>
    </row>
    <row s="2774" customFormat="1" customHeight="1" ht="0.75" hidden="1">
      <c r="A178" s="1836"/>
      <c r="B178" s="1836"/>
      <c r="C178" s="425" t="s">
        <v>1155</v>
      </c>
      <c r="D178" s="2518"/>
      <c r="E178" s="2260"/>
      <c r="F178" s="2439"/>
      <c r="G178" s="456"/>
      <c r="H178" s="1556"/>
      <c r="I178" s="707"/>
      <c r="J178" s="627"/>
      <c r="K178" s="1556"/>
      <c r="L178" s="270"/>
      <c r="M178" s="397"/>
      <c r="N178" s="390"/>
      <c r="O178" s="1680"/>
      <c r="P178" s="1680"/>
      <c r="AH178" s="1687">
        <v>0</v>
      </c>
    </row>
    <row s="2774" customFormat="1" customHeight="1" ht="18.75" hidden="1">
      <c r="A179" s="1836" t="s">
        <v>223</v>
      </c>
      <c r="B179" s="1836" t="s">
        <v>224</v>
      </c>
      <c r="C179" s="425"/>
      <c r="D179" s="2518"/>
      <c r="E179" s="2260"/>
      <c r="F179" s="2439" t="str">
        <f>INDEX(PT_DIFFERENTIATION_VTAR,MATCH(A179,PT_DIFFERENTIATION_VTAR_ID,0))</f>
        <v>Тариф на питьевую воду (питьевое водоснабжение)</v>
      </c>
      <c r="G179" s="2483" t="str">
        <f>INDEX(PT_DIFFERENTIATION_NTAR,MATCH(B179,PT_DIFFERENTIATION_NTAR_ID,0))</f>
        <v/>
      </c>
      <c r="H179" s="1918"/>
      <c r="I179" s="1795"/>
      <c r="J179" s="1829"/>
      <c r="K179" s="1834"/>
      <c r="L179" s="1918" t="s">
        <v>308</v>
      </c>
      <c r="M179" s="397"/>
      <c r="N179" s="390"/>
      <c r="O179" s="1680"/>
      <c r="P179" s="1680"/>
      <c r="AH179" s="1687">
        <v>0</v>
      </c>
    </row>
    <row s="2774" customFormat="1" customHeight="1" ht="18.75" hidden="1">
      <c r="A180" s="1836"/>
      <c r="B180" s="1836"/>
      <c r="C180" s="425" t="s">
        <v>1146</v>
      </c>
      <c r="D180" s="2518"/>
      <c r="E180" s="2260"/>
      <c r="F180" s="2439"/>
      <c r="G180" s="2483"/>
      <c r="H180" s="1556"/>
      <c r="I180" s="707" t="s">
        <v>1145</v>
      </c>
      <c r="J180" s="627"/>
      <c r="K180" s="1556"/>
      <c r="L180" s="270"/>
      <c r="M180" s="397"/>
      <c r="N180" s="390"/>
      <c r="O180" s="1680"/>
      <c r="P180" s="1680"/>
      <c r="AH180" s="1687">
        <v>0</v>
      </c>
    </row>
    <row s="2774" customFormat="1" customHeight="1" ht="0.75" hidden="1">
      <c r="A181" s="1836"/>
      <c r="B181" s="1836"/>
      <c r="C181" s="425" t="s">
        <v>1155</v>
      </c>
      <c r="D181" s="2518"/>
      <c r="E181" s="2260"/>
      <c r="F181" s="2439"/>
      <c r="G181" s="456"/>
      <c r="H181" s="1556"/>
      <c r="I181" s="707"/>
      <c r="J181" s="627"/>
      <c r="K181" s="1556"/>
      <c r="L181" s="270"/>
      <c r="M181" s="397"/>
      <c r="N181" s="390"/>
      <c r="O181" s="1680"/>
      <c r="P181" s="1680"/>
      <c r="AH181" s="1687">
        <v>0</v>
      </c>
    </row>
    <row s="2774" customFormat="1" customHeight="1" ht="18.75" hidden="1">
      <c r="A182" s="1836" t="s">
        <v>228</v>
      </c>
      <c r="B182" s="1836" t="s">
        <v>229</v>
      </c>
      <c r="C182" s="425"/>
      <c r="D182" s="2518"/>
      <c r="E182" s="2260"/>
      <c r="F182" s="2439" t="str">
        <f>INDEX(PT_DIFFERENTIATION_VTAR,MATCH(A182,PT_DIFFERENTIATION_VTAR_ID,0))</f>
        <v>Тариф на техническую воду</v>
      </c>
      <c r="G182" s="2483" t="str">
        <f>INDEX(PT_DIFFERENTIATION_NTAR,MATCH(B182,PT_DIFFERENTIATION_NTAR_ID,0))</f>
        <v/>
      </c>
      <c r="H182" s="1918"/>
      <c r="I182" s="1795"/>
      <c r="J182" s="1829"/>
      <c r="K182" s="1834"/>
      <c r="L182" s="1918" t="s">
        <v>308</v>
      </c>
      <c r="M182" s="397"/>
      <c r="N182" s="390"/>
      <c r="O182" s="1680"/>
      <c r="P182" s="1680"/>
      <c r="AH182" s="1687">
        <v>0</v>
      </c>
    </row>
    <row s="2774" customFormat="1" customHeight="1" ht="18.75" hidden="1">
      <c r="A183" s="1836"/>
      <c r="B183" s="1836"/>
      <c r="C183" s="425" t="s">
        <v>1146</v>
      </c>
      <c r="D183" s="2518"/>
      <c r="E183" s="2260"/>
      <c r="F183" s="2439"/>
      <c r="G183" s="2483"/>
      <c r="H183" s="1556"/>
      <c r="I183" s="707" t="s">
        <v>1145</v>
      </c>
      <c r="J183" s="627"/>
      <c r="K183" s="1556"/>
      <c r="L183" s="270"/>
      <c r="M183" s="397"/>
      <c r="N183" s="390"/>
      <c r="O183" s="1680"/>
      <c r="P183" s="1680"/>
      <c r="AH183" s="1687">
        <v>0</v>
      </c>
    </row>
    <row s="2774" customFormat="1" customHeight="1" ht="0.75" hidden="1">
      <c r="A184" s="1836"/>
      <c r="B184" s="1836"/>
      <c r="C184" s="425" t="s">
        <v>1155</v>
      </c>
      <c r="D184" s="2518"/>
      <c r="E184" s="2260"/>
      <c r="F184" s="2439"/>
      <c r="G184" s="456"/>
      <c r="H184" s="1556"/>
      <c r="I184" s="707"/>
      <c r="J184" s="627"/>
      <c r="K184" s="1556"/>
      <c r="L184" s="270"/>
      <c r="M184" s="397"/>
      <c r="N184" s="390"/>
      <c r="O184" s="1680"/>
      <c r="P184" s="1680"/>
      <c r="AH184" s="1687">
        <v>0</v>
      </c>
    </row>
    <row s="2774" customFormat="1" customHeight="1" ht="18.75" hidden="1">
      <c r="A185" s="1836" t="s">
        <v>233</v>
      </c>
      <c r="B185" s="1836" t="s">
        <v>234</v>
      </c>
      <c r="C185" s="425"/>
      <c r="D185" s="2518"/>
      <c r="E185" s="2260"/>
      <c r="F185" s="2439" t="str">
        <f>INDEX(PT_DIFFERENTIATION_VTAR,MATCH(A185,PT_DIFFERENTIATION_VTAR_ID,0))</f>
        <v>Тариф на транспортировку воды</v>
      </c>
      <c r="G185" s="2483" t="str">
        <f>INDEX(PT_DIFFERENTIATION_NTAR,MATCH(B185,PT_DIFFERENTIATION_NTAR_ID,0))</f>
        <v/>
      </c>
      <c r="H185" s="1918"/>
      <c r="I185" s="1795"/>
      <c r="J185" s="1829"/>
      <c r="K185" s="1834"/>
      <c r="L185" s="1918" t="s">
        <v>308</v>
      </c>
      <c r="M185" s="397"/>
      <c r="N185" s="390"/>
      <c r="O185" s="1680"/>
      <c r="P185" s="1680"/>
      <c r="AH185" s="1687">
        <v>0</v>
      </c>
    </row>
    <row s="2774" customFormat="1" customHeight="1" ht="18.75" hidden="1">
      <c r="A186" s="1836"/>
      <c r="B186" s="1836"/>
      <c r="C186" s="425" t="s">
        <v>1146</v>
      </c>
      <c r="D186" s="2518"/>
      <c r="E186" s="2260"/>
      <c r="F186" s="2439"/>
      <c r="G186" s="2483"/>
      <c r="H186" s="1556"/>
      <c r="I186" s="707" t="s">
        <v>1145</v>
      </c>
      <c r="J186" s="627"/>
      <c r="K186" s="1556"/>
      <c r="L186" s="270"/>
      <c r="M186" s="397"/>
      <c r="N186" s="390"/>
      <c r="O186" s="1680"/>
      <c r="P186" s="1680"/>
      <c r="AH186" s="1687">
        <v>0</v>
      </c>
    </row>
    <row s="2774" customFormat="1" customHeight="1" ht="0.75" hidden="1">
      <c r="A187" s="1836"/>
      <c r="B187" s="1836"/>
      <c r="C187" s="425" t="s">
        <v>1155</v>
      </c>
      <c r="D187" s="2518"/>
      <c r="E187" s="2260"/>
      <c r="F187" s="2439"/>
      <c r="G187" s="456"/>
      <c r="H187" s="1556"/>
      <c r="I187" s="707"/>
      <c r="J187" s="627"/>
      <c r="K187" s="1556"/>
      <c r="L187" s="270"/>
      <c r="M187" s="397"/>
      <c r="N187" s="390"/>
      <c r="O187" s="1680"/>
      <c r="P187" s="1680"/>
      <c r="AH187" s="1687">
        <v>0</v>
      </c>
    </row>
    <row s="2774" customFormat="1" customHeight="1" ht="18.75" hidden="1">
      <c r="A188" s="1836" t="s">
        <v>238</v>
      </c>
      <c r="B188" s="1836" t="s">
        <v>239</v>
      </c>
      <c r="C188" s="425"/>
      <c r="D188" s="2518"/>
      <c r="E188" s="2260"/>
      <c r="F188" s="2439" t="str">
        <f>INDEX(PT_DIFFERENTIATION_VTAR,MATCH(A188,PT_DIFFERENTIATION_VTAR_ID,0))</f>
        <v>Тариф на подвоз воды</v>
      </c>
      <c r="G188" s="2483" t="str">
        <f>INDEX(PT_DIFFERENTIATION_NTAR,MATCH(B188,PT_DIFFERENTIATION_NTAR_ID,0))</f>
        <v/>
      </c>
      <c r="H188" s="1918"/>
      <c r="I188" s="1795"/>
      <c r="J188" s="1829"/>
      <c r="K188" s="1834"/>
      <c r="L188" s="1918" t="s">
        <v>308</v>
      </c>
      <c r="M188" s="397"/>
      <c r="N188" s="390"/>
      <c r="O188" s="1680"/>
      <c r="P188" s="1680"/>
      <c r="AH188" s="1687">
        <v>0</v>
      </c>
    </row>
    <row s="2774" customFormat="1" customHeight="1" ht="18.75" hidden="1">
      <c r="A189" s="1836"/>
      <c r="B189" s="1836"/>
      <c r="C189" s="425" t="s">
        <v>1146</v>
      </c>
      <c r="D189" s="2518"/>
      <c r="E189" s="2260"/>
      <c r="F189" s="2439"/>
      <c r="G189" s="2483"/>
      <c r="H189" s="1556"/>
      <c r="I189" s="707" t="s">
        <v>1145</v>
      </c>
      <c r="J189" s="627"/>
      <c r="K189" s="1556"/>
      <c r="L189" s="270"/>
      <c r="M189" s="397"/>
      <c r="N189" s="390"/>
      <c r="O189" s="1680"/>
      <c r="P189" s="1680"/>
      <c r="AH189" s="1687">
        <v>0</v>
      </c>
    </row>
    <row s="2774" customFormat="1" customHeight="1" ht="0.75" hidden="1">
      <c r="A190" s="1836"/>
      <c r="B190" s="1836"/>
      <c r="C190" s="425" t="s">
        <v>1155</v>
      </c>
      <c r="D190" s="2518"/>
      <c r="E190" s="2260"/>
      <c r="F190" s="2439"/>
      <c r="G190" s="456"/>
      <c r="H190" s="1556"/>
      <c r="I190" s="707"/>
      <c r="J190" s="627"/>
      <c r="K190" s="1556"/>
      <c r="L190" s="270"/>
      <c r="M190" s="397"/>
      <c r="N190" s="390"/>
      <c r="O190" s="1680"/>
      <c r="P190" s="1680"/>
      <c r="AH190" s="1687">
        <v>0</v>
      </c>
    </row>
    <row s="2774" customFormat="1" customHeight="1" ht="18.75" hidden="1">
      <c r="A191" s="1836" t="s">
        <v>243</v>
      </c>
      <c r="B191" s="1836" t="s">
        <v>244</v>
      </c>
      <c r="C191" s="425"/>
      <c r="D191" s="2518"/>
      <c r="E191" s="2260"/>
      <c r="F191" s="2439"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83" t="str">
        <f>INDEX(PT_DIFFERENTIATION_NTAR,MATCH(B191,PT_DIFFERENTIATION_NTAR_ID,0))</f>
        <v/>
      </c>
      <c r="H191" s="1918"/>
      <c r="I191" s="1795"/>
      <c r="J191" s="1829"/>
      <c r="K191" s="1834"/>
      <c r="L191" s="1918" t="s">
        <v>308</v>
      </c>
      <c r="M191" s="397"/>
      <c r="N191" s="390"/>
      <c r="O191" s="1680"/>
      <c r="P191" s="1680"/>
      <c r="AH191" s="1687">
        <v>0</v>
      </c>
    </row>
    <row s="2774" customFormat="1" customHeight="1" ht="18.75" hidden="1">
      <c r="A192" s="1836"/>
      <c r="B192" s="1836"/>
      <c r="C192" s="425" t="s">
        <v>1146</v>
      </c>
      <c r="D192" s="2518"/>
      <c r="E192" s="2260"/>
      <c r="F192" s="2439"/>
      <c r="G192" s="2483"/>
      <c r="H192" s="1556"/>
      <c r="I192" s="707" t="s">
        <v>1145</v>
      </c>
      <c r="J192" s="627"/>
      <c r="K192" s="1556"/>
      <c r="L192" s="270"/>
      <c r="M192" s="397"/>
      <c r="N192" s="390"/>
      <c r="O192" s="1680"/>
      <c r="P192" s="1680"/>
      <c r="AH192" s="1687">
        <v>0</v>
      </c>
    </row>
    <row s="2774" customFormat="1" customHeight="1" ht="0.75" hidden="1">
      <c r="A193" s="1836"/>
      <c r="B193" s="1836"/>
      <c r="C193" s="425" t="s">
        <v>1155</v>
      </c>
      <c r="D193" s="2518"/>
      <c r="E193" s="2260"/>
      <c r="F193" s="2439"/>
      <c r="G193" s="456"/>
      <c r="H193" s="1556"/>
      <c r="I193" s="707"/>
      <c r="J193" s="627"/>
      <c r="K193" s="1556"/>
      <c r="L193" s="270"/>
      <c r="M193" s="397"/>
      <c r="N193" s="390"/>
      <c r="O193" s="1680"/>
      <c r="P193" s="1680"/>
      <c r="AH193" s="1687">
        <v>0</v>
      </c>
    </row>
    <row s="2774" customFormat="1" customHeight="1" ht="18.75" hidden="1">
      <c r="A194" s="1836" t="s">
        <v>248</v>
      </c>
      <c r="B194" s="1836" t="s">
        <v>249</v>
      </c>
      <c r="C194" s="425"/>
      <c r="D194" s="2518"/>
      <c r="E194" s="2260"/>
      <c r="F194" s="2439" t="str">
        <f>INDEX(PT_DIFFERENTIATION_VTAR,MATCH(A194,PT_DIFFERENTIATION_VTAR_ID,0))</f>
        <v>Тариф на горячую воду (горячее водоснабжение)</v>
      </c>
      <c r="G194" s="2483" t="str">
        <f>INDEX(PT_DIFFERENTIATION_NTAR,MATCH(B194,PT_DIFFERENTIATION_NTAR_ID,0))</f>
        <v/>
      </c>
      <c r="H194" s="1918"/>
      <c r="I194" s="1795"/>
      <c r="J194" s="1829"/>
      <c r="K194" s="1834"/>
      <c r="L194" s="1918" t="s">
        <v>308</v>
      </c>
      <c r="M194" s="397"/>
      <c r="N194" s="390"/>
      <c r="O194" s="1680"/>
      <c r="P194" s="1680"/>
      <c r="AH194" s="1687">
        <v>0</v>
      </c>
    </row>
    <row s="2774" customFormat="1" customHeight="1" ht="18.75" hidden="1">
      <c r="A195" s="1836"/>
      <c r="B195" s="1836"/>
      <c r="C195" s="425" t="s">
        <v>1146</v>
      </c>
      <c r="D195" s="2518"/>
      <c r="E195" s="2260"/>
      <c r="F195" s="2439"/>
      <c r="G195" s="2483"/>
      <c r="H195" s="1556"/>
      <c r="I195" s="707" t="s">
        <v>1145</v>
      </c>
      <c r="J195" s="627"/>
      <c r="K195" s="1556"/>
      <c r="L195" s="270"/>
      <c r="M195" s="397"/>
      <c r="N195" s="390"/>
      <c r="O195" s="1680"/>
      <c r="P195" s="1680"/>
      <c r="AH195" s="1687">
        <v>0</v>
      </c>
    </row>
    <row s="2774" customFormat="1" customHeight="1" ht="0.75" hidden="1">
      <c r="A196" s="1836"/>
      <c r="B196" s="1836"/>
      <c r="C196" s="425" t="s">
        <v>1155</v>
      </c>
      <c r="D196" s="2518"/>
      <c r="E196" s="2260"/>
      <c r="F196" s="2439"/>
      <c r="G196" s="456"/>
      <c r="H196" s="1556"/>
      <c r="I196" s="707"/>
      <c r="J196" s="627"/>
      <c r="K196" s="1556"/>
      <c r="L196" s="270"/>
      <c r="M196" s="397"/>
      <c r="N196" s="390"/>
      <c r="O196" s="1680"/>
      <c r="P196" s="1680"/>
      <c r="AH196" s="1687">
        <v>0</v>
      </c>
    </row>
    <row s="2774" customFormat="1" customHeight="1" ht="18.75" hidden="1">
      <c r="A197" s="1836" t="s">
        <v>253</v>
      </c>
      <c r="B197" s="1836" t="s">
        <v>254</v>
      </c>
      <c r="C197" s="425"/>
      <c r="D197" s="2518"/>
      <c r="E197" s="2260"/>
      <c r="F197" s="2439" t="str">
        <f>INDEX(PT_DIFFERENTIATION_VTAR,MATCH(A197,PT_DIFFERENTIATION_VTAR_ID,0))</f>
        <v>Тариф на транспортировку горячей воды</v>
      </c>
      <c r="G197" s="2483" t="str">
        <f>INDEX(PT_DIFFERENTIATION_NTAR,MATCH(B197,PT_DIFFERENTIATION_NTAR_ID,0))</f>
        <v/>
      </c>
      <c r="H197" s="1918"/>
      <c r="I197" s="1795"/>
      <c r="J197" s="1829"/>
      <c r="K197" s="1834"/>
      <c r="L197" s="1918" t="s">
        <v>308</v>
      </c>
      <c r="M197" s="397"/>
      <c r="N197" s="390"/>
      <c r="O197" s="1680"/>
      <c r="P197" s="1680"/>
      <c r="AH197" s="1687">
        <v>0</v>
      </c>
    </row>
    <row s="2774" customFormat="1" customHeight="1" ht="18.75" hidden="1">
      <c r="A198" s="1836"/>
      <c r="B198" s="1836"/>
      <c r="C198" s="425" t="s">
        <v>1146</v>
      </c>
      <c r="D198" s="2518"/>
      <c r="E198" s="2260"/>
      <c r="F198" s="2439"/>
      <c r="G198" s="2483"/>
      <c r="H198" s="1556"/>
      <c r="I198" s="707" t="s">
        <v>1145</v>
      </c>
      <c r="J198" s="627"/>
      <c r="K198" s="1556"/>
      <c r="L198" s="270"/>
      <c r="M198" s="397"/>
      <c r="N198" s="390"/>
      <c r="O198" s="1680"/>
      <c r="P198" s="1680"/>
      <c r="AH198" s="1687">
        <v>0</v>
      </c>
    </row>
    <row s="2774" customFormat="1" customHeight="1" ht="0.75" hidden="1">
      <c r="A199" s="1836"/>
      <c r="B199" s="1836"/>
      <c r="C199" s="425" t="s">
        <v>1155</v>
      </c>
      <c r="D199" s="2518"/>
      <c r="E199" s="2260"/>
      <c r="F199" s="2439"/>
      <c r="G199" s="456"/>
      <c r="H199" s="1556"/>
      <c r="I199" s="707"/>
      <c r="J199" s="627"/>
      <c r="K199" s="1556"/>
      <c r="L199" s="270"/>
      <c r="M199" s="397"/>
      <c r="N199" s="390"/>
      <c r="O199" s="1680"/>
      <c r="P199" s="1680"/>
      <c r="AH199" s="1687">
        <v>0</v>
      </c>
    </row>
    <row s="2774" customFormat="1" customHeight="1" ht="18.75" hidden="1">
      <c r="A200" s="1836" t="s">
        <v>258</v>
      </c>
      <c r="B200" s="1836" t="s">
        <v>259</v>
      </c>
      <c r="C200" s="425"/>
      <c r="D200" s="2518"/>
      <c r="E200" s="2260"/>
      <c r="F200" s="2439"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83" t="str">
        <f>INDEX(PT_DIFFERENTIATION_NTAR,MATCH(B200,PT_DIFFERENTIATION_NTAR_ID,0))</f>
        <v/>
      </c>
      <c r="H200" s="1918"/>
      <c r="I200" s="1795"/>
      <c r="J200" s="1829"/>
      <c r="K200" s="1834"/>
      <c r="L200" s="1918" t="s">
        <v>308</v>
      </c>
      <c r="M200" s="397"/>
      <c r="N200" s="390"/>
      <c r="O200" s="1680"/>
      <c r="P200" s="1680"/>
      <c r="AH200" s="1687">
        <v>0</v>
      </c>
    </row>
    <row s="2774" customFormat="1" customHeight="1" ht="18.75" hidden="1">
      <c r="A201" s="1836"/>
      <c r="B201" s="1836"/>
      <c r="C201" s="425" t="s">
        <v>1146</v>
      </c>
      <c r="D201" s="2518"/>
      <c r="E201" s="2260"/>
      <c r="F201" s="2439"/>
      <c r="G201" s="2483"/>
      <c r="H201" s="1556"/>
      <c r="I201" s="707" t="s">
        <v>1145</v>
      </c>
      <c r="J201" s="627"/>
      <c r="K201" s="1556"/>
      <c r="L201" s="270"/>
      <c r="M201" s="397"/>
      <c r="N201" s="390"/>
      <c r="O201" s="1680"/>
      <c r="P201" s="1680"/>
      <c r="AH201" s="1687">
        <v>0</v>
      </c>
    </row>
    <row s="2774" customFormat="1" customHeight="1" ht="0.75" hidden="1">
      <c r="A202" s="1836"/>
      <c r="B202" s="1836"/>
      <c r="C202" s="425" t="s">
        <v>1155</v>
      </c>
      <c r="D202" s="2518"/>
      <c r="E202" s="2260"/>
      <c r="F202" s="2439"/>
      <c r="G202" s="456"/>
      <c r="H202" s="1556"/>
      <c r="I202" s="707"/>
      <c r="J202" s="627"/>
      <c r="K202" s="1556"/>
      <c r="L202" s="270"/>
      <c r="M202" s="397"/>
      <c r="N202" s="390"/>
      <c r="O202" s="1680"/>
      <c r="P202" s="1680"/>
      <c r="AH202" s="1687">
        <v>0</v>
      </c>
    </row>
    <row s="2774" customFormat="1" customHeight="1" ht="18.75">
      <c r="A203" s="1836" t="s">
        <v>264</v>
      </c>
      <c r="B203" s="1836" t="s">
        <v>265</v>
      </c>
      <c r="C203" s="425"/>
      <c r="D203" s="2518"/>
      <c r="E203" s="2260"/>
      <c r="F203" s="2439" t="str">
        <f>INDEX(PT_DIFFERENTIATION_VTAR,MATCH(A203,PT_DIFFERENTIATION_VTAR_ID,0))</f>
        <v>Тариф на водоотведение</v>
      </c>
      <c r="G203" s="2483" t="str">
        <f>INDEX(PT_DIFFERENTIATION_NTAR,MATCH(B203,PT_DIFFERENTIATION_NTAR_ID,0))</f>
        <v>Тариф на водоотведение</v>
      </c>
      <c r="H203" s="1918"/>
      <c r="I203" s="4804">
        <v>44927</v>
      </c>
      <c r="J203" s="4805">
        <v>45291</v>
      </c>
      <c r="K203" s="1834">
        <v>475.56</v>
      </c>
      <c r="L203" s="1918" t="s">
        <v>308</v>
      </c>
      <c r="M203" s="397"/>
      <c r="N203" s="390"/>
      <c r="O203" s="1680"/>
      <c r="P203" s="1680"/>
      <c r="AH203" s="1687">
        <v>0</v>
      </c>
    </row>
    <row s="3913" customFormat="1" customHeight="1" ht="56.25">
      <c r="A204" s="4809"/>
      <c r="B204" s="4809"/>
      <c r="C204" s="4810"/>
      <c r="D204" s="4811"/>
      <c r="E204" s="4812"/>
      <c r="F204" s="4812"/>
      <c r="G204" s="4812"/>
      <c r="H204" s="4044" t="s">
        <v>517</v>
      </c>
      <c r="I204" s="4804">
        <v>45292</v>
      </c>
      <c r="J204" s="4805">
        <v>45657</v>
      </c>
      <c r="K204" s="4813">
        <v>475.56</v>
      </c>
      <c r="L204" s="4046" t="s">
        <v>308</v>
      </c>
      <c r="M204" s="4814"/>
      <c r="N204" s="4815"/>
      <c r="O204" s="4816"/>
      <c r="P204" s="4816"/>
      <c r="Q204" s="3913"/>
      <c r="R204" s="3913"/>
      <c r="S204" s="3913"/>
      <c r="T204" s="3913"/>
      <c r="U204" s="3913"/>
      <c r="V204" s="3913"/>
      <c r="W204" s="3913"/>
      <c r="X204" s="3913"/>
      <c r="Y204" s="3913"/>
      <c r="Z204" s="3913"/>
      <c r="AA204" s="3913"/>
      <c r="AB204" s="3913"/>
      <c r="AC204" s="3913"/>
      <c r="AD204" s="3913"/>
      <c r="AE204" s="3913"/>
      <c r="AF204" s="3913"/>
      <c r="AG204" s="3913"/>
      <c r="AH204" s="3913">
        <v>0</v>
      </c>
    </row>
    <row s="3913" customFormat="1" customHeight="1" ht="56.25">
      <c r="A205" s="4809"/>
      <c r="B205" s="4809"/>
      <c r="C205" s="4810"/>
      <c r="D205" s="4811"/>
      <c r="E205" s="4812"/>
      <c r="F205" s="4812"/>
      <c r="G205" s="4812"/>
      <c r="H205" s="4044" t="s">
        <v>517</v>
      </c>
      <c r="I205" s="4804">
        <v>45658</v>
      </c>
      <c r="J205" s="4805">
        <v>46022</v>
      </c>
      <c r="K205" s="4813">
        <v>475.56</v>
      </c>
      <c r="L205" s="4046" t="s">
        <v>308</v>
      </c>
      <c r="M205" s="4814"/>
      <c r="N205" s="4815"/>
      <c r="O205" s="4816"/>
      <c r="P205" s="4816"/>
      <c r="Q205" s="3913"/>
      <c r="R205" s="3913"/>
      <c r="S205" s="3913"/>
      <c r="T205" s="3913"/>
      <c r="U205" s="3913"/>
      <c r="V205" s="3913"/>
      <c r="W205" s="3913"/>
      <c r="X205" s="3913"/>
      <c r="Y205" s="3913"/>
      <c r="Z205" s="3913"/>
      <c r="AA205" s="3913"/>
      <c r="AB205" s="3913"/>
      <c r="AC205" s="3913"/>
      <c r="AD205" s="3913"/>
      <c r="AE205" s="3913"/>
      <c r="AF205" s="3913"/>
      <c r="AG205" s="3913"/>
      <c r="AH205" s="3913">
        <v>0</v>
      </c>
    </row>
    <row s="3913" customFormat="1" customHeight="1" ht="56.25">
      <c r="A206" s="4809"/>
      <c r="B206" s="4809"/>
      <c r="C206" s="4810"/>
      <c r="D206" s="4811"/>
      <c r="E206" s="4812"/>
      <c r="F206" s="4812"/>
      <c r="G206" s="4812"/>
      <c r="H206" s="4044" t="s">
        <v>517</v>
      </c>
      <c r="I206" s="4804">
        <v>46023</v>
      </c>
      <c r="J206" s="4805">
        <v>46387</v>
      </c>
      <c r="K206" s="4813">
        <v>475.56</v>
      </c>
      <c r="L206" s="4046" t="s">
        <v>308</v>
      </c>
      <c r="M206" s="4814"/>
      <c r="N206" s="4815"/>
      <c r="O206" s="4816"/>
      <c r="P206" s="4816"/>
      <c r="Q206" s="3913"/>
      <c r="R206" s="3913"/>
      <c r="S206" s="3913"/>
      <c r="T206" s="3913"/>
      <c r="U206" s="3913"/>
      <c r="V206" s="3913"/>
      <c r="W206" s="3913"/>
      <c r="X206" s="3913"/>
      <c r="Y206" s="3913"/>
      <c r="Z206" s="3913"/>
      <c r="AA206" s="3913"/>
      <c r="AB206" s="3913"/>
      <c r="AC206" s="3913"/>
      <c r="AD206" s="3913"/>
      <c r="AE206" s="3913"/>
      <c r="AF206" s="3913"/>
      <c r="AG206" s="3913"/>
      <c r="AH206" s="3913">
        <v>0</v>
      </c>
    </row>
    <row s="3913" customFormat="1" customHeight="1" ht="56.25">
      <c r="A207" s="4809"/>
      <c r="B207" s="4809"/>
      <c r="C207" s="4810"/>
      <c r="D207" s="4811"/>
      <c r="E207" s="4812"/>
      <c r="F207" s="4812"/>
      <c r="G207" s="4812"/>
      <c r="H207" s="4044" t="s">
        <v>517</v>
      </c>
      <c r="I207" s="4804">
        <v>46388</v>
      </c>
      <c r="J207" s="4805">
        <v>46752</v>
      </c>
      <c r="K207" s="4813">
        <v>475.56</v>
      </c>
      <c r="L207" s="4046" t="s">
        <v>308</v>
      </c>
      <c r="M207" s="4814"/>
      <c r="N207" s="4815"/>
      <c r="O207" s="4816"/>
      <c r="P207" s="4816"/>
      <c r="Q207" s="3913"/>
      <c r="R207" s="3913"/>
      <c r="S207" s="3913"/>
      <c r="T207" s="3913"/>
      <c r="U207" s="3913"/>
      <c r="V207" s="3913"/>
      <c r="W207" s="3913"/>
      <c r="X207" s="3913"/>
      <c r="Y207" s="3913"/>
      <c r="Z207" s="3913"/>
      <c r="AA207" s="3913"/>
      <c r="AB207" s="3913"/>
      <c r="AC207" s="3913"/>
      <c r="AD207" s="3913"/>
      <c r="AE207" s="3913"/>
      <c r="AF207" s="3913"/>
      <c r="AG207" s="3913"/>
      <c r="AH207" s="3913">
        <v>0</v>
      </c>
    </row>
    <row s="2774" customFormat="1" customHeight="1" ht="18.75">
      <c r="A208" s="1836"/>
      <c r="B208" s="1836"/>
      <c r="C208" s="425" t="s">
        <v>1146</v>
      </c>
      <c r="D208" s="2518"/>
      <c r="E208" s="2260"/>
      <c r="F208" s="2439"/>
      <c r="G208" s="2483"/>
      <c r="H208" s="1556"/>
      <c r="I208" s="707" t="s">
        <v>1145</v>
      </c>
      <c r="J208" s="627"/>
      <c r="K208" s="1556"/>
      <c r="L208" s="270"/>
      <c r="M208" s="397"/>
      <c r="N208" s="390"/>
      <c r="O208" s="1680"/>
      <c r="P208" s="1680"/>
      <c r="AH208" s="1687">
        <v>0</v>
      </c>
    </row>
    <row s="2774" customFormat="1" customHeight="1" ht="0.75">
      <c r="A209" s="1836"/>
      <c r="B209" s="1836"/>
      <c r="C209" s="425" t="s">
        <v>1155</v>
      </c>
      <c r="D209" s="2518"/>
      <c r="E209" s="2260"/>
      <c r="F209" s="2439"/>
      <c r="G209" s="456"/>
      <c r="H209" s="1556"/>
      <c r="I209" s="707"/>
      <c r="J209" s="627"/>
      <c r="K209" s="1556"/>
      <c r="L209" s="270"/>
      <c r="M209" s="397"/>
      <c r="N209" s="390"/>
      <c r="O209" s="1680"/>
      <c r="P209" s="1680"/>
      <c r="AH209" s="1687">
        <v>0</v>
      </c>
    </row>
    <row s="2774" customFormat="1" customHeight="1" ht="18.75" hidden="1">
      <c r="A210" s="1836" t="s">
        <v>272</v>
      </c>
      <c r="B210" s="1836" t="s">
        <v>273</v>
      </c>
      <c r="C210" s="425"/>
      <c r="D210" s="2518"/>
      <c r="E210" s="2260"/>
      <c r="F210" s="2439" t="str">
        <f>INDEX(PT_DIFFERENTIATION_VTAR,MATCH(A210,PT_DIFFERENTIATION_VTAR_ID,0))</f>
        <v>Тариф на транспортировку сточных вод</v>
      </c>
      <c r="G210" s="2483" t="str">
        <f>INDEX(PT_DIFFERENTIATION_NTAR,MATCH(B210,PT_DIFFERENTIATION_NTAR_ID,0))</f>
        <v/>
      </c>
      <c r="H210" s="1918"/>
      <c r="I210" s="1795"/>
      <c r="J210" s="1829"/>
      <c r="K210" s="1834"/>
      <c r="L210" s="1918" t="s">
        <v>308</v>
      </c>
      <c r="M210" s="397"/>
      <c r="N210" s="390"/>
      <c r="O210" s="1680"/>
      <c r="P210" s="1680"/>
      <c r="AH210" s="1687">
        <v>0</v>
      </c>
    </row>
    <row s="2774" customFormat="1" customHeight="1" ht="18.75" hidden="1">
      <c r="A211" s="1836"/>
      <c r="B211" s="1836"/>
      <c r="C211" s="425" t="s">
        <v>1146</v>
      </c>
      <c r="D211" s="2518"/>
      <c r="E211" s="2260"/>
      <c r="F211" s="2439"/>
      <c r="G211" s="2483"/>
      <c r="H211" s="1556"/>
      <c r="I211" s="707" t="s">
        <v>1145</v>
      </c>
      <c r="J211" s="627"/>
      <c r="K211" s="1556"/>
      <c r="L211" s="270"/>
      <c r="M211" s="397"/>
      <c r="N211" s="390"/>
      <c r="O211" s="1680"/>
      <c r="P211" s="1680"/>
      <c r="AH211" s="1687">
        <v>0</v>
      </c>
    </row>
    <row s="2774" customFormat="1" customHeight="1" ht="0.75" hidden="1">
      <c r="A212" s="1836"/>
      <c r="B212" s="1836"/>
      <c r="C212" s="425" t="s">
        <v>1155</v>
      </c>
      <c r="D212" s="2518"/>
      <c r="E212" s="2260"/>
      <c r="F212" s="2439"/>
      <c r="G212" s="456"/>
      <c r="H212" s="1556"/>
      <c r="I212" s="707"/>
      <c r="J212" s="627"/>
      <c r="K212" s="1556"/>
      <c r="L212" s="270"/>
      <c r="M212" s="397"/>
      <c r="N212" s="390"/>
      <c r="O212" s="1680"/>
      <c r="P212" s="1680"/>
      <c r="AH212" s="1687">
        <v>0</v>
      </c>
    </row>
    <row s="2774" customFormat="1" customHeight="1" ht="18.75" hidden="1">
      <c r="A213" s="1836" t="s">
        <v>277</v>
      </c>
      <c r="B213" s="1836" t="s">
        <v>278</v>
      </c>
      <c r="C213" s="425"/>
      <c r="D213" s="2518"/>
      <c r="E213" s="2260"/>
      <c r="F213" s="2439" t="str">
        <f>INDEX(PT_DIFFERENTIATION_VTAR,MATCH(A213,PT_DIFFERENTIATION_VTAR_ID,0))</f>
        <v>Тариф на подключение (технологическое присоединение) к централизованной системе водоотведения</v>
      </c>
      <c r="G213" s="2483" t="str">
        <f>INDEX(PT_DIFFERENTIATION_NTAR,MATCH(B213,PT_DIFFERENTIATION_NTAR_ID,0))</f>
        <v/>
      </c>
      <c r="H213" s="1918"/>
      <c r="I213" s="1795"/>
      <c r="J213" s="1829"/>
      <c r="K213" s="1834"/>
      <c r="L213" s="1918" t="s">
        <v>308</v>
      </c>
      <c r="M213" s="397"/>
      <c r="N213" s="390"/>
      <c r="O213" s="1680"/>
      <c r="P213" s="1680"/>
      <c r="AH213" s="1687">
        <v>0</v>
      </c>
    </row>
    <row s="2774" customFormat="1" customHeight="1" ht="18.75" hidden="1">
      <c r="A214" s="1836"/>
      <c r="B214" s="1836"/>
      <c r="C214" s="425" t="s">
        <v>1146</v>
      </c>
      <c r="D214" s="2518"/>
      <c r="E214" s="2260"/>
      <c r="F214" s="2439"/>
      <c r="G214" s="2483"/>
      <c r="H214" s="1556"/>
      <c r="I214" s="707" t="s">
        <v>1145</v>
      </c>
      <c r="J214" s="627"/>
      <c r="K214" s="1556"/>
      <c r="L214" s="270"/>
      <c r="M214" s="397"/>
      <c r="N214" s="390"/>
      <c r="O214" s="1680"/>
      <c r="P214" s="1680"/>
      <c r="AH214" s="1687">
        <v>0</v>
      </c>
    </row>
    <row s="2774" customFormat="1" customHeight="1" ht="1.05">
      <c r="A215" s="1836"/>
      <c r="B215" s="1836"/>
      <c r="C215" s="425" t="s">
        <v>1155</v>
      </c>
      <c r="D215" s="2518"/>
      <c r="E215" s="2260"/>
      <c r="F215" s="2439"/>
      <c r="G215" s="456"/>
      <c r="H215" s="1556"/>
      <c r="I215" s="707"/>
      <c r="J215" s="627"/>
      <c r="K215" s="1556"/>
      <c r="L215" s="270"/>
      <c r="M215" s="397"/>
      <c r="N215" s="390"/>
      <c r="O215" s="1680"/>
      <c r="P215" s="1680"/>
      <c r="AH215" s="1687">
        <v>1</v>
      </c>
    </row>
    <row customHeight="1" ht="27.299999999999997">
      <c r="A216" s="1836"/>
      <c r="B216" s="1836"/>
      <c r="D216" s="432"/>
      <c r="E216" s="203" t="s">
        <v>111</v>
      </c>
      <c r="F216"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516"/>
      <c r="H216" s="2516"/>
      <c r="I216" s="2516"/>
      <c r="J216" s="2516"/>
      <c r="K216" s="2516"/>
      <c r="L216" s="2516"/>
      <c r="M216" s="353"/>
      <c r="N216" s="390"/>
      <c r="AH216" s="430">
        <v>26</v>
      </c>
    </row>
    <row s="2774" customFormat="1" customHeight="1" ht="60.75" hidden="1">
      <c r="A217" s="1836" t="s">
        <v>155</v>
      </c>
      <c r="B217" s="1836" t="s">
        <v>156</v>
      </c>
      <c r="C217" s="425"/>
      <c r="D217" s="2518"/>
      <c r="E217" s="2260"/>
      <c r="F217" s="2439"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83" t="str">
        <f>INDEX(PT_DIFFERENTIATION_NTAR,MATCH(B217,PT_DIFFERENTIATION_NTAR_ID,0))</f>
        <v/>
      </c>
      <c r="H217" s="1918"/>
      <c r="I217" s="1795"/>
      <c r="J217" s="1829"/>
      <c r="K217" s="1834"/>
      <c r="L217" s="1918" t="s">
        <v>308</v>
      </c>
      <c r="M21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7" s="390"/>
      <c r="O217" s="1680"/>
      <c r="P217" s="1680"/>
      <c r="AH217" s="1687">
        <v>0</v>
      </c>
    </row>
    <row s="2774" customFormat="1" customHeight="1" ht="18.75" hidden="1">
      <c r="A218" s="1836"/>
      <c r="B218" s="1836"/>
      <c r="C218" s="425" t="s">
        <v>1146</v>
      </c>
      <c r="D218" s="2518"/>
      <c r="E218" s="2260"/>
      <c r="F218" s="2439"/>
      <c r="G218" s="2483"/>
      <c r="H218" s="1556"/>
      <c r="I218" s="707" t="s">
        <v>1145</v>
      </c>
      <c r="J218" s="627"/>
      <c r="K218" s="1556"/>
      <c r="L218" s="270"/>
      <c r="M218" s="2226"/>
      <c r="N218" s="390"/>
      <c r="O218" s="1680"/>
      <c r="P218" s="1680"/>
      <c r="AH218" s="1687">
        <v>0</v>
      </c>
    </row>
    <row s="2774" customFormat="1" customHeight="1" ht="0.75" hidden="1">
      <c r="A219" s="1836"/>
      <c r="B219" s="1836"/>
      <c r="C219" s="425" t="s">
        <v>1155</v>
      </c>
      <c r="D219" s="2518"/>
      <c r="E219" s="2260"/>
      <c r="F219" s="2439"/>
      <c r="G219" s="456"/>
      <c r="H219" s="1556"/>
      <c r="I219" s="707"/>
      <c r="J219" s="627"/>
      <c r="K219" s="1556"/>
      <c r="L219" s="270"/>
      <c r="M219" s="2226"/>
      <c r="N219" s="390"/>
      <c r="O219" s="1680"/>
      <c r="P219" s="1680"/>
      <c r="AH219" s="1687">
        <v>0</v>
      </c>
    </row>
    <row s="2774" customFormat="1" customHeight="1" ht="45" hidden="1">
      <c r="A220" s="1836" t="s">
        <v>160</v>
      </c>
      <c r="B220" s="1836" t="s">
        <v>161</v>
      </c>
      <c r="C220" s="425"/>
      <c r="D220" s="2518"/>
      <c r="E220" s="2260"/>
      <c r="F220" s="2439" t="str">
        <f>INDEX(PT_DIFFERENTIATION_VTAR,MATCH(A220,PT_DIFFERENTIATION_VTAR_ID,0))</f>
        <v/>
      </c>
      <c r="G220" s="2483" t="str">
        <f>INDEX(PT_DIFFERENTIATION_NTAR,MATCH(B220,PT_DIFFERENTIATION_NTAR_ID,0))</f>
        <v/>
      </c>
      <c r="H220" s="1918"/>
      <c r="I220" s="1795"/>
      <c r="J220" s="1829"/>
      <c r="K220" s="1834"/>
      <c r="L220" s="1918" t="s">
        <v>308</v>
      </c>
      <c r="M220" s="2227"/>
      <c r="N220" s="390"/>
      <c r="O220" s="1680"/>
      <c r="P220" s="1680"/>
      <c r="AH220" s="1687">
        <v>0</v>
      </c>
    </row>
    <row s="2774" customFormat="1" customHeight="1" ht="18.75" hidden="1">
      <c r="A221" s="1836"/>
      <c r="B221" s="1836"/>
      <c r="C221" s="425" t="s">
        <v>1146</v>
      </c>
      <c r="D221" s="2518"/>
      <c r="E221" s="2260"/>
      <c r="F221" s="2439"/>
      <c r="G221" s="2483"/>
      <c r="H221" s="1556"/>
      <c r="I221" s="707" t="s">
        <v>1145</v>
      </c>
      <c r="J221" s="627"/>
      <c r="K221" s="1556"/>
      <c r="L221" s="270"/>
      <c r="M221" s="1917"/>
      <c r="N221" s="390"/>
      <c r="O221" s="1680"/>
      <c r="P221" s="1680"/>
      <c r="AH221" s="1687">
        <v>0</v>
      </c>
    </row>
    <row s="2774" customFormat="1" customHeight="1" ht="0.75" hidden="1">
      <c r="A222" s="1836"/>
      <c r="B222" s="1836"/>
      <c r="C222" s="425" t="s">
        <v>1155</v>
      </c>
      <c r="D222" s="2518"/>
      <c r="E222" s="2260"/>
      <c r="F222" s="2439"/>
      <c r="G222" s="456"/>
      <c r="H222" s="1556"/>
      <c r="I222" s="707"/>
      <c r="J222" s="627"/>
      <c r="K222" s="1556"/>
      <c r="L222" s="270"/>
      <c r="M222" s="397"/>
      <c r="N222" s="390"/>
      <c r="O222" s="1680"/>
      <c r="P222" s="1680"/>
      <c r="AH222" s="1687">
        <v>0</v>
      </c>
    </row>
    <row s="2774" customFormat="1" customHeight="1" ht="45" hidden="1">
      <c r="A223" s="1836" t="s">
        <v>167</v>
      </c>
      <c r="B223" s="1836" t="s">
        <v>168</v>
      </c>
      <c r="C223" s="425"/>
      <c r="D223" s="2518"/>
      <c r="E223" s="2260"/>
      <c r="F223" s="2439"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83" t="str">
        <f>INDEX(PT_DIFFERENTIATION_NTAR,MATCH(B223,PT_DIFFERENTIATION_NTAR_ID,0))</f>
        <v/>
      </c>
      <c r="H223" s="1918"/>
      <c r="I223" s="1795"/>
      <c r="J223" s="1829"/>
      <c r="K223" s="1834"/>
      <c r="L223" s="1918" t="s">
        <v>308</v>
      </c>
      <c r="M223" s="397"/>
      <c r="N223" s="390"/>
      <c r="O223" s="1680"/>
      <c r="P223" s="1680"/>
      <c r="AH223" s="1687">
        <v>0</v>
      </c>
    </row>
    <row s="2774" customFormat="1" customHeight="1" ht="18.75" hidden="1">
      <c r="A224" s="1836"/>
      <c r="B224" s="1836"/>
      <c r="C224" s="425" t="s">
        <v>1146</v>
      </c>
      <c r="D224" s="2518"/>
      <c r="E224" s="2260"/>
      <c r="F224" s="2439"/>
      <c r="G224" s="2483"/>
      <c r="H224" s="1556"/>
      <c r="I224" s="707" t="s">
        <v>1145</v>
      </c>
      <c r="J224" s="627"/>
      <c r="K224" s="1556"/>
      <c r="L224" s="270"/>
      <c r="M224" s="397"/>
      <c r="N224" s="390"/>
      <c r="O224" s="1680"/>
      <c r="P224" s="1680"/>
      <c r="AH224" s="1687">
        <v>0</v>
      </c>
    </row>
    <row s="2774" customFormat="1" customHeight="1" ht="0.75" hidden="1">
      <c r="A225" s="1836"/>
      <c r="B225" s="1836"/>
      <c r="C225" s="425" t="s">
        <v>1155</v>
      </c>
      <c r="D225" s="2518"/>
      <c r="E225" s="2260"/>
      <c r="F225" s="2439"/>
      <c r="G225" s="456"/>
      <c r="H225" s="1556"/>
      <c r="I225" s="707"/>
      <c r="J225" s="627"/>
      <c r="K225" s="1556"/>
      <c r="L225" s="270"/>
      <c r="M225" s="397"/>
      <c r="N225" s="390"/>
      <c r="O225" s="1680"/>
      <c r="P225" s="1680"/>
      <c r="AH225" s="1687">
        <v>0</v>
      </c>
    </row>
    <row s="2774" customFormat="1" customHeight="1" ht="45" hidden="1">
      <c r="A226" s="1836" t="s">
        <v>173</v>
      </c>
      <c r="B226" s="1836" t="s">
        <v>174</v>
      </c>
      <c r="C226" s="425"/>
      <c r="D226" s="2518"/>
      <c r="E226" s="2260"/>
      <c r="F226" s="2439"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83" t="str">
        <f>INDEX(PT_DIFFERENTIATION_NTAR,MATCH(B226,PT_DIFFERENTIATION_NTAR_ID,0))</f>
        <v/>
      </c>
      <c r="H226" s="1918"/>
      <c r="I226" s="1795"/>
      <c r="J226" s="1829"/>
      <c r="K226" s="1834"/>
      <c r="L226" s="1918" t="s">
        <v>308</v>
      </c>
      <c r="M226" s="397"/>
      <c r="N226" s="390"/>
      <c r="O226" s="1680"/>
      <c r="P226" s="1680"/>
      <c r="AH226" s="1687">
        <v>0</v>
      </c>
    </row>
    <row s="2774" customFormat="1" customHeight="1" ht="18.75" hidden="1">
      <c r="A227" s="1836"/>
      <c r="B227" s="1836"/>
      <c r="C227" s="425" t="s">
        <v>1146</v>
      </c>
      <c r="D227" s="2518"/>
      <c r="E227" s="2260"/>
      <c r="F227" s="2439"/>
      <c r="G227" s="2483"/>
      <c r="H227" s="1556"/>
      <c r="I227" s="707" t="s">
        <v>1145</v>
      </c>
      <c r="J227" s="627"/>
      <c r="K227" s="1556"/>
      <c r="L227" s="270"/>
      <c r="M227" s="397"/>
      <c r="N227" s="390"/>
      <c r="O227" s="1680"/>
      <c r="P227" s="1680"/>
      <c r="AH227" s="1687">
        <v>0</v>
      </c>
    </row>
    <row s="2774" customFormat="1" customHeight="1" ht="0.75" hidden="1">
      <c r="A228" s="1836"/>
      <c r="B228" s="1836"/>
      <c r="C228" s="425" t="s">
        <v>1155</v>
      </c>
      <c r="D228" s="2518"/>
      <c r="E228" s="2260"/>
      <c r="F228" s="2439"/>
      <c r="G228" s="456"/>
      <c r="H228" s="1556"/>
      <c r="I228" s="707"/>
      <c r="J228" s="627"/>
      <c r="K228" s="1556"/>
      <c r="L228" s="270"/>
      <c r="M228" s="397"/>
      <c r="N228" s="390"/>
      <c r="O228" s="1680"/>
      <c r="P228" s="1680"/>
      <c r="AH228" s="1687">
        <v>0</v>
      </c>
    </row>
    <row s="2774" customFormat="1" customHeight="1" ht="18.75" hidden="1">
      <c r="A229" s="1836" t="s">
        <v>179</v>
      </c>
      <c r="B229" s="1836" t="s">
        <v>180</v>
      </c>
      <c r="C229" s="425"/>
      <c r="D229" s="2518"/>
      <c r="E229" s="2260"/>
      <c r="F229" s="2439" t="str">
        <f>INDEX(PT_DIFFERENTIATION_VTAR,MATCH(A229,PT_DIFFERENTIATION_VTAR_ID,0))</f>
        <v>Тарифы на услуги по передаче тепловой энергии</v>
      </c>
      <c r="G229" s="2483" t="str">
        <f>INDEX(PT_DIFFERENTIATION_NTAR,MATCH(B229,PT_DIFFERENTIATION_NTAR_ID,0))</f>
        <v/>
      </c>
      <c r="H229" s="1918"/>
      <c r="I229" s="1795"/>
      <c r="J229" s="1829"/>
      <c r="K229" s="1834"/>
      <c r="L229" s="1918" t="s">
        <v>308</v>
      </c>
      <c r="M229" s="397"/>
      <c r="N229" s="390"/>
      <c r="O229" s="1680"/>
      <c r="P229" s="1680"/>
      <c r="AH229" s="1687">
        <v>0</v>
      </c>
    </row>
    <row s="2774" customFormat="1" customHeight="1" ht="18.75" hidden="1">
      <c r="A230" s="1836"/>
      <c r="B230" s="1836"/>
      <c r="C230" s="425" t="s">
        <v>1146</v>
      </c>
      <c r="D230" s="2518"/>
      <c r="E230" s="2260"/>
      <c r="F230" s="2439"/>
      <c r="G230" s="2483"/>
      <c r="H230" s="1556"/>
      <c r="I230" s="707" t="s">
        <v>1145</v>
      </c>
      <c r="J230" s="627"/>
      <c r="K230" s="1556"/>
      <c r="L230" s="270"/>
      <c r="M230" s="397"/>
      <c r="N230" s="390"/>
      <c r="O230" s="1680"/>
      <c r="P230" s="1680"/>
      <c r="AH230" s="1687">
        <v>0</v>
      </c>
    </row>
    <row s="2774" customFormat="1" customHeight="1" ht="0.75" hidden="1">
      <c r="A231" s="1836"/>
      <c r="B231" s="1836"/>
      <c r="C231" s="425" t="s">
        <v>1155</v>
      </c>
      <c r="D231" s="2518"/>
      <c r="E231" s="2260"/>
      <c r="F231" s="2439"/>
      <c r="G231" s="456"/>
      <c r="H231" s="1556"/>
      <c r="I231" s="707"/>
      <c r="J231" s="627"/>
      <c r="K231" s="1556"/>
      <c r="L231" s="270"/>
      <c r="M231" s="397"/>
      <c r="N231" s="390"/>
      <c r="O231" s="1680"/>
      <c r="P231" s="1680"/>
      <c r="AH231" s="1687">
        <v>0</v>
      </c>
    </row>
    <row s="2774" customFormat="1" customHeight="1" ht="18.75" hidden="1">
      <c r="A232" s="1836" t="s">
        <v>185</v>
      </c>
      <c r="B232" s="1836" t="s">
        <v>186</v>
      </c>
      <c r="C232" s="425"/>
      <c r="D232" s="2518"/>
      <c r="E232" s="2260"/>
      <c r="F232" s="2439" t="str">
        <f>INDEX(PT_DIFFERENTIATION_VTAR,MATCH(A232,PT_DIFFERENTIATION_VTAR_ID,0))</f>
        <v>Тарифы на услуги по передаче теплоносителя</v>
      </c>
      <c r="G232" s="2483" t="str">
        <f>INDEX(PT_DIFFERENTIATION_NTAR,MATCH(B232,PT_DIFFERENTIATION_NTAR_ID,0))</f>
        <v/>
      </c>
      <c r="H232" s="1918"/>
      <c r="I232" s="1795"/>
      <c r="J232" s="1829"/>
      <c r="K232" s="1834"/>
      <c r="L232" s="1918" t="s">
        <v>308</v>
      </c>
      <c r="M232" s="397"/>
      <c r="N232" s="390"/>
      <c r="O232" s="1680"/>
      <c r="P232" s="1680"/>
      <c r="AH232" s="1687">
        <v>0</v>
      </c>
    </row>
    <row s="2774" customFormat="1" customHeight="1" ht="18.75" hidden="1">
      <c r="A233" s="1836"/>
      <c r="B233" s="1836"/>
      <c r="C233" s="425" t="s">
        <v>1146</v>
      </c>
      <c r="D233" s="2518"/>
      <c r="E233" s="2260"/>
      <c r="F233" s="2439"/>
      <c r="G233" s="2483"/>
      <c r="H233" s="1556"/>
      <c r="I233" s="707" t="s">
        <v>1145</v>
      </c>
      <c r="J233" s="627"/>
      <c r="K233" s="1556"/>
      <c r="L233" s="270"/>
      <c r="M233" s="397"/>
      <c r="N233" s="390"/>
      <c r="O233" s="1680"/>
      <c r="P233" s="1680"/>
      <c r="AH233" s="1687">
        <v>0</v>
      </c>
    </row>
    <row s="2774" customFormat="1" customHeight="1" ht="0.75" hidden="1">
      <c r="A234" s="1836"/>
      <c r="B234" s="1836"/>
      <c r="C234" s="425" t="s">
        <v>1155</v>
      </c>
      <c r="D234" s="2518"/>
      <c r="E234" s="2260"/>
      <c r="F234" s="2439"/>
      <c r="G234" s="456"/>
      <c r="H234" s="1556"/>
      <c r="I234" s="707"/>
      <c r="J234" s="627"/>
      <c r="K234" s="1556"/>
      <c r="L234" s="270"/>
      <c r="M234" s="397"/>
      <c r="N234" s="390"/>
      <c r="O234" s="1680"/>
      <c r="P234" s="1680"/>
      <c r="AH234" s="1687">
        <v>0</v>
      </c>
    </row>
    <row s="2774" customFormat="1" customHeight="1" ht="18.75" hidden="1">
      <c r="A235" s="1836" t="s">
        <v>191</v>
      </c>
      <c r="B235" s="1836" t="s">
        <v>192</v>
      </c>
      <c r="C235" s="425"/>
      <c r="D235" s="2518"/>
      <c r="E235" s="2260"/>
      <c r="F235" s="2439"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83" t="str">
        <f>INDEX(PT_DIFFERENTIATION_NTAR,MATCH(B235,PT_DIFFERENTIATION_NTAR_ID,0))</f>
        <v/>
      </c>
      <c r="H235" s="1918"/>
      <c r="I235" s="1795"/>
      <c r="J235" s="1829"/>
      <c r="K235" s="1834"/>
      <c r="L235" s="1918" t="s">
        <v>308</v>
      </c>
      <c r="M235" s="397"/>
      <c r="N235" s="390"/>
      <c r="O235" s="1680"/>
      <c r="P235" s="1680"/>
      <c r="AH235" s="1687">
        <v>0</v>
      </c>
    </row>
    <row s="2774" customFormat="1" customHeight="1" ht="18.75" hidden="1">
      <c r="A236" s="1836"/>
      <c r="B236" s="1836"/>
      <c r="C236" s="425" t="s">
        <v>1146</v>
      </c>
      <c r="D236" s="2518"/>
      <c r="E236" s="2260"/>
      <c r="F236" s="2439"/>
      <c r="G236" s="2483"/>
      <c r="H236" s="1556"/>
      <c r="I236" s="707" t="s">
        <v>1145</v>
      </c>
      <c r="J236" s="627"/>
      <c r="K236" s="1556"/>
      <c r="L236" s="270"/>
      <c r="M236" s="397"/>
      <c r="N236" s="390"/>
      <c r="O236" s="1680"/>
      <c r="P236" s="1680"/>
      <c r="AH236" s="1687">
        <v>0</v>
      </c>
    </row>
    <row s="2774" customFormat="1" customHeight="1" ht="0.75" hidden="1">
      <c r="A237" s="1836"/>
      <c r="B237" s="1836"/>
      <c r="C237" s="425" t="s">
        <v>1155</v>
      </c>
      <c r="D237" s="2518"/>
      <c r="E237" s="2260"/>
      <c r="F237" s="2439"/>
      <c r="G237" s="456"/>
      <c r="H237" s="1556"/>
      <c r="I237" s="707"/>
      <c r="J237" s="627"/>
      <c r="K237" s="1556"/>
      <c r="L237" s="270"/>
      <c r="M237" s="397"/>
      <c r="N237" s="390"/>
      <c r="O237" s="1680"/>
      <c r="P237" s="1680"/>
      <c r="AH237" s="1687">
        <v>0</v>
      </c>
    </row>
    <row s="2774" customFormat="1" customHeight="1" ht="18.75" hidden="1">
      <c r="A238" s="1836" t="s">
        <v>197</v>
      </c>
      <c r="B238" s="1836" t="s">
        <v>198</v>
      </c>
      <c r="C238" s="425"/>
      <c r="D238" s="2518"/>
      <c r="E238" s="2260"/>
      <c r="F238" s="2439" t="str">
        <f>INDEX(PT_DIFFERENTIATION_VTAR,MATCH(A238,PT_DIFFERENTIATION_VTAR_ID,0))</f>
        <v>Плата за подключение (технологическое присоединение) к системе теплоснабжения</v>
      </c>
      <c r="G238" s="2483" t="str">
        <f>INDEX(PT_DIFFERENTIATION_NTAR,MATCH(B238,PT_DIFFERENTIATION_NTAR_ID,0))</f>
        <v/>
      </c>
      <c r="H238" s="1918"/>
      <c r="I238" s="1795"/>
      <c r="J238" s="1829"/>
      <c r="K238" s="1834"/>
      <c r="L238" s="1918" t="s">
        <v>308</v>
      </c>
      <c r="M238" s="397"/>
      <c r="N238" s="390"/>
      <c r="O238" s="1680"/>
      <c r="P238" s="1680"/>
      <c r="AH238" s="1687">
        <v>0</v>
      </c>
    </row>
    <row s="2774" customFormat="1" customHeight="1" ht="18.75" hidden="1">
      <c r="A239" s="1836"/>
      <c r="B239" s="1836"/>
      <c r="C239" s="425" t="s">
        <v>1146</v>
      </c>
      <c r="D239" s="2518"/>
      <c r="E239" s="2260"/>
      <c r="F239" s="2439"/>
      <c r="G239" s="2483"/>
      <c r="H239" s="1556"/>
      <c r="I239" s="707" t="s">
        <v>1145</v>
      </c>
      <c r="J239" s="627"/>
      <c r="K239" s="1556"/>
      <c r="L239" s="270"/>
      <c r="M239" s="397"/>
      <c r="N239" s="390"/>
      <c r="O239" s="1680"/>
      <c r="P239" s="1680"/>
      <c r="AH239" s="1687">
        <v>0</v>
      </c>
    </row>
    <row s="2774" customFormat="1" customHeight="1" ht="0.75" hidden="1">
      <c r="A240" s="1836"/>
      <c r="B240" s="1836"/>
      <c r="C240" s="425" t="s">
        <v>1155</v>
      </c>
      <c r="D240" s="2518"/>
      <c r="E240" s="2260"/>
      <c r="F240" s="2439"/>
      <c r="G240" s="456"/>
      <c r="H240" s="1556"/>
      <c r="I240" s="707"/>
      <c r="J240" s="627"/>
      <c r="K240" s="1556"/>
      <c r="L240" s="270"/>
      <c r="M240" s="397"/>
      <c r="N240" s="390"/>
      <c r="O240" s="1680"/>
      <c r="P240" s="1680"/>
      <c r="AH240" s="1687">
        <v>0</v>
      </c>
    </row>
    <row s="2774" customFormat="1" customHeight="1" ht="18.75" hidden="1">
      <c r="A241" s="1836" t="s">
        <v>203</v>
      </c>
      <c r="B241" s="1836" t="s">
        <v>204</v>
      </c>
      <c r="C241" s="425"/>
      <c r="D241" s="2518"/>
      <c r="E241" s="2260"/>
      <c r="F241" s="2439" t="str">
        <f>INDEX(PT_DIFFERENTIATION_VTAR,MATCH(A241,PT_DIFFERENTIATION_VTAR_ID,0))</f>
        <v>Плата за подключение (технологическое присоединение) к системе теплоснабжения (индивидуальная)</v>
      </c>
      <c r="G241" s="2483" t="str">
        <f>INDEX(PT_DIFFERENTIATION_NTAR,MATCH(B241,PT_DIFFERENTIATION_NTAR_ID,0))</f>
        <v/>
      </c>
      <c r="H241" s="2045"/>
      <c r="I241" s="1795"/>
      <c r="J241" s="1829"/>
      <c r="K241" s="1834"/>
      <c r="L241" s="2045" t="s">
        <v>308</v>
      </c>
      <c r="M241" s="397"/>
      <c r="N241" s="390"/>
      <c r="O241" s="1680"/>
      <c r="P241" s="1680"/>
      <c r="AH241" s="1687">
        <v>0</v>
      </c>
    </row>
    <row s="2774" customFormat="1" customHeight="1" ht="18.75" hidden="1">
      <c r="A242" s="1836"/>
      <c r="B242" s="1836"/>
      <c r="C242" s="425" t="s">
        <v>1146</v>
      </c>
      <c r="D242" s="2518"/>
      <c r="E242" s="2260"/>
      <c r="F242" s="2439"/>
      <c r="G242" s="2483"/>
      <c r="H242" s="1556"/>
      <c r="I242" s="707" t="s">
        <v>1145</v>
      </c>
      <c r="J242" s="627"/>
      <c r="K242" s="1556"/>
      <c r="L242" s="270"/>
      <c r="M242" s="397"/>
      <c r="N242" s="390"/>
      <c r="O242" s="1680"/>
      <c r="P242" s="1680"/>
      <c r="AH242" s="1687">
        <v>0</v>
      </c>
    </row>
    <row s="2774" customFormat="1" customHeight="1" ht="0.75" hidden="1">
      <c r="A243" s="1836"/>
      <c r="B243" s="1836"/>
      <c r="C243" s="425" t="s">
        <v>1155</v>
      </c>
      <c r="D243" s="2518"/>
      <c r="E243" s="2260"/>
      <c r="F243" s="2439"/>
      <c r="G243" s="456"/>
      <c r="H243" s="1556"/>
      <c r="I243" s="707"/>
      <c r="J243" s="627"/>
      <c r="K243" s="1556"/>
      <c r="L243" s="270"/>
      <c r="M243" s="397"/>
      <c r="N243" s="390"/>
      <c r="O243" s="1680"/>
      <c r="P243" s="1680"/>
      <c r="AH243" s="1687">
        <v>0</v>
      </c>
    </row>
    <row s="2774" customFormat="1" customHeight="1" ht="18.75" hidden="1">
      <c r="A244" s="1836" t="s">
        <v>223</v>
      </c>
      <c r="B244" s="1836" t="s">
        <v>224</v>
      </c>
      <c r="C244" s="425"/>
      <c r="D244" s="2518"/>
      <c r="E244" s="2260"/>
      <c r="F244" s="2439" t="str">
        <f>INDEX(PT_DIFFERENTIATION_VTAR,MATCH(A244,PT_DIFFERENTIATION_VTAR_ID,0))</f>
        <v>Тариф на питьевую воду (питьевое водоснабжение)</v>
      </c>
      <c r="G244" s="2483" t="str">
        <f>INDEX(PT_DIFFERENTIATION_NTAR,MATCH(B244,PT_DIFFERENTIATION_NTAR_ID,0))</f>
        <v/>
      </c>
      <c r="H244" s="1918"/>
      <c r="I244" s="1795"/>
      <c r="J244" s="1829"/>
      <c r="K244" s="1834"/>
      <c r="L244" s="1918" t="s">
        <v>308</v>
      </c>
      <c r="M244" s="397"/>
      <c r="N244" s="390"/>
      <c r="O244" s="1680"/>
      <c r="P244" s="1680"/>
      <c r="AH244" s="1687">
        <v>0</v>
      </c>
    </row>
    <row s="2774" customFormat="1" customHeight="1" ht="18.75" hidden="1">
      <c r="A245" s="1836"/>
      <c r="B245" s="1836"/>
      <c r="C245" s="425" t="s">
        <v>1146</v>
      </c>
      <c r="D245" s="2518"/>
      <c r="E245" s="2260"/>
      <c r="F245" s="2439"/>
      <c r="G245" s="2483"/>
      <c r="H245" s="1556"/>
      <c r="I245" s="707" t="s">
        <v>1145</v>
      </c>
      <c r="J245" s="627"/>
      <c r="K245" s="1556"/>
      <c r="L245" s="270"/>
      <c r="M245" s="397"/>
      <c r="N245" s="390"/>
      <c r="O245" s="1680"/>
      <c r="P245" s="1680"/>
      <c r="AH245" s="1687">
        <v>0</v>
      </c>
    </row>
    <row s="2774" customFormat="1" customHeight="1" ht="0.75" hidden="1">
      <c r="A246" s="1836"/>
      <c r="B246" s="1836"/>
      <c r="C246" s="425" t="s">
        <v>1155</v>
      </c>
      <c r="D246" s="2518"/>
      <c r="E246" s="2260"/>
      <c r="F246" s="2439"/>
      <c r="G246" s="456"/>
      <c r="H246" s="1556"/>
      <c r="I246" s="707"/>
      <c r="J246" s="627"/>
      <c r="K246" s="1556"/>
      <c r="L246" s="270"/>
      <c r="M246" s="397"/>
      <c r="N246" s="390"/>
      <c r="O246" s="1680"/>
      <c r="P246" s="1680"/>
      <c r="AH246" s="1687">
        <v>0</v>
      </c>
    </row>
    <row s="2774" customFormat="1" customHeight="1" ht="18.75" hidden="1">
      <c r="A247" s="1836" t="s">
        <v>228</v>
      </c>
      <c r="B247" s="1836" t="s">
        <v>229</v>
      </c>
      <c r="C247" s="425"/>
      <c r="D247" s="2518"/>
      <c r="E247" s="2260"/>
      <c r="F247" s="2439" t="str">
        <f>INDEX(PT_DIFFERENTIATION_VTAR,MATCH(A247,PT_DIFFERENTIATION_VTAR_ID,0))</f>
        <v>Тариф на техническую воду</v>
      </c>
      <c r="G247" s="2483" t="str">
        <f>INDEX(PT_DIFFERENTIATION_NTAR,MATCH(B247,PT_DIFFERENTIATION_NTAR_ID,0))</f>
        <v/>
      </c>
      <c r="H247" s="1918"/>
      <c r="I247" s="1795"/>
      <c r="J247" s="1829"/>
      <c r="K247" s="1834"/>
      <c r="L247" s="1918" t="s">
        <v>308</v>
      </c>
      <c r="M247" s="397"/>
      <c r="N247" s="390"/>
      <c r="O247" s="1680"/>
      <c r="P247" s="1680"/>
      <c r="AH247" s="1687">
        <v>0</v>
      </c>
    </row>
    <row s="2774" customFormat="1" customHeight="1" ht="18.75" hidden="1">
      <c r="A248" s="1836"/>
      <c r="B248" s="1836"/>
      <c r="C248" s="425" t="s">
        <v>1146</v>
      </c>
      <c r="D248" s="2518"/>
      <c r="E248" s="2260"/>
      <c r="F248" s="2439"/>
      <c r="G248" s="2483"/>
      <c r="H248" s="1556"/>
      <c r="I248" s="707" t="s">
        <v>1145</v>
      </c>
      <c r="J248" s="627"/>
      <c r="K248" s="1556"/>
      <c r="L248" s="270"/>
      <c r="M248" s="397"/>
      <c r="N248" s="390"/>
      <c r="O248" s="1680"/>
      <c r="P248" s="1680"/>
      <c r="AH248" s="1687">
        <v>0</v>
      </c>
    </row>
    <row s="2774" customFormat="1" customHeight="1" ht="0.75" hidden="1">
      <c r="A249" s="1836"/>
      <c r="B249" s="1836"/>
      <c r="C249" s="425" t="s">
        <v>1155</v>
      </c>
      <c r="D249" s="2518"/>
      <c r="E249" s="2260"/>
      <c r="F249" s="2439"/>
      <c r="G249" s="456"/>
      <c r="H249" s="1556"/>
      <c r="I249" s="707"/>
      <c r="J249" s="627"/>
      <c r="K249" s="1556"/>
      <c r="L249" s="270"/>
      <c r="M249" s="397"/>
      <c r="N249" s="390"/>
      <c r="O249" s="1680"/>
      <c r="P249" s="1680"/>
      <c r="AH249" s="1687">
        <v>0</v>
      </c>
    </row>
    <row s="2774" customFormat="1" customHeight="1" ht="18.75" hidden="1">
      <c r="A250" s="1836" t="s">
        <v>233</v>
      </c>
      <c r="B250" s="1836" t="s">
        <v>234</v>
      </c>
      <c r="C250" s="425"/>
      <c r="D250" s="2518"/>
      <c r="E250" s="2260"/>
      <c r="F250" s="2439" t="str">
        <f>INDEX(PT_DIFFERENTIATION_VTAR,MATCH(A250,PT_DIFFERENTIATION_VTAR_ID,0))</f>
        <v>Тариф на транспортировку воды</v>
      </c>
      <c r="G250" s="2483" t="str">
        <f>INDEX(PT_DIFFERENTIATION_NTAR,MATCH(B250,PT_DIFFERENTIATION_NTAR_ID,0))</f>
        <v/>
      </c>
      <c r="H250" s="1918"/>
      <c r="I250" s="1795"/>
      <c r="J250" s="1829"/>
      <c r="K250" s="1834"/>
      <c r="L250" s="1918" t="s">
        <v>308</v>
      </c>
      <c r="M250" s="397"/>
      <c r="N250" s="390"/>
      <c r="O250" s="1680"/>
      <c r="P250" s="1680"/>
      <c r="AH250" s="1687">
        <v>0</v>
      </c>
    </row>
    <row s="2774" customFormat="1" customHeight="1" ht="18.75" hidden="1">
      <c r="A251" s="1836"/>
      <c r="B251" s="1836"/>
      <c r="C251" s="425" t="s">
        <v>1146</v>
      </c>
      <c r="D251" s="2518"/>
      <c r="E251" s="2260"/>
      <c r="F251" s="2439"/>
      <c r="G251" s="2483"/>
      <c r="H251" s="1556"/>
      <c r="I251" s="707" t="s">
        <v>1145</v>
      </c>
      <c r="J251" s="627"/>
      <c r="K251" s="1556"/>
      <c r="L251" s="270"/>
      <c r="M251" s="397"/>
      <c r="N251" s="390"/>
      <c r="O251" s="1680"/>
      <c r="P251" s="1680"/>
      <c r="AH251" s="1687">
        <v>0</v>
      </c>
    </row>
    <row s="2774" customFormat="1" customHeight="1" ht="0.75" hidden="1">
      <c r="A252" s="1836"/>
      <c r="B252" s="1836"/>
      <c r="C252" s="425" t="s">
        <v>1155</v>
      </c>
      <c r="D252" s="2518"/>
      <c r="E252" s="2260"/>
      <c r="F252" s="2439"/>
      <c r="G252" s="456"/>
      <c r="H252" s="1556"/>
      <c r="I252" s="707"/>
      <c r="J252" s="627"/>
      <c r="K252" s="1556"/>
      <c r="L252" s="270"/>
      <c r="M252" s="397"/>
      <c r="N252" s="390"/>
      <c r="O252" s="1680"/>
      <c r="P252" s="1680"/>
      <c r="AH252" s="1687">
        <v>0</v>
      </c>
    </row>
    <row s="2774" customFormat="1" customHeight="1" ht="18.75" hidden="1">
      <c r="A253" s="1836" t="s">
        <v>238</v>
      </c>
      <c r="B253" s="1836" t="s">
        <v>239</v>
      </c>
      <c r="C253" s="425"/>
      <c r="D253" s="2518"/>
      <c r="E253" s="2260"/>
      <c r="F253" s="2439" t="str">
        <f>INDEX(PT_DIFFERENTIATION_VTAR,MATCH(A253,PT_DIFFERENTIATION_VTAR_ID,0))</f>
        <v>Тариф на подвоз воды</v>
      </c>
      <c r="G253" s="2483" t="str">
        <f>INDEX(PT_DIFFERENTIATION_NTAR,MATCH(B253,PT_DIFFERENTIATION_NTAR_ID,0))</f>
        <v/>
      </c>
      <c r="H253" s="1918"/>
      <c r="I253" s="1795"/>
      <c r="J253" s="1829"/>
      <c r="K253" s="1834"/>
      <c r="L253" s="1918" t="s">
        <v>308</v>
      </c>
      <c r="M253" s="397"/>
      <c r="N253" s="390"/>
      <c r="O253" s="1680"/>
      <c r="P253" s="1680"/>
      <c r="AH253" s="1687">
        <v>0</v>
      </c>
    </row>
    <row s="2774" customFormat="1" customHeight="1" ht="18.75" hidden="1">
      <c r="A254" s="1836"/>
      <c r="B254" s="1836"/>
      <c r="C254" s="425" t="s">
        <v>1146</v>
      </c>
      <c r="D254" s="2518"/>
      <c r="E254" s="2260"/>
      <c r="F254" s="2439"/>
      <c r="G254" s="2483"/>
      <c r="H254" s="1556"/>
      <c r="I254" s="707" t="s">
        <v>1145</v>
      </c>
      <c r="J254" s="627"/>
      <c r="K254" s="1556"/>
      <c r="L254" s="270"/>
      <c r="M254" s="397"/>
      <c r="N254" s="390"/>
      <c r="O254" s="1680"/>
      <c r="P254" s="1680"/>
      <c r="AH254" s="1687">
        <v>0</v>
      </c>
    </row>
    <row s="2774" customFormat="1" customHeight="1" ht="0.75" hidden="1">
      <c r="A255" s="1836"/>
      <c r="B255" s="1836"/>
      <c r="C255" s="425" t="s">
        <v>1155</v>
      </c>
      <c r="D255" s="2518"/>
      <c r="E255" s="2260"/>
      <c r="F255" s="2439"/>
      <c r="G255" s="456"/>
      <c r="H255" s="1556"/>
      <c r="I255" s="707"/>
      <c r="J255" s="627"/>
      <c r="K255" s="1556"/>
      <c r="L255" s="270"/>
      <c r="M255" s="397"/>
      <c r="N255" s="390"/>
      <c r="O255" s="1680"/>
      <c r="P255" s="1680"/>
      <c r="AH255" s="1687">
        <v>0</v>
      </c>
    </row>
    <row s="2774" customFormat="1" customHeight="1" ht="18.75" hidden="1">
      <c r="A256" s="1836" t="s">
        <v>243</v>
      </c>
      <c r="B256" s="1836" t="s">
        <v>244</v>
      </c>
      <c r="C256" s="425"/>
      <c r="D256" s="2518"/>
      <c r="E256" s="2260"/>
      <c r="F256" s="2439"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83" t="str">
        <f>INDEX(PT_DIFFERENTIATION_NTAR,MATCH(B256,PT_DIFFERENTIATION_NTAR_ID,0))</f>
        <v/>
      </c>
      <c r="H256" s="1918"/>
      <c r="I256" s="1795"/>
      <c r="J256" s="1829"/>
      <c r="K256" s="1834"/>
      <c r="L256" s="1918" t="s">
        <v>308</v>
      </c>
      <c r="M256" s="397"/>
      <c r="N256" s="390"/>
      <c r="O256" s="1680"/>
      <c r="P256" s="1680"/>
      <c r="AH256" s="1687">
        <v>0</v>
      </c>
    </row>
    <row s="2774" customFormat="1" customHeight="1" ht="18.75" hidden="1">
      <c r="A257" s="1836"/>
      <c r="B257" s="1836"/>
      <c r="C257" s="425" t="s">
        <v>1146</v>
      </c>
      <c r="D257" s="2518"/>
      <c r="E257" s="2260"/>
      <c r="F257" s="2439"/>
      <c r="G257" s="2483"/>
      <c r="H257" s="1556"/>
      <c r="I257" s="707" t="s">
        <v>1145</v>
      </c>
      <c r="J257" s="627"/>
      <c r="K257" s="1556"/>
      <c r="L257" s="270"/>
      <c r="M257" s="397"/>
      <c r="N257" s="390"/>
      <c r="O257" s="1680"/>
      <c r="P257" s="1680"/>
      <c r="AH257" s="1687">
        <v>0</v>
      </c>
    </row>
    <row s="2774" customFormat="1" customHeight="1" ht="0.75" hidden="1">
      <c r="A258" s="1836"/>
      <c r="B258" s="1836"/>
      <c r="C258" s="425" t="s">
        <v>1155</v>
      </c>
      <c r="D258" s="2518"/>
      <c r="E258" s="2260"/>
      <c r="F258" s="2439"/>
      <c r="G258" s="456"/>
      <c r="H258" s="1556"/>
      <c r="I258" s="707"/>
      <c r="J258" s="627"/>
      <c r="K258" s="1556"/>
      <c r="L258" s="270"/>
      <c r="M258" s="397"/>
      <c r="N258" s="390"/>
      <c r="O258" s="1680"/>
      <c r="P258" s="1680"/>
      <c r="AH258" s="1687">
        <v>0</v>
      </c>
    </row>
    <row s="2774" customFormat="1" customHeight="1" ht="18.75" hidden="1">
      <c r="A259" s="1836" t="s">
        <v>248</v>
      </c>
      <c r="B259" s="1836" t="s">
        <v>249</v>
      </c>
      <c r="C259" s="425"/>
      <c r="D259" s="2518"/>
      <c r="E259" s="2260"/>
      <c r="F259" s="2439" t="str">
        <f>INDEX(PT_DIFFERENTIATION_VTAR,MATCH(A259,PT_DIFFERENTIATION_VTAR_ID,0))</f>
        <v>Тариф на горячую воду (горячее водоснабжение)</v>
      </c>
      <c r="G259" s="2483" t="str">
        <f>INDEX(PT_DIFFERENTIATION_NTAR,MATCH(B259,PT_DIFFERENTIATION_NTAR_ID,0))</f>
        <v/>
      </c>
      <c r="H259" s="1918"/>
      <c r="I259" s="1795"/>
      <c r="J259" s="1829"/>
      <c r="K259" s="1834"/>
      <c r="L259" s="1918" t="s">
        <v>308</v>
      </c>
      <c r="M259" s="397"/>
      <c r="N259" s="390"/>
      <c r="O259" s="1680"/>
      <c r="P259" s="1680"/>
      <c r="AH259" s="1687">
        <v>0</v>
      </c>
    </row>
    <row s="2774" customFormat="1" customHeight="1" ht="18.75" hidden="1">
      <c r="A260" s="1836"/>
      <c r="B260" s="1836"/>
      <c r="C260" s="425" t="s">
        <v>1146</v>
      </c>
      <c r="D260" s="2518"/>
      <c r="E260" s="2260"/>
      <c r="F260" s="2439"/>
      <c r="G260" s="2483"/>
      <c r="H260" s="1556"/>
      <c r="I260" s="707" t="s">
        <v>1145</v>
      </c>
      <c r="J260" s="627"/>
      <c r="K260" s="1556"/>
      <c r="L260" s="270"/>
      <c r="M260" s="397"/>
      <c r="N260" s="390"/>
      <c r="O260" s="1680"/>
      <c r="P260" s="1680"/>
      <c r="AH260" s="1687">
        <v>0</v>
      </c>
    </row>
    <row s="2774" customFormat="1" customHeight="1" ht="0.75" hidden="1">
      <c r="A261" s="1836"/>
      <c r="B261" s="1836"/>
      <c r="C261" s="425" t="s">
        <v>1155</v>
      </c>
      <c r="D261" s="2518"/>
      <c r="E261" s="2260"/>
      <c r="F261" s="2439"/>
      <c r="G261" s="456"/>
      <c r="H261" s="1556"/>
      <c r="I261" s="707"/>
      <c r="J261" s="627"/>
      <c r="K261" s="1556"/>
      <c r="L261" s="270"/>
      <c r="M261" s="397"/>
      <c r="N261" s="390"/>
      <c r="O261" s="1680"/>
      <c r="P261" s="1680"/>
      <c r="AH261" s="1687">
        <v>0</v>
      </c>
    </row>
    <row s="2774" customFormat="1" customHeight="1" ht="18.75" hidden="1">
      <c r="A262" s="1836" t="s">
        <v>253</v>
      </c>
      <c r="B262" s="1836" t="s">
        <v>254</v>
      </c>
      <c r="C262" s="425"/>
      <c r="D262" s="2518"/>
      <c r="E262" s="2260"/>
      <c r="F262" s="2439" t="str">
        <f>INDEX(PT_DIFFERENTIATION_VTAR,MATCH(A262,PT_DIFFERENTIATION_VTAR_ID,0))</f>
        <v>Тариф на транспортировку горячей воды</v>
      </c>
      <c r="G262" s="2483" t="str">
        <f>INDEX(PT_DIFFERENTIATION_NTAR,MATCH(B262,PT_DIFFERENTIATION_NTAR_ID,0))</f>
        <v/>
      </c>
      <c r="H262" s="1918"/>
      <c r="I262" s="1795"/>
      <c r="J262" s="1829"/>
      <c r="K262" s="1834"/>
      <c r="L262" s="1918" t="s">
        <v>308</v>
      </c>
      <c r="M262" s="397"/>
      <c r="N262" s="390"/>
      <c r="O262" s="1680"/>
      <c r="P262" s="1680"/>
      <c r="AH262" s="1687">
        <v>0</v>
      </c>
    </row>
    <row s="2774" customFormat="1" customHeight="1" ht="18.75" hidden="1">
      <c r="A263" s="1836"/>
      <c r="B263" s="1836"/>
      <c r="C263" s="425" t="s">
        <v>1146</v>
      </c>
      <c r="D263" s="2518"/>
      <c r="E263" s="2260"/>
      <c r="F263" s="2439"/>
      <c r="G263" s="2483"/>
      <c r="H263" s="1556"/>
      <c r="I263" s="707" t="s">
        <v>1145</v>
      </c>
      <c r="J263" s="627"/>
      <c r="K263" s="1556"/>
      <c r="L263" s="270"/>
      <c r="M263" s="397"/>
      <c r="N263" s="390"/>
      <c r="O263" s="1680"/>
      <c r="P263" s="1680"/>
      <c r="AH263" s="1687">
        <v>0</v>
      </c>
    </row>
    <row s="2774" customFormat="1" customHeight="1" ht="0.75" hidden="1">
      <c r="A264" s="1836"/>
      <c r="B264" s="1836"/>
      <c r="C264" s="425" t="s">
        <v>1155</v>
      </c>
      <c r="D264" s="2518"/>
      <c r="E264" s="2260"/>
      <c r="F264" s="2439"/>
      <c r="G264" s="456"/>
      <c r="H264" s="1556"/>
      <c r="I264" s="707"/>
      <c r="J264" s="627"/>
      <c r="K264" s="1556"/>
      <c r="L264" s="270"/>
      <c r="M264" s="397"/>
      <c r="N264" s="390"/>
      <c r="O264" s="1680"/>
      <c r="P264" s="1680"/>
      <c r="AH264" s="1687">
        <v>0</v>
      </c>
    </row>
    <row s="2774" customFormat="1" customHeight="1" ht="18.75" hidden="1">
      <c r="A265" s="1836" t="s">
        <v>258</v>
      </c>
      <c r="B265" s="1836" t="s">
        <v>259</v>
      </c>
      <c r="C265" s="425"/>
      <c r="D265" s="2518"/>
      <c r="E265" s="2260"/>
      <c r="F265" s="2439"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83" t="str">
        <f>INDEX(PT_DIFFERENTIATION_NTAR,MATCH(B265,PT_DIFFERENTIATION_NTAR_ID,0))</f>
        <v/>
      </c>
      <c r="H265" s="1918"/>
      <c r="I265" s="1795"/>
      <c r="J265" s="1829"/>
      <c r="K265" s="1834"/>
      <c r="L265" s="1918" t="s">
        <v>308</v>
      </c>
      <c r="M265" s="397"/>
      <c r="N265" s="390"/>
      <c r="O265" s="1680"/>
      <c r="P265" s="1680"/>
      <c r="AH265" s="1687">
        <v>0</v>
      </c>
    </row>
    <row s="2774" customFormat="1" customHeight="1" ht="18.75" hidden="1">
      <c r="A266" s="1836"/>
      <c r="B266" s="1836"/>
      <c r="C266" s="425" t="s">
        <v>1146</v>
      </c>
      <c r="D266" s="2518"/>
      <c r="E266" s="2260"/>
      <c r="F266" s="2439"/>
      <c r="G266" s="2483"/>
      <c r="H266" s="1556"/>
      <c r="I266" s="707" t="s">
        <v>1145</v>
      </c>
      <c r="J266" s="627"/>
      <c r="K266" s="1556"/>
      <c r="L266" s="270"/>
      <c r="M266" s="397"/>
      <c r="N266" s="390"/>
      <c r="O266" s="1680"/>
      <c r="P266" s="1680"/>
      <c r="AH266" s="1687">
        <v>0</v>
      </c>
    </row>
    <row s="2774" customFormat="1" customHeight="1" ht="0.75" hidden="1">
      <c r="A267" s="1836"/>
      <c r="B267" s="1836"/>
      <c r="C267" s="425" t="s">
        <v>1155</v>
      </c>
      <c r="D267" s="2518"/>
      <c r="E267" s="2260"/>
      <c r="F267" s="2439"/>
      <c r="G267" s="456"/>
      <c r="H267" s="1556"/>
      <c r="I267" s="707"/>
      <c r="J267" s="627"/>
      <c r="K267" s="1556"/>
      <c r="L267" s="270"/>
      <c r="M267" s="397"/>
      <c r="N267" s="390"/>
      <c r="O267" s="1680"/>
      <c r="P267" s="1680"/>
      <c r="AH267" s="1687">
        <v>0</v>
      </c>
    </row>
    <row s="2774" customFormat="1" customHeight="1" ht="18.75">
      <c r="A268" s="1836" t="s">
        <v>264</v>
      </c>
      <c r="B268" s="1836" t="s">
        <v>265</v>
      </c>
      <c r="C268" s="425"/>
      <c r="D268" s="2518"/>
      <c r="E268" s="2260"/>
      <c r="F268" s="2439" t="str">
        <f>INDEX(PT_DIFFERENTIATION_VTAR,MATCH(A268,PT_DIFFERENTIATION_VTAR_ID,0))</f>
        <v>Тариф на водоотведение</v>
      </c>
      <c r="G268" s="2483" t="str">
        <f>INDEX(PT_DIFFERENTIATION_NTAR,MATCH(B268,PT_DIFFERENTIATION_NTAR_ID,0))</f>
        <v>Тариф на водоотведение</v>
      </c>
      <c r="H268" s="1918"/>
      <c r="I268" s="4804">
        <v>44927</v>
      </c>
      <c r="J268" s="4805">
        <v>45291</v>
      </c>
      <c r="K268" s="1834">
        <v>0</v>
      </c>
      <c r="L268" s="1918" t="s">
        <v>308</v>
      </c>
      <c r="M268" s="397"/>
      <c r="N268" s="390"/>
      <c r="O268" s="1680"/>
      <c r="P268" s="1680"/>
      <c r="AH268" s="1687">
        <v>0</v>
      </c>
    </row>
    <row s="3913" customFormat="1" customHeight="1" ht="56.25">
      <c r="A269" s="4809"/>
      <c r="B269" s="4809"/>
      <c r="C269" s="4810"/>
      <c r="D269" s="4811"/>
      <c r="E269" s="4812"/>
      <c r="F269" s="4812"/>
      <c r="G269" s="4812"/>
      <c r="H269" s="4044" t="s">
        <v>517</v>
      </c>
      <c r="I269" s="4804">
        <v>45292</v>
      </c>
      <c r="J269" s="4805">
        <v>45657</v>
      </c>
      <c r="K269" s="4813">
        <v>0</v>
      </c>
      <c r="L269" s="4046" t="s">
        <v>308</v>
      </c>
      <c r="M269" s="4814"/>
      <c r="N269" s="4815"/>
      <c r="O269" s="4816"/>
      <c r="P269" s="4816"/>
      <c r="Q269" s="3913"/>
      <c r="R269" s="3913"/>
      <c r="S269" s="3913"/>
      <c r="T269" s="3913"/>
      <c r="U269" s="3913"/>
      <c r="V269" s="3913"/>
      <c r="W269" s="3913"/>
      <c r="X269" s="3913"/>
      <c r="Y269" s="3913"/>
      <c r="Z269" s="3913"/>
      <c r="AA269" s="3913"/>
      <c r="AB269" s="3913"/>
      <c r="AC269" s="3913"/>
      <c r="AD269" s="3913"/>
      <c r="AE269" s="3913"/>
      <c r="AF269" s="3913"/>
      <c r="AG269" s="3913"/>
      <c r="AH269" s="3913">
        <v>0</v>
      </c>
    </row>
    <row s="3913" customFormat="1" customHeight="1" ht="56.25">
      <c r="A270" s="4809"/>
      <c r="B270" s="4809"/>
      <c r="C270" s="4810"/>
      <c r="D270" s="4811"/>
      <c r="E270" s="4812"/>
      <c r="F270" s="4812"/>
      <c r="G270" s="4812"/>
      <c r="H270" s="4044" t="s">
        <v>517</v>
      </c>
      <c r="I270" s="4804">
        <v>45658</v>
      </c>
      <c r="J270" s="4805">
        <v>46022</v>
      </c>
      <c r="K270" s="4813">
        <v>0</v>
      </c>
      <c r="L270" s="4046" t="s">
        <v>308</v>
      </c>
      <c r="M270" s="4814"/>
      <c r="N270" s="4815"/>
      <c r="O270" s="4816"/>
      <c r="P270" s="4816"/>
      <c r="Q270" s="3913"/>
      <c r="R270" s="3913"/>
      <c r="S270" s="3913"/>
      <c r="T270" s="3913"/>
      <c r="U270" s="3913"/>
      <c r="V270" s="3913"/>
      <c r="W270" s="3913"/>
      <c r="X270" s="3913"/>
      <c r="Y270" s="3913"/>
      <c r="Z270" s="3913"/>
      <c r="AA270" s="3913"/>
      <c r="AB270" s="3913"/>
      <c r="AC270" s="3913"/>
      <c r="AD270" s="3913"/>
      <c r="AE270" s="3913"/>
      <c r="AF270" s="3913"/>
      <c r="AG270" s="3913"/>
      <c r="AH270" s="3913">
        <v>0</v>
      </c>
    </row>
    <row s="3913" customFormat="1" customHeight="1" ht="56.25">
      <c r="A271" s="4809"/>
      <c r="B271" s="4809"/>
      <c r="C271" s="4810"/>
      <c r="D271" s="4811"/>
      <c r="E271" s="4812"/>
      <c r="F271" s="4812"/>
      <c r="G271" s="4812"/>
      <c r="H271" s="4044" t="s">
        <v>517</v>
      </c>
      <c r="I271" s="4804">
        <v>46023</v>
      </c>
      <c r="J271" s="4805">
        <v>46023</v>
      </c>
      <c r="K271" s="4813">
        <v>0</v>
      </c>
      <c r="L271" s="4046" t="s">
        <v>308</v>
      </c>
      <c r="M271" s="4814"/>
      <c r="N271" s="4815"/>
      <c r="O271" s="4816"/>
      <c r="P271" s="4816"/>
      <c r="Q271" s="3913"/>
      <c r="R271" s="3913"/>
      <c r="S271" s="3913"/>
      <c r="T271" s="3913"/>
      <c r="U271" s="3913"/>
      <c r="V271" s="3913"/>
      <c r="W271" s="3913"/>
      <c r="X271" s="3913"/>
      <c r="Y271" s="3913"/>
      <c r="Z271" s="3913"/>
      <c r="AA271" s="3913"/>
      <c r="AB271" s="3913"/>
      <c r="AC271" s="3913"/>
      <c r="AD271" s="3913"/>
      <c r="AE271" s="3913"/>
      <c r="AF271" s="3913"/>
      <c r="AG271" s="3913"/>
      <c r="AH271" s="3913">
        <v>0</v>
      </c>
    </row>
    <row s="3913" customFormat="1" customHeight="1" ht="56.25">
      <c r="A272" s="4809"/>
      <c r="B272" s="4809"/>
      <c r="C272" s="4810"/>
      <c r="D272" s="4811"/>
      <c r="E272" s="4812"/>
      <c r="F272" s="4812"/>
      <c r="G272" s="4812"/>
      <c r="H272" s="4044" t="s">
        <v>517</v>
      </c>
      <c r="I272" s="4804">
        <v>46388</v>
      </c>
      <c r="J272" s="4805">
        <v>46752</v>
      </c>
      <c r="K272" s="4813">
        <v>0</v>
      </c>
      <c r="L272" s="4046" t="s">
        <v>308</v>
      </c>
      <c r="M272" s="4814"/>
      <c r="N272" s="4815"/>
      <c r="O272" s="4816"/>
      <c r="P272" s="4816"/>
      <c r="Q272" s="3913"/>
      <c r="R272" s="3913"/>
      <c r="S272" s="3913"/>
      <c r="T272" s="3913"/>
      <c r="U272" s="3913"/>
      <c r="V272" s="3913"/>
      <c r="W272" s="3913"/>
      <c r="X272" s="3913"/>
      <c r="Y272" s="3913"/>
      <c r="Z272" s="3913"/>
      <c r="AA272" s="3913"/>
      <c r="AB272" s="3913"/>
      <c r="AC272" s="3913"/>
      <c r="AD272" s="3913"/>
      <c r="AE272" s="3913"/>
      <c r="AF272" s="3913"/>
      <c r="AG272" s="3913"/>
      <c r="AH272" s="3913">
        <v>0</v>
      </c>
    </row>
    <row s="2774" customFormat="1" customHeight="1" ht="18.75">
      <c r="A273" s="1836"/>
      <c r="B273" s="1836"/>
      <c r="C273" s="425" t="s">
        <v>1146</v>
      </c>
      <c r="D273" s="2518"/>
      <c r="E273" s="2260"/>
      <c r="F273" s="2439"/>
      <c r="G273" s="2483"/>
      <c r="H273" s="1556"/>
      <c r="I273" s="707" t="s">
        <v>1145</v>
      </c>
      <c r="J273" s="627"/>
      <c r="K273" s="1556"/>
      <c r="L273" s="270"/>
      <c r="M273" s="397"/>
      <c r="N273" s="390"/>
      <c r="O273" s="1680"/>
      <c r="P273" s="1680"/>
      <c r="AH273" s="1687">
        <v>0</v>
      </c>
    </row>
    <row s="2774" customFormat="1" customHeight="1" ht="0.75">
      <c r="A274" s="1836"/>
      <c r="B274" s="1836"/>
      <c r="C274" s="425" t="s">
        <v>1155</v>
      </c>
      <c r="D274" s="2518"/>
      <c r="E274" s="2260"/>
      <c r="F274" s="2439"/>
      <c r="G274" s="456"/>
      <c r="H274" s="1556"/>
      <c r="I274" s="707"/>
      <c r="J274" s="627"/>
      <c r="K274" s="1556"/>
      <c r="L274" s="270"/>
      <c r="M274" s="397"/>
      <c r="N274" s="390"/>
      <c r="O274" s="1680"/>
      <c r="P274" s="1680"/>
      <c r="AH274" s="1687">
        <v>0</v>
      </c>
    </row>
    <row s="2774" customFormat="1" customHeight="1" ht="18.75" hidden="1">
      <c r="A275" s="1836" t="s">
        <v>272</v>
      </c>
      <c r="B275" s="1836" t="s">
        <v>273</v>
      </c>
      <c r="C275" s="425"/>
      <c r="D275" s="2518"/>
      <c r="E275" s="2260"/>
      <c r="F275" s="2439" t="str">
        <f>INDEX(PT_DIFFERENTIATION_VTAR,MATCH(A275,PT_DIFFERENTIATION_VTAR_ID,0))</f>
        <v>Тариф на транспортировку сточных вод</v>
      </c>
      <c r="G275" s="2483" t="str">
        <f>INDEX(PT_DIFFERENTIATION_NTAR,MATCH(B275,PT_DIFFERENTIATION_NTAR_ID,0))</f>
        <v/>
      </c>
      <c r="H275" s="1918"/>
      <c r="I275" s="1795"/>
      <c r="J275" s="1829"/>
      <c r="K275" s="1834"/>
      <c r="L275" s="1918" t="s">
        <v>308</v>
      </c>
      <c r="M275" s="397"/>
      <c r="N275" s="390"/>
      <c r="O275" s="1680"/>
      <c r="P275" s="1680"/>
      <c r="AH275" s="1687">
        <v>0</v>
      </c>
    </row>
    <row s="2774" customFormat="1" customHeight="1" ht="18.75" hidden="1">
      <c r="A276" s="1836"/>
      <c r="B276" s="1836"/>
      <c r="C276" s="425" t="s">
        <v>1146</v>
      </c>
      <c r="D276" s="2518"/>
      <c r="E276" s="2260"/>
      <c r="F276" s="2439"/>
      <c r="G276" s="2483"/>
      <c r="H276" s="1556"/>
      <c r="I276" s="707" t="s">
        <v>1145</v>
      </c>
      <c r="J276" s="627"/>
      <c r="K276" s="1556"/>
      <c r="L276" s="270"/>
      <c r="M276" s="397"/>
      <c r="N276" s="390"/>
      <c r="O276" s="1680"/>
      <c r="P276" s="1680"/>
      <c r="AH276" s="1687">
        <v>0</v>
      </c>
    </row>
    <row s="2774" customFormat="1" customHeight="1" ht="0.75" hidden="1">
      <c r="A277" s="1836"/>
      <c r="B277" s="1836"/>
      <c r="C277" s="425" t="s">
        <v>1155</v>
      </c>
      <c r="D277" s="2518"/>
      <c r="E277" s="2260"/>
      <c r="F277" s="2439"/>
      <c r="G277" s="456"/>
      <c r="H277" s="1556"/>
      <c r="I277" s="707"/>
      <c r="J277" s="627"/>
      <c r="K277" s="1556"/>
      <c r="L277" s="270"/>
      <c r="M277" s="397"/>
      <c r="N277" s="390"/>
      <c r="O277" s="1680"/>
      <c r="P277" s="1680"/>
      <c r="AH277" s="1687">
        <v>0</v>
      </c>
    </row>
    <row s="2774" customFormat="1" customHeight="1" ht="18.75" hidden="1">
      <c r="A278" s="1836" t="s">
        <v>277</v>
      </c>
      <c r="B278" s="1836" t="s">
        <v>278</v>
      </c>
      <c r="C278" s="425"/>
      <c r="D278" s="2518"/>
      <c r="E278" s="2260"/>
      <c r="F278" s="2439" t="str">
        <f>INDEX(PT_DIFFERENTIATION_VTAR,MATCH(A278,PT_DIFFERENTIATION_VTAR_ID,0))</f>
        <v>Тариф на подключение (технологическое присоединение) к централизованной системе водоотведения</v>
      </c>
      <c r="G278" s="2483" t="str">
        <f>INDEX(PT_DIFFERENTIATION_NTAR,MATCH(B278,PT_DIFFERENTIATION_NTAR_ID,0))</f>
        <v/>
      </c>
      <c r="H278" s="1918"/>
      <c r="I278" s="1795"/>
      <c r="J278" s="1829"/>
      <c r="K278" s="1834"/>
      <c r="L278" s="1918" t="s">
        <v>308</v>
      </c>
      <c r="M278" s="397"/>
      <c r="N278" s="390"/>
      <c r="O278" s="1680"/>
      <c r="P278" s="1680"/>
      <c r="AH278" s="1687">
        <v>0</v>
      </c>
    </row>
    <row s="2774" customFormat="1" customHeight="1" ht="18.75" hidden="1">
      <c r="A279" s="1836"/>
      <c r="B279" s="1836"/>
      <c r="C279" s="425" t="s">
        <v>1146</v>
      </c>
      <c r="D279" s="2518"/>
      <c r="E279" s="2260"/>
      <c r="F279" s="2439"/>
      <c r="G279" s="2483"/>
      <c r="H279" s="1556"/>
      <c r="I279" s="707" t="s">
        <v>1145</v>
      </c>
      <c r="J279" s="627"/>
      <c r="K279" s="1556"/>
      <c r="L279" s="270"/>
      <c r="M279" s="397"/>
      <c r="N279" s="390"/>
      <c r="O279" s="1680"/>
      <c r="P279" s="1680"/>
      <c r="AH279" s="1687">
        <v>0</v>
      </c>
    </row>
    <row s="2774" customFormat="1" customHeight="1" ht="1.05">
      <c r="A280" s="1836"/>
      <c r="B280" s="1836"/>
      <c r="C280" s="425" t="s">
        <v>1155</v>
      </c>
      <c r="D280" s="2518"/>
      <c r="E280" s="2260"/>
      <c r="F280" s="2439"/>
      <c r="G280" s="456"/>
      <c r="H280" s="1556"/>
      <c r="I280" s="707"/>
      <c r="J280" s="627"/>
      <c r="K280" s="1556"/>
      <c r="L280" s="270"/>
      <c r="M280" s="397"/>
      <c r="N280" s="390"/>
      <c r="O280" s="1680"/>
      <c r="P280" s="1680"/>
      <c r="AH280" s="1687">
        <v>1</v>
      </c>
    </row>
    <row customHeight="1" ht="27.299999999999997">
      <c r="A281" s="1836"/>
      <c r="B281" s="1836"/>
      <c r="D281" s="432"/>
      <c r="E281" s="203" t="s">
        <v>91</v>
      </c>
      <c r="F281"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516"/>
      <c r="H281" s="2516"/>
      <c r="I281" s="2516"/>
      <c r="J281" s="2516"/>
      <c r="K281" s="2516"/>
      <c r="L281" s="2516"/>
      <c r="M281" s="353"/>
      <c r="N281" s="390"/>
      <c r="AH281" s="430">
        <v>26</v>
      </c>
    </row>
    <row s="2774" customFormat="1" customHeight="1" ht="60.75" hidden="1">
      <c r="A282" s="1836" t="s">
        <v>155</v>
      </c>
      <c r="B282" s="1836" t="s">
        <v>156</v>
      </c>
      <c r="C282" s="425"/>
      <c r="D282" s="2518"/>
      <c r="E282" s="2260"/>
      <c r="F282" s="2439"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83" t="str">
        <f>INDEX(PT_DIFFERENTIATION_NTAR,MATCH(B282,PT_DIFFERENTIATION_NTAR_ID,0))</f>
        <v/>
      </c>
      <c r="H282" s="1918"/>
      <c r="I282" s="1795"/>
      <c r="J282" s="1829"/>
      <c r="K282" s="1834"/>
      <c r="L282" s="1918" t="s">
        <v>308</v>
      </c>
      <c r="M28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2226"/>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2226"/>
      <c r="N284" s="390"/>
      <c r="O284" s="1680"/>
      <c r="P284" s="1680"/>
      <c r="AH284" s="1687">
        <v>0</v>
      </c>
    </row>
    <row s="2774" customFormat="1" customHeight="1" ht="45" hidden="1">
      <c r="A285" s="1836" t="s">
        <v>160</v>
      </c>
      <c r="B285" s="1836" t="s">
        <v>161</v>
      </c>
      <c r="C285" s="425"/>
      <c r="D285" s="2518"/>
      <c r="E285" s="2260"/>
      <c r="F285" s="2439" t="str">
        <f>INDEX(PT_DIFFERENTIATION_VTAR,MATCH(A285,PT_DIFFERENTIATION_VTAR_ID,0))</f>
        <v/>
      </c>
      <c r="G285" s="2483" t="str">
        <f>INDEX(PT_DIFFERENTIATION_NTAR,MATCH(B285,PT_DIFFERENTIATION_NTAR_ID,0))</f>
        <v/>
      </c>
      <c r="H285" s="1918"/>
      <c r="I285" s="1795"/>
      <c r="J285" s="1829"/>
      <c r="K285" s="1834"/>
      <c r="L285" s="1918" t="s">
        <v>308</v>
      </c>
      <c r="M285" s="222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191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45" hidden="1">
      <c r="A288" s="1836" t="s">
        <v>167</v>
      </c>
      <c r="B288" s="1836" t="s">
        <v>168</v>
      </c>
      <c r="C288" s="425"/>
      <c r="D288" s="2518"/>
      <c r="E288" s="2260"/>
      <c r="F288" s="2439"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45" hidden="1">
      <c r="A291" s="1836" t="s">
        <v>173</v>
      </c>
      <c r="B291" s="1836" t="s">
        <v>174</v>
      </c>
      <c r="C291" s="425"/>
      <c r="D291" s="2518"/>
      <c r="E291" s="2260"/>
      <c r="F291" s="2439"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179</v>
      </c>
      <c r="B294" s="1836" t="s">
        <v>180</v>
      </c>
      <c r="C294" s="425"/>
      <c r="D294" s="2518"/>
      <c r="E294" s="2260"/>
      <c r="F294" s="2439" t="str">
        <f>INDEX(PT_DIFFERENTIATION_VTAR,MATCH(A294,PT_DIFFERENTIATION_VTAR_ID,0))</f>
        <v>Тарифы на услуги по передаче тепловой энергии</v>
      </c>
      <c r="G294" s="2483" t="str">
        <f>INDEX(PT_DIFFERENTIATION_NTAR,MATCH(B294,PT_DIFFERENTIATION_NTAR_ID,0))</f>
        <v/>
      </c>
      <c r="H294" s="1918"/>
      <c r="I294" s="1795"/>
      <c r="J294" s="1829"/>
      <c r="K294" s="1834"/>
      <c r="L294" s="1918" t="s">
        <v>308</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185</v>
      </c>
      <c r="B297" s="1836" t="s">
        <v>186</v>
      </c>
      <c r="C297" s="425"/>
      <c r="D297" s="2518"/>
      <c r="E297" s="2260"/>
      <c r="F297" s="2439" t="str">
        <f>INDEX(PT_DIFFERENTIATION_VTAR,MATCH(A297,PT_DIFFERENTIATION_VTAR_ID,0))</f>
        <v>Тарифы на услуги по передаче теплоносителя</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191</v>
      </c>
      <c r="B300" s="1836" t="s">
        <v>192</v>
      </c>
      <c r="C300" s="425"/>
      <c r="D300" s="2518"/>
      <c r="E300" s="2260"/>
      <c r="F300" s="2439"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197</v>
      </c>
      <c r="B303" s="1836" t="s">
        <v>198</v>
      </c>
      <c r="C303" s="425"/>
      <c r="D303" s="2518"/>
      <c r="E303" s="2260"/>
      <c r="F303" s="2439" t="str">
        <f>INDEX(PT_DIFFERENTIATION_VTAR,MATCH(A303,PT_DIFFERENTIATION_VTAR_ID,0))</f>
        <v>Плата за подключение (технологическое присоединение) к системе теплоснабжения</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203</v>
      </c>
      <c r="B306" s="1836" t="s">
        <v>204</v>
      </c>
      <c r="C306" s="425"/>
      <c r="D306" s="2518"/>
      <c r="E306" s="2260"/>
      <c r="F306" s="2439" t="str">
        <f>INDEX(PT_DIFFERENTIATION_VTAR,MATCH(A306,PT_DIFFERENTIATION_VTAR_ID,0))</f>
        <v>Плата за подключение (технологическое присоединение) к системе теплоснабжения (индивидуальная)</v>
      </c>
      <c r="G306" s="2483" t="str">
        <f>INDEX(PT_DIFFERENTIATION_NTAR,MATCH(B306,PT_DIFFERENTIATION_NTAR_ID,0))</f>
        <v/>
      </c>
      <c r="H306" s="2045"/>
      <c r="I306" s="1795"/>
      <c r="J306" s="1829"/>
      <c r="K306" s="1834"/>
      <c r="L306" s="2045" t="s">
        <v>308</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223</v>
      </c>
      <c r="B309" s="1836" t="s">
        <v>224</v>
      </c>
      <c r="C309" s="425"/>
      <c r="D309" s="2518"/>
      <c r="E309" s="2260"/>
      <c r="F309" s="2439" t="str">
        <f>INDEX(PT_DIFFERENTIATION_VTAR,MATCH(A309,PT_DIFFERENTIATION_VTAR_ID,0))</f>
        <v>Тариф на питьевую воду (питьевое водоснабжение)</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228</v>
      </c>
      <c r="B312" s="1836" t="s">
        <v>229</v>
      </c>
      <c r="C312" s="425"/>
      <c r="D312" s="2518"/>
      <c r="E312" s="2260"/>
      <c r="F312" s="2439" t="str">
        <f>INDEX(PT_DIFFERENTIATION_VTAR,MATCH(A312,PT_DIFFERENTIATION_VTAR_ID,0))</f>
        <v>Тариф на техническую воду</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233</v>
      </c>
      <c r="B315" s="1836" t="s">
        <v>234</v>
      </c>
      <c r="C315" s="425"/>
      <c r="D315" s="2518"/>
      <c r="E315" s="2260"/>
      <c r="F315" s="2439" t="str">
        <f>INDEX(PT_DIFFERENTIATION_VTAR,MATCH(A315,PT_DIFFERENTIATION_VTAR_ID,0))</f>
        <v>Тариф на транспортировку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238</v>
      </c>
      <c r="B318" s="1836" t="s">
        <v>239</v>
      </c>
      <c r="C318" s="425"/>
      <c r="D318" s="2518"/>
      <c r="E318" s="2260"/>
      <c r="F318" s="2439" t="str">
        <f>INDEX(PT_DIFFERENTIATION_VTAR,MATCH(A318,PT_DIFFERENTIATION_VTAR_ID,0))</f>
        <v>Тариф на подвоз воды</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243</v>
      </c>
      <c r="B321" s="1836" t="s">
        <v>244</v>
      </c>
      <c r="C321" s="425"/>
      <c r="D321" s="2518"/>
      <c r="E321" s="2260"/>
      <c r="F321" s="2439"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248</v>
      </c>
      <c r="B324" s="1836" t="s">
        <v>249</v>
      </c>
      <c r="C324" s="425"/>
      <c r="D324" s="2518"/>
      <c r="E324" s="2260"/>
      <c r="F324" s="2439" t="str">
        <f>INDEX(PT_DIFFERENTIATION_VTAR,MATCH(A324,PT_DIFFERENTIATION_VTAR_ID,0))</f>
        <v>Тариф на горячую воду (горячее водоснабжение)</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253</v>
      </c>
      <c r="B327" s="1836" t="s">
        <v>254</v>
      </c>
      <c r="C327" s="425"/>
      <c r="D327" s="2518"/>
      <c r="E327" s="2260"/>
      <c r="F327" s="2439" t="str">
        <f>INDEX(PT_DIFFERENTIATION_VTAR,MATCH(A327,PT_DIFFERENTIATION_VTAR_ID,0))</f>
        <v>Тариф на транспортировку горячей воды</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0.75" hidden="1">
      <c r="A329" s="1836"/>
      <c r="B329" s="1836"/>
      <c r="C329" s="425" t="s">
        <v>1155</v>
      </c>
      <c r="D329" s="2518"/>
      <c r="E329" s="2260"/>
      <c r="F329" s="2439"/>
      <c r="G329" s="456"/>
      <c r="H329" s="1556"/>
      <c r="I329" s="707"/>
      <c r="J329" s="627"/>
      <c r="K329" s="1556"/>
      <c r="L329" s="270"/>
      <c r="M329" s="397"/>
      <c r="N329" s="390"/>
      <c r="O329" s="1680"/>
      <c r="P329" s="1680"/>
      <c r="AH329" s="1687">
        <v>0</v>
      </c>
    </row>
    <row s="2774" customFormat="1" customHeight="1" ht="18.75" hidden="1">
      <c r="A330" s="1836" t="s">
        <v>258</v>
      </c>
      <c r="B330" s="1836" t="s">
        <v>259</v>
      </c>
      <c r="C330" s="425"/>
      <c r="D330" s="2518"/>
      <c r="E330" s="2260"/>
      <c r="F330" s="2439"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83" t="str">
        <f>INDEX(PT_DIFFERENTIATION_NTAR,MATCH(B330,PT_DIFFERENTIATION_NTAR_ID,0))</f>
        <v/>
      </c>
      <c r="H330" s="1918"/>
      <c r="I330" s="1795"/>
      <c r="J330" s="1829"/>
      <c r="K330" s="1834"/>
      <c r="L330" s="1918" t="s">
        <v>308</v>
      </c>
      <c r="M330" s="397"/>
      <c r="N330" s="390"/>
      <c r="O330" s="1680"/>
      <c r="P330" s="1680"/>
      <c r="AH330" s="1687">
        <v>0</v>
      </c>
    </row>
    <row s="2774" customFormat="1" customHeight="1" ht="18.75" hidden="1">
      <c r="A331" s="1836"/>
      <c r="B331" s="1836"/>
      <c r="C331" s="425" t="s">
        <v>1146</v>
      </c>
      <c r="D331" s="2518"/>
      <c r="E331" s="2260"/>
      <c r="F331" s="2439"/>
      <c r="G331" s="2483"/>
      <c r="H331" s="1556"/>
      <c r="I331" s="707" t="s">
        <v>1145</v>
      </c>
      <c r="J331" s="627"/>
      <c r="K331" s="1556"/>
      <c r="L331" s="270"/>
      <c r="M331" s="397"/>
      <c r="N331" s="390"/>
      <c r="O331" s="1680"/>
      <c r="P331" s="1680"/>
      <c r="AH331" s="1687">
        <v>0</v>
      </c>
    </row>
    <row s="2774" customFormat="1" customHeight="1" ht="0.75" hidden="1">
      <c r="A332" s="1836"/>
      <c r="B332" s="1836"/>
      <c r="C332" s="425" t="s">
        <v>1155</v>
      </c>
      <c r="D332" s="2518"/>
      <c r="E332" s="2260"/>
      <c r="F332" s="2439"/>
      <c r="G332" s="456"/>
      <c r="H332" s="1556"/>
      <c r="I332" s="707"/>
      <c r="J332" s="627"/>
      <c r="K332" s="1556"/>
      <c r="L332" s="270"/>
      <c r="M332" s="397"/>
      <c r="N332" s="390"/>
      <c r="O332" s="1680"/>
      <c r="P332" s="1680"/>
      <c r="AH332" s="1687">
        <v>0</v>
      </c>
    </row>
    <row s="2774" customFormat="1" customHeight="1" ht="18.75">
      <c r="A333" s="1836" t="s">
        <v>264</v>
      </c>
      <c r="B333" s="1836" t="s">
        <v>265</v>
      </c>
      <c r="C333" s="425"/>
      <c r="D333" s="2518"/>
      <c r="E333" s="2260"/>
      <c r="F333" s="2439" t="str">
        <f>INDEX(PT_DIFFERENTIATION_VTAR,MATCH(A333,PT_DIFFERENTIATION_VTAR_ID,0))</f>
        <v>Тариф на водоотведение</v>
      </c>
      <c r="G333" s="2483" t="str">
        <f>INDEX(PT_DIFFERENTIATION_NTAR,MATCH(B333,PT_DIFFERENTIATION_NTAR_ID,0))</f>
        <v>Тариф на водоотведение</v>
      </c>
      <c r="H333" s="1918"/>
      <c r="I333" s="4804">
        <v>44927</v>
      </c>
      <c r="J333" s="4805">
        <v>45291</v>
      </c>
      <c r="K333" s="1834">
        <v>0</v>
      </c>
      <c r="L333" s="1918" t="s">
        <v>308</v>
      </c>
      <c r="M333" s="397"/>
      <c r="N333" s="390"/>
      <c r="O333" s="1680"/>
      <c r="P333" s="1680"/>
      <c r="AH333" s="1687">
        <v>0</v>
      </c>
    </row>
    <row s="3913" customFormat="1" customHeight="1" ht="56.25">
      <c r="A334" s="4809"/>
      <c r="B334" s="4809"/>
      <c r="C334" s="4810"/>
      <c r="D334" s="4811"/>
      <c r="E334" s="4812"/>
      <c r="F334" s="4812"/>
      <c r="G334" s="4812"/>
      <c r="H334" s="4044" t="s">
        <v>517</v>
      </c>
      <c r="I334" s="4804">
        <v>45292</v>
      </c>
      <c r="J334" s="4805">
        <v>45657</v>
      </c>
      <c r="K334" s="4813">
        <v>0</v>
      </c>
      <c r="L334" s="4046" t="s">
        <v>308</v>
      </c>
      <c r="M334" s="4814"/>
      <c r="N334" s="4815"/>
      <c r="O334" s="4816"/>
      <c r="P334" s="4816"/>
      <c r="Q334" s="3913"/>
      <c r="R334" s="3913"/>
      <c r="S334" s="3913"/>
      <c r="T334" s="3913"/>
      <c r="U334" s="3913"/>
      <c r="V334" s="3913"/>
      <c r="W334" s="3913"/>
      <c r="X334" s="3913"/>
      <c r="Y334" s="3913"/>
      <c r="Z334" s="3913"/>
      <c r="AA334" s="3913"/>
      <c r="AB334" s="3913"/>
      <c r="AC334" s="3913"/>
      <c r="AD334" s="3913"/>
      <c r="AE334" s="3913"/>
      <c r="AF334" s="3913"/>
      <c r="AG334" s="3913"/>
      <c r="AH334" s="3913">
        <v>0</v>
      </c>
    </row>
    <row s="3913" customFormat="1" customHeight="1" ht="56.25">
      <c r="A335" s="4809"/>
      <c r="B335" s="4809"/>
      <c r="C335" s="4810"/>
      <c r="D335" s="4811"/>
      <c r="E335" s="4812"/>
      <c r="F335" s="4812"/>
      <c r="G335" s="4812"/>
      <c r="H335" s="4044" t="s">
        <v>517</v>
      </c>
      <c r="I335" s="4804">
        <v>45658</v>
      </c>
      <c r="J335" s="4805">
        <v>46022</v>
      </c>
      <c r="K335" s="4813">
        <v>0</v>
      </c>
      <c r="L335" s="4046" t="s">
        <v>308</v>
      </c>
      <c r="M335" s="4814"/>
      <c r="N335" s="4815"/>
      <c r="O335" s="4816"/>
      <c r="P335" s="4816"/>
      <c r="Q335" s="3913"/>
      <c r="R335" s="3913"/>
      <c r="S335" s="3913"/>
      <c r="T335" s="3913"/>
      <c r="U335" s="3913"/>
      <c r="V335" s="3913"/>
      <c r="W335" s="3913"/>
      <c r="X335" s="3913"/>
      <c r="Y335" s="3913"/>
      <c r="Z335" s="3913"/>
      <c r="AA335" s="3913"/>
      <c r="AB335" s="3913"/>
      <c r="AC335" s="3913"/>
      <c r="AD335" s="3913"/>
      <c r="AE335" s="3913"/>
      <c r="AF335" s="3913"/>
      <c r="AG335" s="3913"/>
      <c r="AH335" s="3913">
        <v>0</v>
      </c>
    </row>
    <row s="3913" customFormat="1" customHeight="1" ht="56.25">
      <c r="A336" s="4809"/>
      <c r="B336" s="4809"/>
      <c r="C336" s="4810"/>
      <c r="D336" s="4811"/>
      <c r="E336" s="4812"/>
      <c r="F336" s="4812"/>
      <c r="G336" s="4812"/>
      <c r="H336" s="4044" t="s">
        <v>517</v>
      </c>
      <c r="I336" s="4804">
        <v>46023</v>
      </c>
      <c r="J336" s="4805">
        <v>46387</v>
      </c>
      <c r="K336" s="4813">
        <v>0</v>
      </c>
      <c r="L336" s="4046" t="s">
        <v>308</v>
      </c>
      <c r="M336" s="4814"/>
      <c r="N336" s="4815"/>
      <c r="O336" s="4816"/>
      <c r="P336" s="4816"/>
      <c r="Q336" s="3913"/>
      <c r="R336" s="3913"/>
      <c r="S336" s="3913"/>
      <c r="T336" s="3913"/>
      <c r="U336" s="3913"/>
      <c r="V336" s="3913"/>
      <c r="W336" s="3913"/>
      <c r="X336" s="3913"/>
      <c r="Y336" s="3913"/>
      <c r="Z336" s="3913"/>
      <c r="AA336" s="3913"/>
      <c r="AB336" s="3913"/>
      <c r="AC336" s="3913"/>
      <c r="AD336" s="3913"/>
      <c r="AE336" s="3913"/>
      <c r="AF336" s="3913"/>
      <c r="AG336" s="3913"/>
      <c r="AH336" s="3913">
        <v>0</v>
      </c>
    </row>
    <row s="3913" customFormat="1" customHeight="1" ht="56.25">
      <c r="A337" s="4809"/>
      <c r="B337" s="4809"/>
      <c r="C337" s="4810"/>
      <c r="D337" s="4811"/>
      <c r="E337" s="4812"/>
      <c r="F337" s="4812"/>
      <c r="G337" s="4812"/>
      <c r="H337" s="4044" t="s">
        <v>517</v>
      </c>
      <c r="I337" s="4804">
        <v>46388</v>
      </c>
      <c r="J337" s="4805">
        <v>46752</v>
      </c>
      <c r="K337" s="4813">
        <v>0</v>
      </c>
      <c r="L337" s="4046" t="s">
        <v>308</v>
      </c>
      <c r="M337" s="4814"/>
      <c r="N337" s="4815"/>
      <c r="O337" s="4816"/>
      <c r="P337" s="4816"/>
      <c r="Q337" s="3913"/>
      <c r="R337" s="3913"/>
      <c r="S337" s="3913"/>
      <c r="T337" s="3913"/>
      <c r="U337" s="3913"/>
      <c r="V337" s="3913"/>
      <c r="W337" s="3913"/>
      <c r="X337" s="3913"/>
      <c r="Y337" s="3913"/>
      <c r="Z337" s="3913"/>
      <c r="AA337" s="3913"/>
      <c r="AB337" s="3913"/>
      <c r="AC337" s="3913"/>
      <c r="AD337" s="3913"/>
      <c r="AE337" s="3913"/>
      <c r="AF337" s="3913"/>
      <c r="AG337" s="3913"/>
      <c r="AH337" s="3913">
        <v>0</v>
      </c>
    </row>
    <row s="2774" customFormat="1" customHeight="1" ht="18.75">
      <c r="A338" s="1836"/>
      <c r="B338" s="1836"/>
      <c r="C338" s="425" t="s">
        <v>1146</v>
      </c>
      <c r="D338" s="2518"/>
      <c r="E338" s="2260"/>
      <c r="F338" s="2439"/>
      <c r="G338" s="2483"/>
      <c r="H338" s="1556"/>
      <c r="I338" s="707" t="s">
        <v>1145</v>
      </c>
      <c r="J338" s="627"/>
      <c r="K338" s="1556"/>
      <c r="L338" s="270"/>
      <c r="M338" s="397"/>
      <c r="N338" s="390"/>
      <c r="O338" s="1680"/>
      <c r="P338" s="1680"/>
      <c r="AH338" s="1687">
        <v>0</v>
      </c>
    </row>
    <row s="2774" customFormat="1" customHeight="1" ht="0.75">
      <c r="A339" s="1836"/>
      <c r="B339" s="1836"/>
      <c r="C339" s="425" t="s">
        <v>1155</v>
      </c>
      <c r="D339" s="2518"/>
      <c r="E339" s="2260"/>
      <c r="F339" s="2439"/>
      <c r="G339" s="456"/>
      <c r="H339" s="1556"/>
      <c r="I339" s="707"/>
      <c r="J339" s="627"/>
      <c r="K339" s="1556"/>
      <c r="L339" s="270"/>
      <c r="M339" s="397"/>
      <c r="N339" s="390"/>
      <c r="O339" s="1680"/>
      <c r="P339" s="1680"/>
      <c r="AH339" s="1687">
        <v>0</v>
      </c>
    </row>
    <row s="2774" customFormat="1" customHeight="1" ht="18.75" hidden="1">
      <c r="A340" s="1836" t="s">
        <v>272</v>
      </c>
      <c r="B340" s="1836" t="s">
        <v>273</v>
      </c>
      <c r="C340" s="425"/>
      <c r="D340" s="2518"/>
      <c r="E340" s="2260"/>
      <c r="F340" s="2439" t="str">
        <f>INDEX(PT_DIFFERENTIATION_VTAR,MATCH(A340,PT_DIFFERENTIATION_VTAR_ID,0))</f>
        <v>Тариф на транспортировку сточных вод</v>
      </c>
      <c r="G340" s="2483" t="str">
        <f>INDEX(PT_DIFFERENTIATION_NTAR,MATCH(B340,PT_DIFFERENTIATION_NTAR_ID,0))</f>
        <v/>
      </c>
      <c r="H340" s="1918"/>
      <c r="I340" s="1795"/>
      <c r="J340" s="1829"/>
      <c r="K340" s="1834"/>
      <c r="L340" s="1918" t="s">
        <v>308</v>
      </c>
      <c r="M340" s="397"/>
      <c r="N340" s="390"/>
      <c r="O340" s="1680"/>
      <c r="P340" s="1680"/>
      <c r="AH340" s="1687">
        <v>0</v>
      </c>
    </row>
    <row s="2774" customFormat="1" customHeight="1" ht="18.75" hidden="1">
      <c r="A341" s="1836"/>
      <c r="B341" s="1836"/>
      <c r="C341" s="425" t="s">
        <v>1146</v>
      </c>
      <c r="D341" s="2518"/>
      <c r="E341" s="2260"/>
      <c r="F341" s="2439"/>
      <c r="G341" s="2483"/>
      <c r="H341" s="1556"/>
      <c r="I341" s="707" t="s">
        <v>1145</v>
      </c>
      <c r="J341" s="627"/>
      <c r="K341" s="1556"/>
      <c r="L341" s="270"/>
      <c r="M341" s="397"/>
      <c r="N341" s="390"/>
      <c r="O341" s="1680"/>
      <c r="P341" s="1680"/>
      <c r="AH341" s="1687">
        <v>0</v>
      </c>
    </row>
    <row s="2774" customFormat="1" customHeight="1" ht="0.75" hidden="1">
      <c r="A342" s="1836"/>
      <c r="B342" s="1836"/>
      <c r="C342" s="425" t="s">
        <v>1155</v>
      </c>
      <c r="D342" s="2518"/>
      <c r="E342" s="2260"/>
      <c r="F342" s="2439"/>
      <c r="G342" s="456"/>
      <c r="H342" s="1556"/>
      <c r="I342" s="707"/>
      <c r="J342" s="627"/>
      <c r="K342" s="1556"/>
      <c r="L342" s="270"/>
      <c r="M342" s="397"/>
      <c r="N342" s="390"/>
      <c r="O342" s="1680"/>
      <c r="P342" s="1680"/>
      <c r="AH342" s="1687">
        <v>0</v>
      </c>
    </row>
    <row s="2774" customFormat="1" customHeight="1" ht="18.75" hidden="1">
      <c r="A343" s="1836" t="s">
        <v>277</v>
      </c>
      <c r="B343" s="1836" t="s">
        <v>278</v>
      </c>
      <c r="C343" s="425"/>
      <c r="D343" s="2518"/>
      <c r="E343" s="2260"/>
      <c r="F343" s="2439" t="str">
        <f>INDEX(PT_DIFFERENTIATION_VTAR,MATCH(A343,PT_DIFFERENTIATION_VTAR_ID,0))</f>
        <v>Тариф на подключение (технологическое присоединение) к централизованной системе водоотведения</v>
      </c>
      <c r="G343" s="2483" t="str">
        <f>INDEX(PT_DIFFERENTIATION_NTAR,MATCH(B343,PT_DIFFERENTIATION_NTAR_ID,0))</f>
        <v/>
      </c>
      <c r="H343" s="1918"/>
      <c r="I343" s="1795"/>
      <c r="J343" s="1829"/>
      <c r="K343" s="1834"/>
      <c r="L343" s="1918" t="s">
        <v>308</v>
      </c>
      <c r="M343" s="397"/>
      <c r="N343" s="390"/>
      <c r="O343" s="1680"/>
      <c r="P343" s="1680"/>
      <c r="AH343" s="1687">
        <v>0</v>
      </c>
    </row>
    <row s="2774" customFormat="1" customHeight="1" ht="18.75" hidden="1">
      <c r="A344" s="1836"/>
      <c r="B344" s="1836"/>
      <c r="C344" s="425" t="s">
        <v>1146</v>
      </c>
      <c r="D344" s="2518"/>
      <c r="E344" s="2260"/>
      <c r="F344" s="2439"/>
      <c r="G344" s="2483"/>
      <c r="H344" s="1556"/>
      <c r="I344" s="707" t="s">
        <v>1145</v>
      </c>
      <c r="J344" s="627"/>
      <c r="K344" s="1556"/>
      <c r="L344" s="270"/>
      <c r="M344" s="397"/>
      <c r="N344" s="390"/>
      <c r="O344" s="1680"/>
      <c r="P344" s="1680"/>
      <c r="AH344" s="1687">
        <v>0</v>
      </c>
    </row>
    <row s="2774" customFormat="1" customHeight="1" ht="1.05">
      <c r="A345" s="1836"/>
      <c r="B345" s="1836"/>
      <c r="C345" s="425" t="s">
        <v>1155</v>
      </c>
      <c r="D345" s="2518"/>
      <c r="E345" s="2260"/>
      <c r="F345" s="2439"/>
      <c r="G345" s="456"/>
      <c r="H345" s="1556"/>
      <c r="I345" s="707"/>
      <c r="J345" s="627"/>
      <c r="K345" s="1556"/>
      <c r="L345" s="270"/>
      <c r="M345" s="397"/>
      <c r="N345" s="390"/>
      <c r="O345" s="1680"/>
      <c r="P345" s="1680"/>
      <c r="AH345" s="1687">
        <v>1</v>
      </c>
    </row>
    <row s="4770" customFormat="1" customHeight="1" ht="3">
      <c r="A346" s="1836"/>
      <c r="B346" s="1836"/>
      <c r="C346" s="1837"/>
      <c r="E346" s="458"/>
      <c r="F346" s="458"/>
      <c r="G346" s="458"/>
      <c r="H346" s="458"/>
      <c r="I346" s="458"/>
      <c r="J346" s="458"/>
      <c r="K346" s="458"/>
      <c r="L346" s="458"/>
      <c r="M346" s="458"/>
      <c r="O346" s="252"/>
      <c r="P346" s="252"/>
      <c r="AH346" s="196">
        <v>3</v>
      </c>
    </row>
    <row customHeight="1" ht="26.25">
      <c r="E347" s="258"/>
      <c r="F347" s="2341"/>
      <c r="G347" s="2341"/>
      <c r="H347" s="2341"/>
      <c r="I347" s="2341"/>
      <c r="J347" s="2341"/>
      <c r="K347" s="2341"/>
      <c r="L347" s="2341"/>
      <c r="M347" s="2341"/>
      <c r="AH347" s="430">
        <v>25</v>
      </c>
    </row>
    <row customHeight="1" ht="14.25" hidden="1">
      <c r="A348" s="1835" t="s">
        <v>81</v>
      </c>
      <c r="B348" s="1835">
        <v>0</v>
      </c>
      <c r="C348" s="425">
        <v>0</v>
      </c>
      <c r="D348" s="400">
        <v>3</v>
      </c>
      <c r="E348" s="430">
        <v>6</v>
      </c>
      <c r="F348" s="430">
        <v>46</v>
      </c>
      <c r="G348" s="430">
        <v>35</v>
      </c>
      <c r="H348" s="430">
        <v>3</v>
      </c>
      <c r="I348" s="430">
        <v>11</v>
      </c>
      <c r="J348" s="430">
        <v>11</v>
      </c>
      <c r="K348" s="430">
        <v>35</v>
      </c>
      <c r="L348" s="430">
        <v>35</v>
      </c>
      <c r="M348" s="430">
        <v>84</v>
      </c>
      <c r="N348" s="430">
        <v>10</v>
      </c>
      <c r="O348" s="406">
        <v>10</v>
      </c>
      <c r="P348" s="406">
        <v>10</v>
      </c>
      <c r="Q348" s="430">
        <v>10</v>
      </c>
      <c r="R348" s="430">
        <v>10</v>
      </c>
      <c r="S348" s="430">
        <v>10</v>
      </c>
      <c r="T348" s="430">
        <v>10</v>
      </c>
      <c r="U348" s="430">
        <v>10</v>
      </c>
      <c r="V348" s="430">
        <v>10</v>
      </c>
      <c r="W348" s="430">
        <v>10</v>
      </c>
      <c r="X348" s="430">
        <v>10</v>
      </c>
      <c r="Y348" s="430">
        <v>10</v>
      </c>
      <c r="Z348" s="430">
        <v>10</v>
      </c>
      <c r="AA348" s="430">
        <v>10</v>
      </c>
      <c r="AB348" s="430">
        <v>10</v>
      </c>
      <c r="AC348" s="430">
        <v>10</v>
      </c>
      <c r="AD348" s="430">
        <v>10</v>
      </c>
      <c r="AE348" s="430">
        <v>10</v>
      </c>
      <c r="AF348" s="430">
        <v>10</v>
      </c>
      <c r="AG348" s="430">
        <v>10</v>
      </c>
      <c r="AH348"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43:D345"/>
    <mergeCell ref="E343:E345"/>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0"/>
    <mergeCell ref="G132:G133"/>
    <mergeCell ref="G135:G136"/>
    <mergeCell ref="G138: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4"/>
    <mergeCell ref="E138:E144"/>
    <mergeCell ref="F138:F144"/>
    <mergeCell ref="D129:D131"/>
    <mergeCell ref="E129:E131"/>
    <mergeCell ref="F129:F131"/>
    <mergeCell ref="D132:D134"/>
    <mergeCell ref="E132:E134"/>
    <mergeCell ref="F132:F134"/>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3:D225"/>
    <mergeCell ref="E223:E225"/>
    <mergeCell ref="F223:F225"/>
    <mergeCell ref="D213:D215"/>
    <mergeCell ref="E213:E215"/>
    <mergeCell ref="F213:F215"/>
    <mergeCell ref="D217:D219"/>
    <mergeCell ref="E217:E219"/>
    <mergeCell ref="F217:F219"/>
    <mergeCell ref="D203:D209"/>
    <mergeCell ref="E203:E209"/>
    <mergeCell ref="F203: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8:D280"/>
    <mergeCell ref="E278:E280"/>
    <mergeCell ref="F278:F280"/>
    <mergeCell ref="D265:D267"/>
    <mergeCell ref="E265:E267"/>
    <mergeCell ref="F265:F267"/>
    <mergeCell ref="D268:D274"/>
    <mergeCell ref="E268:E274"/>
    <mergeCell ref="F268:F274"/>
    <mergeCell ref="D259:D261"/>
    <mergeCell ref="E259:E261"/>
    <mergeCell ref="F259:F261"/>
    <mergeCell ref="D262:D264"/>
    <mergeCell ref="E262:E264"/>
    <mergeCell ref="F262:F264"/>
    <mergeCell ref="G262:G263"/>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43:F345"/>
    <mergeCell ref="M282:M285"/>
    <mergeCell ref="D333:D339"/>
    <mergeCell ref="E333:E339"/>
    <mergeCell ref="F333:F339"/>
    <mergeCell ref="D340:D342"/>
    <mergeCell ref="E340:E342"/>
    <mergeCell ref="F340:F342"/>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43:G344"/>
    <mergeCell ref="G285:G286"/>
    <mergeCell ref="G60:G61"/>
    <mergeCell ref="G63:G64"/>
    <mergeCell ref="G66:G67"/>
    <mergeCell ref="G69:G70"/>
    <mergeCell ref="G72:G73"/>
    <mergeCell ref="G75:G76"/>
    <mergeCell ref="G78:G79"/>
    <mergeCell ref="G81:G82"/>
    <mergeCell ref="G87:G88"/>
    <mergeCell ref="G327:G328"/>
    <mergeCell ref="G330:G331"/>
    <mergeCell ref="G333:G338"/>
    <mergeCell ref="G340:G341"/>
    <mergeCell ref="G318:G319"/>
    <mergeCell ref="G321:G322"/>
    <mergeCell ref="G324:G325"/>
    <mergeCell ref="G312:G313"/>
    <mergeCell ref="G265:G266"/>
    <mergeCell ref="G268:G273"/>
    <mergeCell ref="G275:G276"/>
    <mergeCell ref="G278:G279"/>
    <mergeCell ref="G282:G283"/>
    <mergeCell ref="G288:G289"/>
    <mergeCell ref="G291:G292"/>
    <mergeCell ref="G294:G295"/>
    <mergeCell ref="G297:G298"/>
    <mergeCell ref="G300:G301"/>
    <mergeCell ref="G303:G304"/>
    <mergeCell ref="G309:G310"/>
    <mergeCell ref="G306:G307"/>
    <mergeCell ref="G105:G106"/>
    <mergeCell ref="G108:G109"/>
    <mergeCell ref="G114:G115"/>
    <mergeCell ref="G117:G118"/>
    <mergeCell ref="G238:G239"/>
    <mergeCell ref="G244:G245"/>
    <mergeCell ref="G247:G248"/>
    <mergeCell ref="G250:G251"/>
    <mergeCell ref="G203: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72 I8:J8 I81:J81 I148:J148 I90:J90 I93:J93 I96:J96 I99:J99 I102:J102 I105:J105 I108:J108 I114:J114 I117:J117 I120:J120 I123:J123 I126:J126 I129:J129 I132:J132 I135:J135 I138:J142 I145:J145 I152:J152 I87:J87 I155:J155 I158:J158 I161:J161 I164:J164 I167:J167 I170:J170 I173:J173 I179:J179 I182:J182 I185:J185 I188:J188 I191:J191 I197:J197 I200:J200 I203:J207 I210:J210 I213:J213 I194:J194 I275:J275 I278:J278 I282:J282 I285:J285 I288:J288 I291:J291 I294:J294 I297:J297 I300:J300 I303:J303 I309:J309 I312:J312 I315:J315 I318:J318 I321:J321 I324:J324 I327:J327 I330:J330 I333:J337 I340:J340 I343:J343 I2:J2 I5:J5 I48:J48 I111:J111 I176:J176 I241:J241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2 K265 K268:K272 K275 K10 K87 K145 K138:K142 K135 K132 K129 K126 K123 K120 K117 K114 K108 K105 K102 K99 K96 K93 K90 K152 K148 K155 K158 K161 K164 K167 K170 K173 K179 K182 K185 K188 K191 K197 K200 K203:K207 K210 K213 K194 K278 K282 K285 K288 K291 K294 K297 K300 K303 K309 K312 K315 K318 K321 K324 K327 K330 K333:K337 K340 K343 K5 K111 K176 K241 K306">
      <formula1>-9.99999999999999E+23</formula1>
      <formula2>9.99999999999999E+23</formula2>
    </dataValidation>
  </dataValidations>
  <hyperlinks>
    <hyperlink ref="L85" r:id="rId2" xr:uid="{A343D364-FF95-8471-D875-BD8FADF5C41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FF68C-9FE6-7053-727D-9FDFCC739AE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3646" width="9.140625" hidden="1" customWidth="1"/>
    <col min="2" max="2" style="2851" width="9.140625" hidden="1" customWidth="1"/>
    <col min="3" max="3" style="364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517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87</v>
      </c>
      <c r="E9" s="164" t="s">
        <v>304</v>
      </c>
      <c r="F9" s="164" t="s">
        <v>305</v>
      </c>
      <c r="G9" s="164" t="s">
        <v>392</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t="s">
        <v>1156</v>
      </c>
      <c r="G10" s="4822" t="s">
        <v>1157</v>
      </c>
      <c r="H10" s="2225" t="s">
        <v>1158</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t="s">
        <v>1156</v>
      </c>
      <c r="G11" s="4822" t="s">
        <v>1157</v>
      </c>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t="s">
        <v>1156</v>
      </c>
      <c r="G12" s="4822" t="s">
        <v>1157</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t="s">
        <v>1156</v>
      </c>
      <c r="G13" s="4822" t="s">
        <v>1157</v>
      </c>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59BC31CA-FEAE-A1EA-2C67-7186444EBD7C}"/>
    <hyperlink ref="G11" r:id="rId3" xr:uid="{C9BAF3D4-17A3-9A2E-0DB9-1B1271B15C96}"/>
    <hyperlink ref="G12" r:id="rId4" xr:uid="{7773ADAE-B213-F911-325A-FE0CC3B7C133}"/>
    <hyperlink ref="G13" r:id="rId5" xr:uid="{787996EA-9178-ED5F-A4B3-E44CFAAD81A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236A9-2B3F-5309-C906-718B9FDCA18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52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461"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1159</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303</v>
      </c>
      <c r="V9" s="561">
        <v>15</v>
      </c>
    </row>
    <row s="2774" customFormat="1" customHeight="1" ht="15.75">
      <c r="A10" s="815"/>
      <c r="C10" s="232"/>
      <c r="D10" s="767"/>
      <c r="E10" s="2423" t="s">
        <v>565</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566</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302</v>
      </c>
      <c r="E12" s="2426"/>
      <c r="F12" s="2426"/>
      <c r="G12" s="943"/>
      <c r="H12" s="943"/>
      <c r="I12" s="943"/>
      <c r="J12" s="943"/>
      <c r="K12" s="2255"/>
      <c r="U12" s="731"/>
      <c r="V12" s="814">
        <v>15</v>
      </c>
    </row>
    <row customHeight="1" ht="35.699999999999996">
      <c r="C13" s="232"/>
      <c r="D13" s="861" t="s">
        <v>87</v>
      </c>
      <c r="E13" s="863" t="s">
        <v>304</v>
      </c>
      <c r="F13" s="863" t="s">
        <v>567</v>
      </c>
      <c r="G13" s="864" t="s">
        <v>305</v>
      </c>
      <c r="H13" s="863" t="s">
        <v>392</v>
      </c>
      <c r="I13" s="864" t="s">
        <v>305</v>
      </c>
      <c r="J13" s="863" t="s">
        <v>392</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1160</v>
      </c>
      <c r="F17" s="577" t="s">
        <v>308</v>
      </c>
      <c r="G17" s="734"/>
      <c r="H17" s="734"/>
      <c r="I17" s="734"/>
      <c r="J17" s="734"/>
      <c r="K17" s="345" t="s">
        <v>1161</v>
      </c>
      <c r="V17" s="561">
        <v>0</v>
      </c>
    </row>
    <row customHeight="1" ht="48.29999999999999">
      <c r="A18" s="561"/>
      <c r="C18" s="582"/>
      <c r="D18" s="577">
        <v>3</v>
      </c>
      <c r="E18" s="335" t="s">
        <v>815</v>
      </c>
      <c r="F18" s="577" t="s">
        <v>308</v>
      </c>
      <c r="G18" s="865" t="s">
        <v>308</v>
      </c>
      <c r="H18" s="866" t="s">
        <v>308</v>
      </c>
      <c r="I18" s="577" t="s">
        <v>308</v>
      </c>
      <c r="J18" s="634" t="s">
        <v>308</v>
      </c>
      <c r="K18" s="345" t="s">
        <v>1162</v>
      </c>
      <c r="V18" s="561">
        <v>46</v>
      </c>
    </row>
    <row customHeight="1" ht="35.699999999999996">
      <c r="A19" s="561"/>
      <c r="C19" s="582"/>
      <c r="D19" s="595" t="s">
        <v>326</v>
      </c>
      <c r="E19" s="615" t="s">
        <v>817</v>
      </c>
      <c r="F19" s="577" t="s">
        <v>818</v>
      </c>
      <c r="G19" s="873"/>
      <c r="H19" s="162"/>
      <c r="I19" s="873"/>
      <c r="J19" s="874"/>
      <c r="K19" s="735"/>
      <c r="V19" s="561">
        <v>34</v>
      </c>
    </row>
    <row customHeight="1" ht="35.699999999999996">
      <c r="A20" s="561"/>
      <c r="C20" s="582"/>
      <c r="D20" s="1946" t="s">
        <v>334</v>
      </c>
      <c r="E20" s="615" t="s">
        <v>819</v>
      </c>
      <c r="F20" s="577" t="s">
        <v>820</v>
      </c>
      <c r="G20" s="873"/>
      <c r="H20" s="162"/>
      <c r="I20" s="873"/>
      <c r="J20" s="162"/>
      <c r="K20" s="735"/>
      <c r="V20" s="561">
        <v>34</v>
      </c>
    </row>
    <row customHeight="1" ht="48.29999999999999">
      <c r="A21" s="561"/>
      <c r="C21" s="582"/>
      <c r="D21" s="1946" t="s">
        <v>336</v>
      </c>
      <c r="E21" s="615" t="s">
        <v>821</v>
      </c>
      <c r="F21" s="577" t="s">
        <v>572</v>
      </c>
      <c r="G21" s="736"/>
      <c r="H21" s="162"/>
      <c r="I21" s="736"/>
      <c r="J21" s="162"/>
      <c r="K21" s="735"/>
      <c r="V21" s="561">
        <v>46</v>
      </c>
    </row>
    <row customHeight="1" ht="67.5" hidden="1">
      <c r="A22" s="561"/>
      <c r="C22" s="582"/>
      <c r="D22" s="577">
        <v>5</v>
      </c>
      <c r="E22" s="335" t="s">
        <v>1163</v>
      </c>
      <c r="F22" s="577" t="s">
        <v>559</v>
      </c>
      <c r="G22" s="737"/>
      <c r="H22" s="738"/>
      <c r="I22" s="737"/>
      <c r="J22" s="738"/>
      <c r="K22" s="345" t="s">
        <v>1164</v>
      </c>
      <c r="V22" s="561">
        <v>0</v>
      </c>
    </row>
    <row customHeight="1" ht="33.75" hidden="1">
      <c r="C23" s="507"/>
      <c r="D23" s="577">
        <v>6</v>
      </c>
      <c r="E23" s="335" t="s">
        <v>1165</v>
      </c>
      <c r="F23" s="577" t="s">
        <v>1166</v>
      </c>
      <c r="G23" s="737"/>
      <c r="H23" s="737"/>
      <c r="I23" s="737"/>
      <c r="J23" s="737"/>
      <c r="K23" s="345" t="s">
        <v>1167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2F8601-D36C-F212-7893-9EC63D8ED55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87" width="32.57421875" customWidth="1"/>
    <col min="2" max="2" style="2912" width="11.00390625" customWidth="1"/>
    <col min="3" max="3" style="2912" width="9.140625"/>
    <col min="4" max="4" style="2912" width="26.57421875" customWidth="1"/>
    <col min="5" max="5" style="4770" width="36.8515625" customWidth="1"/>
    <col min="6" max="6" style="4770" width="23.57421875" customWidth="1"/>
    <col min="7" max="7" style="4770" width="31.421875" customWidth="1"/>
    <col min="8" max="8" style="4770" width="40.8515625" customWidth="1"/>
    <col min="9" max="9" style="4770" width="14.57421875" customWidth="1"/>
    <col min="10" max="10" style="4770" width="26.8515625" customWidth="1"/>
    <col min="11" max="11" style="4770" width="50.00390625" customWidth="1"/>
    <col min="12" max="12" style="4770" width="52.421875" customWidth="1"/>
    <col min="13" max="13" style="4770" width="10.7109375" customWidth="1"/>
    <col min="14" max="14" style="4770" width="55.140625" customWidth="1"/>
    <col min="15" max="15" style="4770" width="31.8515625" customWidth="1"/>
    <col min="16" max="16" style="4770" width="23.8515625" customWidth="1"/>
    <col min="17" max="17" style="4770" width="46.57421875" customWidth="1"/>
    <col min="18" max="18" style="4770" width="24.00390625" customWidth="1"/>
    <col min="19" max="19" style="4770" width="20.57421875" customWidth="1"/>
    <col min="20" max="20" style="4770" width="22.00390625" customWidth="1"/>
    <col min="21" max="22" style="4770" width="26.421875" customWidth="1"/>
    <col min="23" max="23" style="4770" width="8.28125" hidden="1" customWidth="1"/>
    <col min="24" max="24" style="4770" width="59.7109375" customWidth="1"/>
    <col min="25" max="25" style="4770" width="49.140625" customWidth="1"/>
    <col min="26" max="26" style="4770" width="11.140625" customWidth="1"/>
    <col min="27" max="30" style="4770" width="29.00390625" customWidth="1"/>
    <col min="31" max="31" style="4770" width="9.140625"/>
    <col min="32" max="32" style="4770" width="34.7109375" customWidth="1"/>
    <col min="33" max="33" style="4770" width="9.140625"/>
    <col min="34" max="35" style="4770" width="34.421875" customWidth="1"/>
    <col min="36" max="36" style="4770" width="9.140625"/>
    <col min="37" max="37" style="4770" width="24.57421875" customWidth="1"/>
    <col min="38" max="38" style="4770" width="9.140625"/>
    <col min="39" max="39" style="4770" width="26.140625" customWidth="1"/>
    <col min="40" max="40" style="4770" width="1.7109375" customWidth="1"/>
    <col min="41" max="41" style="4770" width="9.140625"/>
    <col min="42" max="43" style="4770" width="47.8515625" customWidth="1"/>
    <col min="44" max="44" style="4770" width="1.7109375" customWidth="1"/>
    <col min="45" max="45" style="4770" width="21.421875" customWidth="1"/>
    <col min="46" max="46" style="4770" width="1.7109375" customWidth="1"/>
    <col min="47" max="47" style="4770" width="31.28125" customWidth="1"/>
    <col min="48" max="48" style="4770" width="1.7109375" customWidth="1"/>
    <col min="49" max="50" style="4770" width="9.140625"/>
    <col min="51" max="51" style="4770" width="3.7109375" customWidth="1"/>
    <col min="52" max="52" style="4770" width="60.8515625" customWidth="1"/>
    <col min="53" max="53" style="4770" width="49.28125" customWidth="1"/>
    <col min="54" max="54" style="4770" width="35.140625" customWidth="1"/>
    <col min="55" max="55" style="4770" width="9.140625"/>
    <col min="56" max="56" style="4770" width="1.7109375" customWidth="1"/>
    <col min="57" max="57" style="4936" width="12.57421875" customWidth="1"/>
    <col min="58" max="58" style="4936" width="14.28125" customWidth="1"/>
    <col min="59" max="59" style="4770" width="30.7109375" customWidth="1"/>
    <col min="60" max="60" style="4937" width="40.7109375" customWidth="1"/>
    <col min="61" max="61" style="4937" width="15.00390625" customWidth="1"/>
    <col min="62" max="62" style="4937" width="40.7109375" customWidth="1"/>
    <col min="63" max="63" style="4937" width="2.7109375" customWidth="1"/>
    <col min="64" max="64" style="4937" width="44.7109375" customWidth="1"/>
    <col min="65" max="65" style="4937" width="2.7109375" customWidth="1"/>
    <col min="66" max="66" style="4937" width="40.7109375" customWidth="1"/>
    <col min="67" max="68" style="4770" width="9.140625"/>
    <col min="69" max="69" style="4770" width="18.140625" customWidth="1"/>
    <col min="70" max="70" style="4770" width="57.8515625" customWidth="1"/>
    <col min="71" max="71" style="4770" width="1.7109375" customWidth="1"/>
    <col min="72" max="72" style="4770" width="22.57421875" customWidth="1"/>
    <col min="73" max="73" style="4770" width="57.8515625" customWidth="1"/>
    <col min="74" max="74" style="4770" width="1.7109375" customWidth="1"/>
    <col min="75" max="75" style="4770" width="22.57421875" customWidth="1"/>
    <col min="76" max="76" style="4770" width="57.8515625" customWidth="1"/>
    <col min="77" max="77" style="4770" width="1.7109375" customWidth="1"/>
    <col min="78" max="78" style="4770" width="22.57421875" customWidth="1"/>
    <col min="79" max="79" style="4770" width="57.8515625" customWidth="1"/>
    <col min="80" max="81" style="4770" width="9.140625"/>
    <col min="82" max="82" style="4770" width="49.57421875" customWidth="1"/>
  </cols>
  <sheetData>
    <row s="4840"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808</v>
      </c>
      <c r="BI1" s="1126"/>
      <c r="BJ1" s="1127" t="s">
        <v>1208</v>
      </c>
      <c r="BK1" s="1126"/>
      <c r="BL1" s="1128" t="s">
        <v>907</v>
      </c>
      <c r="BM1" s="1126"/>
      <c r="BN1" s="1129" t="s">
        <v>1209</v>
      </c>
      <c r="BS1" s="1483"/>
    </row>
    <row customHeight="1" ht="11.25">
      <c r="A2" s="1130" t="s">
        <v>1210</v>
      </c>
      <c r="B2" s="1131">
        <v>2000</v>
      </c>
      <c r="C2" s="1131">
        <v>2022</v>
      </c>
      <c r="D2" s="1131" t="s">
        <v>65</v>
      </c>
      <c r="E2" s="1132" t="s">
        <v>1211</v>
      </c>
      <c r="F2" s="1132" t="s">
        <v>1212</v>
      </c>
      <c r="G2" s="1132" t="s">
        <v>1213</v>
      </c>
      <c r="H2" s="1133" t="s">
        <v>54</v>
      </c>
      <c r="I2" s="1132" t="s">
        <v>109</v>
      </c>
      <c r="J2" s="1132" t="s">
        <v>1214</v>
      </c>
      <c r="K2" s="1134" t="s">
        <v>1215</v>
      </c>
      <c r="L2" s="1135"/>
      <c r="M2" s="1134">
        <v>1</v>
      </c>
      <c r="N2" s="1218" t="s">
        <v>1216</v>
      </c>
      <c r="O2" s="1133" t="s">
        <v>1217</v>
      </c>
      <c r="P2" s="1136" t="s">
        <v>1218</v>
      </c>
      <c r="Q2" s="1137" t="s">
        <v>1219</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1234</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1242</v>
      </c>
      <c r="I3" s="1132" t="s">
        <v>110</v>
      </c>
      <c r="J3" s="1132" t="s">
        <v>557</v>
      </c>
      <c r="K3" s="1134" t="s">
        <v>1151</v>
      </c>
      <c r="L3" s="1135">
        <f>_xlfn.IFERROR(MATCH(K3,OFFER_METHOD,0),0)</f>
        <v>52</v>
      </c>
      <c r="M3" s="1134">
        <v>2</v>
      </c>
      <c r="N3" s="1218" t="s">
        <v>1243</v>
      </c>
      <c r="O3" s="1133" t="s">
        <v>1244</v>
      </c>
      <c r="P3" s="1136" t="s">
        <v>37</v>
      </c>
      <c r="Q3" s="1137" t="s">
        <v>1245</v>
      </c>
      <c r="R3" s="199" t="s">
        <v>1246</v>
      </c>
      <c r="S3" s="199" t="s">
        <v>1247</v>
      </c>
      <c r="T3" s="1138" t="s">
        <v>1248</v>
      </c>
      <c r="U3" s="1135" t="s">
        <v>1249</v>
      </c>
      <c r="V3" s="1139">
        <v>2</v>
      </c>
      <c r="W3" s="1140"/>
      <c r="X3" s="1140" t="s">
        <v>1250</v>
      </c>
      <c r="Y3" s="1131" t="s">
        <v>1225</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1236</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1274</v>
      </c>
      <c r="H4" s="1133" t="s">
        <v>1275</v>
      </c>
      <c r="I4" s="1132" t="s">
        <v>89</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1225</v>
      </c>
      <c r="Z4" s="1147"/>
      <c r="AC4" s="1131" t="s">
        <v>1286</v>
      </c>
      <c r="AD4" s="1142" t="s">
        <v>1286</v>
      </c>
      <c r="AF4" s="1133" t="s">
        <v>1284</v>
      </c>
      <c r="AH4" s="1133" t="s">
        <v>1287</v>
      </c>
      <c r="AK4" s="1132" t="s">
        <v>1288</v>
      </c>
      <c r="AM4" s="1132" t="s">
        <v>1289</v>
      </c>
      <c r="AP4" s="1143" t="s">
        <v>1250</v>
      </c>
      <c r="AQ4" s="1144" t="s">
        <v>1250</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1308</v>
      </c>
      <c r="H5" s="1133" t="s">
        <v>1309</v>
      </c>
      <c r="I5" s="1132" t="s">
        <v>90</v>
      </c>
      <c r="K5" s="1134" t="s">
        <v>1310</v>
      </c>
      <c r="L5" s="1135">
        <f>_xlfn.IFERROR(MATCH(K5,OFFER_METHOD,0),0)</f>
        <v>0</v>
      </c>
      <c r="M5" s="1134">
        <v>4</v>
      </c>
      <c r="N5" s="1148" t="s">
        <v>1311</v>
      </c>
      <c r="O5" s="1132" t="s">
        <v>1312</v>
      </c>
      <c r="Q5" s="1137" t="s">
        <v>1313</v>
      </c>
      <c r="R5" s="199" t="s">
        <v>521</v>
      </c>
      <c r="T5" s="1133" t="s">
        <v>1314</v>
      </c>
      <c r="U5" s="1135" t="s">
        <v>1315</v>
      </c>
      <c r="V5" s="1139">
        <v>4</v>
      </c>
      <c r="W5" s="1140"/>
      <c r="X5" s="1140" t="s">
        <v>166</v>
      </c>
      <c r="Y5" s="1131" t="s">
        <v>1316</v>
      </c>
      <c r="Z5" s="1147">
        <v>1</v>
      </c>
      <c r="AF5" s="1133" t="s">
        <v>1317</v>
      </c>
      <c r="AH5" s="1132" t="s">
        <v>1318</v>
      </c>
      <c r="AK5" s="1132" t="s">
        <v>1319</v>
      </c>
      <c r="AM5" s="1132" t="s">
        <v>1320</v>
      </c>
      <c r="AP5" s="1143" t="s">
        <v>166</v>
      </c>
      <c r="AQ5" s="1144" t="s">
        <v>166</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1224</v>
      </c>
      <c r="BS5" s="1485"/>
      <c r="BT5" s="1337">
        <v>64236871</v>
      </c>
      <c r="BU5" s="1124" t="s">
        <v>227</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111</v>
      </c>
      <c r="J6" s="1123" t="s">
        <v>1334</v>
      </c>
      <c r="L6" s="1135">
        <f>SUM(kind_of_control_method_filter)</f>
        <v>52</v>
      </c>
      <c r="N6" s="1148" t="s">
        <v>1335</v>
      </c>
      <c r="O6" s="1132" t="s">
        <v>1336</v>
      </c>
      <c r="R6" s="199" t="s">
        <v>1219</v>
      </c>
      <c r="T6" s="1133" t="s">
        <v>1337</v>
      </c>
      <c r="U6" s="1135" t="s">
        <v>1317</v>
      </c>
      <c r="V6" s="1139">
        <v>5</v>
      </c>
      <c r="W6" s="1140"/>
      <c r="X6" s="1131" t="s">
        <v>172</v>
      </c>
      <c r="Y6" s="1131" t="s">
        <v>1338</v>
      </c>
      <c r="Z6" s="1147"/>
      <c r="AA6" s="1150"/>
      <c r="AH6" s="1132" t="s">
        <v>1339</v>
      </c>
      <c r="AK6" s="1132" t="s">
        <v>1340</v>
      </c>
      <c r="AM6" s="1132" t="s">
        <v>1341</v>
      </c>
      <c r="AP6" s="1143" t="s">
        <v>172</v>
      </c>
      <c r="AQ6" s="1144" t="s">
        <v>172</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1257</v>
      </c>
      <c r="BS6" s="1486"/>
      <c r="BT6" s="1337">
        <v>64236872</v>
      </c>
      <c r="BU6" s="1124" t="s">
        <v>232</v>
      </c>
      <c r="BV6" s="1126"/>
      <c r="BW6" s="1751">
        <v>4213768</v>
      </c>
      <c r="BX6" s="1749" t="s">
        <v>252</v>
      </c>
      <c r="BZ6" s="1337">
        <v>64237510</v>
      </c>
      <c r="CA6" s="1124" t="s">
        <v>1349</v>
      </c>
    </row>
    <row customHeight="1" ht="11.25">
      <c r="A7" s="1130" t="s">
        <v>1350</v>
      </c>
      <c r="B7" s="1131">
        <v>2005</v>
      </c>
      <c r="E7" s="1132" t="s">
        <v>1351</v>
      </c>
      <c r="F7" s="1149"/>
      <c r="H7" s="1133" t="s">
        <v>1352</v>
      </c>
      <c r="I7" s="1132" t="s">
        <v>91</v>
      </c>
      <c r="J7" s="1132" t="s">
        <v>1353</v>
      </c>
      <c r="N7" s="1152" t="s">
        <v>1354</v>
      </c>
      <c r="O7" s="1132" t="s">
        <v>1355</v>
      </c>
      <c r="U7" s="1135" t="s">
        <v>19</v>
      </c>
      <c r="V7" s="426" t="s">
        <v>91</v>
      </c>
      <c r="W7" s="1140"/>
      <c r="X7" s="1131" t="s">
        <v>178</v>
      </c>
      <c r="Y7" s="1131" t="s">
        <v>1316</v>
      </c>
      <c r="Z7" s="1147"/>
      <c r="AA7" s="1150"/>
      <c r="AH7" s="1132" t="s">
        <v>1356</v>
      </c>
      <c r="AK7" s="1132" t="s">
        <v>1357</v>
      </c>
      <c r="AM7" s="1132" t="s">
        <v>1358</v>
      </c>
      <c r="AP7" s="1143" t="s">
        <v>178</v>
      </c>
      <c r="AQ7" s="1144" t="s">
        <v>178</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1250</v>
      </c>
      <c r="BS7" s="1485"/>
      <c r="BT7" s="1337">
        <v>64236873</v>
      </c>
      <c r="BU7" s="1124" t="s">
        <v>237</v>
      </c>
      <c r="BV7" s="1126"/>
      <c r="BW7" s="1751">
        <v>4213769</v>
      </c>
      <c r="BX7" s="1749" t="s">
        <v>1366</v>
      </c>
      <c r="BZ7" s="1337">
        <v>64237511</v>
      </c>
      <c r="CA7" s="1124" t="s">
        <v>271</v>
      </c>
    </row>
    <row customHeight="1" ht="11.25">
      <c r="A8" s="1130" t="s">
        <v>1367</v>
      </c>
      <c r="B8" s="1131">
        <v>2006</v>
      </c>
      <c r="E8" s="1132" t="s">
        <v>1368</v>
      </c>
      <c r="F8" s="1149"/>
      <c r="H8" s="1133" t="s">
        <v>1369</v>
      </c>
      <c r="I8" s="1132" t="s">
        <v>92</v>
      </c>
      <c r="J8" s="1132" t="s">
        <v>1370</v>
      </c>
      <c r="N8" s="1219" t="s">
        <v>1371</v>
      </c>
      <c r="O8" s="1132" t="s">
        <v>1372</v>
      </c>
      <c r="V8" s="426" t="s">
        <v>92</v>
      </c>
      <c r="W8" s="1140"/>
      <c r="X8" s="1131" t="s">
        <v>184</v>
      </c>
      <c r="Y8" s="1131" t="s">
        <v>1316</v>
      </c>
      <c r="Z8" s="1147"/>
      <c r="AA8" s="1150"/>
      <c r="AK8" s="1132" t="s">
        <v>1373</v>
      </c>
      <c r="AP8" s="1143" t="s">
        <v>184</v>
      </c>
      <c r="AQ8" s="1144" t="s">
        <v>184</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166</v>
      </c>
      <c r="BS8" s="1485"/>
      <c r="BT8" s="1337">
        <v>64236874</v>
      </c>
      <c r="BU8" s="1351" t="s">
        <v>1382</v>
      </c>
      <c r="BV8" s="1126"/>
      <c r="BW8" s="1751">
        <v>4213770</v>
      </c>
      <c r="BX8" s="1752" t="s">
        <v>1383</v>
      </c>
      <c r="BZ8" s="1337">
        <v>64237512</v>
      </c>
      <c r="CA8" s="1124" t="s">
        <v>262</v>
      </c>
    </row>
    <row customHeight="1" ht="11.25">
      <c r="A9" s="1130" t="s">
        <v>1384</v>
      </c>
      <c r="B9" s="1131">
        <v>2007</v>
      </c>
      <c r="E9" s="1132" t="s">
        <v>1385</v>
      </c>
      <c r="F9" s="1149"/>
      <c r="G9" s="1123" t="s">
        <v>1386</v>
      </c>
      <c r="H9" s="1123" t="s">
        <v>1387</v>
      </c>
      <c r="I9" s="1132" t="s">
        <v>112</v>
      </c>
      <c r="O9" s="1132" t="s">
        <v>1388</v>
      </c>
      <c r="V9" s="426" t="s">
        <v>112</v>
      </c>
      <c r="W9" s="1140"/>
      <c r="X9" s="1131" t="s">
        <v>190</v>
      </c>
      <c r="Y9" s="1131" t="s">
        <v>1225</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172</v>
      </c>
      <c r="BS9" s="1485"/>
      <c r="BT9" s="1337">
        <v>64236875</v>
      </c>
      <c r="BU9" s="1124" t="s">
        <v>242</v>
      </c>
      <c r="BV9" s="1126"/>
      <c r="BW9" s="1746"/>
      <c r="BX9" s="1746"/>
    </row>
    <row customHeight="1" ht="11.25">
      <c r="A10" s="1130" t="s">
        <v>1398</v>
      </c>
      <c r="B10" s="1131">
        <v>2008</v>
      </c>
      <c r="E10" s="1132" t="s">
        <v>1399</v>
      </c>
      <c r="F10" s="1149"/>
      <c r="G10" s="1132" t="s">
        <v>1400</v>
      </c>
      <c r="H10" s="1132" t="s">
        <v>1401</v>
      </c>
      <c r="I10" s="1132" t="s">
        <v>148</v>
      </c>
      <c r="J10" s="1123" t="s">
        <v>1402</v>
      </c>
      <c r="K10" s="1123" t="s">
        <v>1403</v>
      </c>
      <c r="O10" s="1132" t="s">
        <v>1404</v>
      </c>
      <c r="V10" s="427" t="s">
        <v>148</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178</v>
      </c>
      <c r="BS10" s="1485"/>
      <c r="BT10" s="1337">
        <v>64236876</v>
      </c>
      <c r="BU10" s="1124" t="s">
        <v>222</v>
      </c>
      <c r="BV10" s="1126"/>
      <c r="BW10" s="1746"/>
      <c r="BX10" s="1746"/>
    </row>
    <row customHeight="1" ht="11.25">
      <c r="A11" s="1130" t="s">
        <v>1414</v>
      </c>
      <c r="B11" s="1131">
        <v>2009</v>
      </c>
      <c r="E11" s="1132" t="s">
        <v>1415</v>
      </c>
      <c r="F11" s="1149"/>
      <c r="G11" s="1132" t="s">
        <v>1416</v>
      </c>
      <c r="H11" s="1132" t="s">
        <v>1417</v>
      </c>
      <c r="I11" s="1132" t="s">
        <v>149</v>
      </c>
      <c r="J11" s="1133" t="s">
        <v>1418</v>
      </c>
      <c r="K11" s="1155" t="s">
        <v>1419</v>
      </c>
      <c r="O11" s="1133" t="s">
        <v>1420</v>
      </c>
      <c r="V11" s="426" t="s">
        <v>149</v>
      </c>
      <c r="W11" s="331"/>
      <c r="X11" s="1140" t="s">
        <v>1390</v>
      </c>
      <c r="Y11" s="1131" t="s">
        <v>1421</v>
      </c>
      <c r="Z11" s="1147"/>
      <c r="AP11" s="1143" t="s">
        <v>190</v>
      </c>
      <c r="AQ11" s="1145" t="s">
        <v>190</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184</v>
      </c>
      <c r="BS11" s="1485"/>
      <c r="BW11" s="1746"/>
      <c r="BX11" s="1746"/>
    </row>
    <row customHeight="1" ht="11.25">
      <c r="A12" s="1130" t="s">
        <v>1428</v>
      </c>
      <c r="B12" s="1131">
        <v>2010</v>
      </c>
      <c r="E12" s="1132" t="s">
        <v>1429</v>
      </c>
      <c r="F12" s="1149"/>
      <c r="G12" s="1132" t="s">
        <v>1417</v>
      </c>
      <c r="I12" s="1132" t="s">
        <v>150</v>
      </c>
      <c r="J12" s="1133" t="s">
        <v>1430</v>
      </c>
      <c r="K12" s="1155" t="s">
        <v>1431</v>
      </c>
      <c r="O12" s="1133" t="s">
        <v>1219</v>
      </c>
      <c r="V12" s="426" t="s">
        <v>150</v>
      </c>
      <c r="W12" s="1145"/>
      <c r="X12" s="1140" t="s">
        <v>1432</v>
      </c>
      <c r="Y12" s="1131" t="s">
        <v>1225</v>
      </c>
      <c r="AP12" s="1143"/>
      <c r="AW12" s="1176" t="s">
        <v>149</v>
      </c>
      <c r="AX12" s="1176" t="s">
        <v>149</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151</v>
      </c>
      <c r="K13" s="1155" t="s">
        <v>1389</v>
      </c>
      <c r="V13" s="426" t="s">
        <v>151</v>
      </c>
      <c r="W13" s="1145"/>
      <c r="X13" s="1145"/>
      <c r="Y13" s="1145"/>
      <c r="AW13" s="1176" t="s">
        <v>150</v>
      </c>
      <c r="AX13" s="1176" t="s">
        <v>150</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152</v>
      </c>
      <c r="J14" s="1123" t="s">
        <v>1447</v>
      </c>
      <c r="N14" s="1123" t="s">
        <v>1448</v>
      </c>
      <c r="V14" s="1139">
        <v>13</v>
      </c>
      <c r="W14" s="1140"/>
      <c r="X14" s="1140" t="s">
        <v>1257</v>
      </c>
      <c r="Y14" s="1131" t="s">
        <v>1225</v>
      </c>
      <c r="AW14" s="1176" t="s">
        <v>151</v>
      </c>
      <c r="AX14" s="1176" t="s">
        <v>151</v>
      </c>
      <c r="AZ14" s="1123" t="s">
        <v>1449</v>
      </c>
      <c r="BB14" s="1176" t="s">
        <v>1450</v>
      </c>
      <c r="BC14" s="1176" t="s">
        <v>1442</v>
      </c>
      <c r="BE14" s="1176">
        <v>2012</v>
      </c>
      <c r="BH14" s="1124" t="s">
        <v>1365</v>
      </c>
      <c r="BJ14" s="1273" t="s">
        <v>1451</v>
      </c>
      <c r="BL14" s="1273" t="s">
        <v>1451</v>
      </c>
      <c r="BN14" s="1124" t="s">
        <v>1452</v>
      </c>
      <c r="BQ14" s="1337">
        <v>4213782</v>
      </c>
      <c r="BR14" s="1124" t="s">
        <v>190</v>
      </c>
      <c r="BS14" s="1485"/>
      <c r="BT14" s="1126"/>
      <c r="BU14" s="1126"/>
      <c r="BV14" s="1126"/>
      <c r="BW14" s="1750"/>
      <c r="BX14" s="1746"/>
    </row>
    <row customHeight="1" ht="19.5">
      <c r="A15" s="1130" t="s">
        <v>1453</v>
      </c>
      <c r="B15" s="1131">
        <v>2013</v>
      </c>
      <c r="E15" s="1754" t="s">
        <v>1454</v>
      </c>
      <c r="G15" s="1123" t="s">
        <v>1455</v>
      </c>
      <c r="H15" s="1123" t="s">
        <v>1456</v>
      </c>
      <c r="I15" s="1134" t="s">
        <v>153</v>
      </c>
      <c r="J15" s="1145" t="s">
        <v>584</v>
      </c>
      <c r="N15" s="1214" t="s">
        <v>1457</v>
      </c>
      <c r="X15" s="1143"/>
      <c r="AW15" s="1176" t="s">
        <v>152</v>
      </c>
      <c r="AX15" s="1176" t="s">
        <v>152</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557</v>
      </c>
      <c r="N16" s="1214" t="s">
        <v>1466</v>
      </c>
      <c r="AW16" s="1176" t="s">
        <v>153</v>
      </c>
      <c r="AX16" s="1176" t="s">
        <v>153</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1268</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1298</v>
      </c>
      <c r="BR18" s="1215" t="s">
        <v>1299</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165</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1257</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295</v>
      </c>
    </row>
    <row customHeight="1" ht="21">
      <c r="A23" s="1130" t="s">
        <v>1533</v>
      </c>
      <c r="B23" s="1131">
        <v>2021</v>
      </c>
      <c r="AW23" s="1176" t="s">
        <v>1534</v>
      </c>
      <c r="AX23" s="1176" t="s">
        <v>1534</v>
      </c>
      <c r="AZ23" s="1176" t="s">
        <v>1535</v>
      </c>
      <c r="BB23" s="1176" t="s">
        <v>1536</v>
      </c>
      <c r="BC23" s="1176" t="s">
        <v>1236</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517</v>
      </c>
      <c r="AX27" s="1176" t="s">
        <v>1560</v>
      </c>
      <c r="BB27" s="1176" t="s">
        <v>1561</v>
      </c>
      <c r="BC27" s="1176" t="s">
        <v>1544</v>
      </c>
      <c r="BE27" s="1176">
        <v>2025</v>
      </c>
      <c r="BH27" s="1126" t="s">
        <v>28</v>
      </c>
      <c r="BJ27" s="1124" t="s">
        <v>1445</v>
      </c>
      <c r="BL27" s="1124" t="s">
        <v>1445</v>
      </c>
      <c r="BN27" s="1126" t="s">
        <v>28</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28</v>
      </c>
      <c r="BJ28" s="1124" t="s">
        <v>1452</v>
      </c>
      <c r="BL28" s="1124" t="s">
        <v>1452</v>
      </c>
      <c r="BN28" s="1126" t="s">
        <v>28</v>
      </c>
      <c r="BQ28" s="1337">
        <v>4190073</v>
      </c>
      <c r="BR28" s="1124" t="s">
        <v>1569</v>
      </c>
      <c r="BS28" s="1485"/>
      <c r="BV28" s="1126"/>
      <c r="BW28" s="1126"/>
    </row>
    <row customHeight="1" ht="11.25">
      <c r="A29" s="1130" t="s">
        <v>1570</v>
      </c>
      <c r="D29" s="1160" t="s">
        <v>1571</v>
      </c>
      <c r="E29" s="1161" t="str">
        <f>IF(TEMPLATE_GROUP="","",INDEX(StartDateList,MATCH(TEMPLATE_GROUP,CodeTemplateList,0),1))</f>
        <v>01.01.2023</v>
      </c>
      <c r="F29" s="1161" t="str">
        <f>IF(TEMPLATE_GROUP="","",INDEX(EndDateList,MATCH(TEMPLATE_GROUP,CodeTemplateList,0),1))</f>
        <v>31.12.2027</v>
      </c>
      <c r="H29" s="1162" t="s">
        <v>1572</v>
      </c>
      <c r="AX29" s="1176" t="s">
        <v>1573</v>
      </c>
      <c r="AZ29" s="1176" t="s">
        <v>1220</v>
      </c>
      <c r="BB29" s="1176" t="s">
        <v>1420</v>
      </c>
      <c r="BC29" s="1147"/>
      <c r="BE29" s="1176">
        <v>2027</v>
      </c>
      <c r="BJ29" s="1124" t="s">
        <v>1460</v>
      </c>
      <c r="BL29" s="1124" t="s">
        <v>1460</v>
      </c>
    </row>
    <row customHeight="1" ht="11.25">
      <c r="A30" s="1130" t="s">
        <v>1574</v>
      </c>
      <c r="D30" s="1163"/>
      <c r="E30" s="1164"/>
      <c r="F30" s="1164"/>
      <c r="AX30" s="1176" t="s">
        <v>1575</v>
      </c>
      <c r="AZ30" s="1176" t="s">
        <v>1246</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01.01.2023</v>
      </c>
      <c r="F32" s="1161" t="str">
        <f>IF(TEMPLATE_GROUP="","",INDEX(EndDateList,MATCH(TEMPLATE_GROUP,CodeTemplateList,0),1))</f>
        <v>31.12.2027</v>
      </c>
      <c r="H32" s="1166" t="s">
        <v>1583</v>
      </c>
      <c r="O32" s="1130" t="s">
        <v>1217</v>
      </c>
      <c r="AX32" s="1176" t="s">
        <v>1584</v>
      </c>
      <c r="AZ32" s="1176" t="s">
        <v>521</v>
      </c>
      <c r="BE32" s="1176">
        <v>2030</v>
      </c>
      <c r="BJ32" s="1124" t="s">
        <v>1469</v>
      </c>
      <c r="BL32" s="1124" t="s">
        <v>1469</v>
      </c>
    </row>
    <row customHeight="1" ht="11.25">
      <c r="A33" s="1130" t="s">
        <v>1585</v>
      </c>
      <c r="O33" s="1130" t="s">
        <v>1244</v>
      </c>
      <c r="AX33" s="1176" t="s">
        <v>1586</v>
      </c>
      <c r="AZ33" s="1176" t="s">
        <v>1219</v>
      </c>
      <c r="BE33" s="1176">
        <v>2031</v>
      </c>
      <c r="BJ33" s="1124" t="s">
        <v>1476</v>
      </c>
      <c r="BL33" s="1124" t="s">
        <v>1476</v>
      </c>
    </row>
    <row customHeight="1" ht="11.25">
      <c r="A34" s="1130" t="s">
        <v>1587</v>
      </c>
      <c r="O34" s="1130" t="s">
        <v>1279</v>
      </c>
      <c r="AX34" s="1176" t="s">
        <v>1588</v>
      </c>
      <c r="BE34" s="1176">
        <v>2032</v>
      </c>
      <c r="BJ34" s="1124" t="s">
        <v>1487</v>
      </c>
      <c r="BL34" s="1124" t="s">
        <v>1487</v>
      </c>
    </row>
    <row customHeight="1" ht="11.25">
      <c r="A35" s="1130" t="s">
        <v>1589</v>
      </c>
      <c r="O35" s="1130" t="s">
        <v>1312</v>
      </c>
      <c r="AX35" s="1176" t="s">
        <v>1590</v>
      </c>
      <c r="AZ35" s="1123" t="s">
        <v>1591</v>
      </c>
      <c r="BE35" s="1176">
        <v>2033</v>
      </c>
      <c r="BL35" s="1124" t="s">
        <v>1592</v>
      </c>
    </row>
    <row customHeight="1" ht="11.25">
      <c r="A36" s="1926" t="s">
        <v>1593</v>
      </c>
      <c r="D36" s="1167" t="s">
        <v>1594</v>
      </c>
      <c r="E36" s="1168" t="s">
        <v>907</v>
      </c>
      <c r="F36" s="1169" t="str">
        <f>INDEX(E37:E41,MATCH(TEMPLATE_SPHERE,F37:F41,0))</f>
        <v>водоотведения</v>
      </c>
      <c r="G36" s="1169" t="str">
        <f>INDEX(G37:G41,MATCH(TEMPLATE_SPHERE,F37:F41,0))</f>
        <v>водоотведение</v>
      </c>
      <c r="O36" s="1130" t="s">
        <v>1336</v>
      </c>
      <c r="AX36" s="1176" t="s">
        <v>1595</v>
      </c>
      <c r="AZ36" s="1176" t="s">
        <v>1219</v>
      </c>
      <c r="BE36" s="1176">
        <v>2034</v>
      </c>
      <c r="BL36" s="1124" t="s">
        <v>1596</v>
      </c>
    </row>
    <row customHeight="1" ht="11.25">
      <c r="A37" s="1130" t="s">
        <v>1597</v>
      </c>
      <c r="E37" s="463" t="s">
        <v>1598</v>
      </c>
      <c r="F37" s="1170" t="s">
        <v>808</v>
      </c>
      <c r="G37" s="463" t="s">
        <v>1599</v>
      </c>
      <c r="O37" s="1130" t="s">
        <v>1355</v>
      </c>
      <c r="AX37" s="1176" t="s">
        <v>1600</v>
      </c>
      <c r="AZ37" s="1176" t="s">
        <v>1245</v>
      </c>
      <c r="BE37" s="1176">
        <v>2035</v>
      </c>
    </row>
    <row customHeight="1" ht="11.25">
      <c r="A38" s="1130" t="s">
        <v>1601</v>
      </c>
      <c r="E38" s="463" t="s">
        <v>1602</v>
      </c>
      <c r="F38" s="1171" t="s">
        <v>854</v>
      </c>
      <c r="G38" s="463" t="s">
        <v>1603</v>
      </c>
      <c r="O38" s="1130" t="s">
        <v>1372</v>
      </c>
      <c r="AX38" s="1176" t="s">
        <v>1604</v>
      </c>
      <c r="AZ38" s="1176" t="s">
        <v>1280</v>
      </c>
      <c r="BE38" s="1176">
        <v>2036</v>
      </c>
      <c r="BH38" s="1123" t="s">
        <v>1605</v>
      </c>
      <c r="BJ38" s="1123" t="s">
        <v>1606</v>
      </c>
      <c r="BL38" s="1123" t="s">
        <v>1607</v>
      </c>
      <c r="BN38" s="1123" t="s">
        <v>1608</v>
      </c>
    </row>
    <row customHeight="1" ht="11.25">
      <c r="A39" s="1130" t="s">
        <v>1609</v>
      </c>
      <c r="E39" s="463" t="s">
        <v>1610</v>
      </c>
      <c r="F39" s="1171" t="s">
        <v>907</v>
      </c>
      <c r="G39" s="463" t="s">
        <v>1611</v>
      </c>
      <c r="O39" s="1130" t="s">
        <v>1388</v>
      </c>
      <c r="AX39" s="1176" t="s">
        <v>1612</v>
      </c>
      <c r="AZ39" s="1176" t="s">
        <v>1313</v>
      </c>
      <c r="BE39" s="1176">
        <v>2037</v>
      </c>
      <c r="BH39" s="1124" t="s">
        <v>1613</v>
      </c>
      <c r="BJ39" s="1273" t="s">
        <v>1613</v>
      </c>
      <c r="BL39" s="1273" t="s">
        <v>1613</v>
      </c>
      <c r="BN39" s="1124" t="s">
        <v>1614</v>
      </c>
    </row>
    <row customHeight="1" ht="11.25">
      <c r="A40" s="1130" t="s">
        <v>1615</v>
      </c>
      <c r="E40" s="463" t="s">
        <v>1616</v>
      </c>
      <c r="F40" s="1171" t="s">
        <v>894</v>
      </c>
      <c r="G40" s="463" t="s">
        <v>1617</v>
      </c>
      <c r="O40" s="1130" t="s">
        <v>1404</v>
      </c>
      <c r="AX40" s="1176" t="s">
        <v>1618</v>
      </c>
      <c r="BE40" s="1176">
        <v>2038</v>
      </c>
      <c r="BH40" s="1124" t="s">
        <v>1619</v>
      </c>
      <c r="BJ40" s="1273" t="s">
        <v>1027</v>
      </c>
      <c r="BL40" s="1273" t="s">
        <v>1027</v>
      </c>
      <c r="BN40" s="1124" t="s">
        <v>1061</v>
      </c>
    </row>
    <row customHeight="1" ht="11.25">
      <c r="A41" s="1130" t="s">
        <v>1620</v>
      </c>
      <c r="E41" s="463" t="s">
        <v>1621</v>
      </c>
      <c r="F41" s="1171" t="s">
        <v>1622</v>
      </c>
      <c r="G41" s="463" t="s">
        <v>1621</v>
      </c>
      <c r="O41" s="1130" t="s">
        <v>1420</v>
      </c>
      <c r="AX41" s="1176" t="s">
        <v>1623</v>
      </c>
      <c r="AZ41" s="1123" t="s">
        <v>1624</v>
      </c>
      <c r="BE41" s="1176">
        <v>2039</v>
      </c>
      <c r="BH41" s="1124" t="s">
        <v>1625</v>
      </c>
      <c r="BJ41" s="1273" t="s">
        <v>1023</v>
      </c>
      <c r="BL41" s="1273" t="s">
        <v>1023</v>
      </c>
      <c r="BN41" s="1124" t="s">
        <v>1048</v>
      </c>
    </row>
    <row customHeight="1" ht="11.25">
      <c r="A42" s="1130" t="s">
        <v>1626</v>
      </c>
      <c r="AX42" s="1176" t="s">
        <v>1627</v>
      </c>
      <c r="AZ42" s="1176" t="s">
        <v>1217</v>
      </c>
      <c r="BE42" s="1176">
        <v>2040</v>
      </c>
      <c r="BH42" s="1124" t="s">
        <v>1045</v>
      </c>
      <c r="BJ42" s="1273" t="s">
        <v>1025</v>
      </c>
      <c r="BL42" s="1273" t="s">
        <v>1025</v>
      </c>
      <c r="BN42" s="1124" t="s">
        <v>1628</v>
      </c>
    </row>
    <row customHeight="1" ht="11.25">
      <c r="A43" s="1130" t="s">
        <v>1629</v>
      </c>
      <c r="AX43" s="1176" t="s">
        <v>1630</v>
      </c>
      <c r="AZ43" s="1176" t="s">
        <v>1244</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1279</v>
      </c>
      <c r="BE44" s="1176">
        <v>2042</v>
      </c>
      <c r="BH44" s="1124" t="s">
        <v>1638</v>
      </c>
      <c r="BJ44" s="1273" t="s">
        <v>1045</v>
      </c>
      <c r="BL44" s="1273" t="s">
        <v>1045</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1312</v>
      </c>
      <c r="BE45" s="1176">
        <v>2043</v>
      </c>
      <c r="BH45" s="1124" t="s">
        <v>1647</v>
      </c>
      <c r="BJ45" s="1273" t="s">
        <v>1039</v>
      </c>
      <c r="BL45" s="1273" t="s">
        <v>1039</v>
      </c>
      <c r="BN45" s="1124" t="s">
        <v>1648</v>
      </c>
    </row>
    <row customHeight="1" ht="11.25">
      <c r="A46" s="1130" t="s">
        <v>1649</v>
      </c>
      <c r="E46" s="463" t="s">
        <v>26</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1651</v>
      </c>
      <c r="AZ46" s="1176" t="s">
        <v>1336</v>
      </c>
      <c r="BE46" s="1176">
        <v>2044</v>
      </c>
      <c r="BH46" s="1124" t="s">
        <v>1048</v>
      </c>
      <c r="BJ46" s="1273" t="s">
        <v>1029</v>
      </c>
      <c r="BL46" s="1273" t="s">
        <v>1029</v>
      </c>
      <c r="BN46" s="1124" t="s">
        <v>1652</v>
      </c>
    </row>
    <row customHeight="1" ht="11.25">
      <c r="A47" s="1130" t="s">
        <v>1653</v>
      </c>
      <c r="E47" s="463" t="s">
        <v>33</v>
      </c>
      <c r="F47" s="1171" t="s">
        <v>1654</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1655</v>
      </c>
      <c r="AZ47" s="1176" t="s">
        <v>1355</v>
      </c>
      <c r="BE47" s="1176">
        <v>2045</v>
      </c>
      <c r="BH47" s="1124" t="s">
        <v>1628</v>
      </c>
      <c r="BJ47" s="1273" t="s">
        <v>1031</v>
      </c>
      <c r="BL47" s="1273" t="s">
        <v>1031</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1</v>
      </c>
      <c r="J48" s="1801" t="s">
        <v>1660</v>
      </c>
      <c r="K48" s="1802"/>
      <c r="AX48" s="1176" t="s">
        <v>1661</v>
      </c>
      <c r="AZ48" s="1176" t="s">
        <v>1372</v>
      </c>
      <c r="BE48" s="1176">
        <v>2046</v>
      </c>
      <c r="BH48" s="1124" t="s">
        <v>1632</v>
      </c>
      <c r="BJ48" s="1273" t="s">
        <v>1033</v>
      </c>
      <c r="BL48" s="1273" t="s">
        <v>1033</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1666</v>
      </c>
      <c r="AZ49" s="1176" t="s">
        <v>1388</v>
      </c>
      <c r="BE49" s="1176">
        <v>2047</v>
      </c>
      <c r="BH49" s="1124" t="s">
        <v>1049</v>
      </c>
      <c r="BJ49" s="1273" t="s">
        <v>1035</v>
      </c>
      <c r="BL49" s="1273" t="s">
        <v>1035</v>
      </c>
    </row>
    <row customHeight="1" ht="11.25">
      <c r="A50" s="1130" t="s">
        <v>1667</v>
      </c>
      <c r="E50" s="463" t="s">
        <v>1668</v>
      </c>
      <c r="F50" s="1171" t="s">
        <v>1019</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1669</v>
      </c>
      <c r="AZ50" s="1176" t="s">
        <v>1404</v>
      </c>
      <c r="BE50" s="1176">
        <v>2048</v>
      </c>
      <c r="BH50" s="1124" t="s">
        <v>1639</v>
      </c>
      <c r="BJ50" s="1273" t="s">
        <v>1037</v>
      </c>
      <c r="BL50" s="1273" t="s">
        <v>1037</v>
      </c>
    </row>
    <row customHeight="1" ht="11.25">
      <c r="A51" s="1130" t="s">
        <v>1670</v>
      </c>
      <c r="E51" s="463" t="s">
        <v>1671</v>
      </c>
      <c r="F51" s="1171" t="s">
        <v>1642</v>
      </c>
      <c r="G51" s="1172" t="str">
        <f>_xlfn.IFERROR(IF(TITLE_PERIOD_START="","01.01."&amp;CURRENT_YEAR,"01.01."&amp;YEAR(TITLE_PERIOD_START)),"01.01."&amp;CURRENT_YEAR)</f>
        <v>01.01.2023</v>
      </c>
      <c r="H51" s="1172" t="str">
        <f>_xlfn.IFERROR(IF(TITLE_PERIOD_END="","31.12."&amp;CURRENT_YEAR,"31.12."&amp;YEAR(TITLE_PERIOD_END)),"31.12."&amp;CURRENT_YEAR)</f>
        <v>31.12.2027</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1420</v>
      </c>
      <c r="BE51" s="1176">
        <v>2049</v>
      </c>
      <c r="BH51" s="1124" t="s">
        <v>1648</v>
      </c>
      <c r="BJ51" s="1273" t="s">
        <v>1673</v>
      </c>
      <c r="BL51" s="1273" t="s">
        <v>1673</v>
      </c>
    </row>
    <row customHeight="1" ht="11.25">
      <c r="A52" s="1130" t="s">
        <v>1674</v>
      </c>
      <c r="E52" s="463" t="s">
        <v>1675</v>
      </c>
      <c r="F52" s="1171" t="s">
        <v>1676</v>
      </c>
      <c r="G52" s="1172" t="str">
        <f>_xlfn.IFERROR(IF(TITLE_PERIOD_START="","01.01."&amp;CURRENT_YEAR,"01.01."&amp;YEAR(TITLE_PERIOD_START)),"01.01."&amp;CURRENT_YEAR)</f>
        <v>01.01.2023</v>
      </c>
      <c r="H52" s="1172" t="str">
        <f>_xlfn.IFERROR(IF(TITLE_PERIOD_END="","31.12."&amp;CURRENT_YEAR,"31.12."&amp;YEAR(TITLE_PERIOD_END)),"31.12."&amp;CURRENT_YEAR)</f>
        <v>31.12.2027</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1677</v>
      </c>
      <c r="AZ52" s="1176" t="s">
        <v>1219</v>
      </c>
      <c r="BE52" s="1176">
        <v>2050</v>
      </c>
      <c r="BH52" s="1124" t="s">
        <v>1652</v>
      </c>
      <c r="BJ52" s="1273" t="s">
        <v>1048</v>
      </c>
      <c r="BL52" s="1273" t="s">
        <v>1048</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1680</v>
      </c>
      <c r="K53" s="1802"/>
      <c r="AX53" s="1176" t="s">
        <v>1681</v>
      </c>
      <c r="BE53" s="1176">
        <v>2051</v>
      </c>
      <c r="BH53" s="1124" t="s">
        <v>1656</v>
      </c>
      <c r="BJ53" s="1273" t="s">
        <v>1628</v>
      </c>
      <c r="BL53" s="1273" t="s">
        <v>1628</v>
      </c>
    </row>
    <row customHeight="1" ht="11.25">
      <c r="A54" s="1130" t="s">
        <v>1682</v>
      </c>
      <c r="AX54" s="1176" t="s">
        <v>1683</v>
      </c>
      <c r="AZ54" s="1123" t="s">
        <v>1684</v>
      </c>
      <c r="BE54" s="1176">
        <v>2052</v>
      </c>
      <c r="BH54" s="1124" t="s">
        <v>1662</v>
      </c>
      <c r="BJ54" s="1273" t="s">
        <v>1632</v>
      </c>
      <c r="BL54" s="1273" t="s">
        <v>1632</v>
      </c>
    </row>
    <row customHeight="1" ht="11.25">
      <c r="A55" s="1130" t="s">
        <v>1685</v>
      </c>
      <c r="AX55" s="1176" t="s">
        <v>1686</v>
      </c>
      <c r="AZ55" s="1176" t="s">
        <v>1221</v>
      </c>
      <c r="BE55" s="1176">
        <v>2053</v>
      </c>
      <c r="BH55" s="1126" t="s">
        <v>28</v>
      </c>
      <c r="BJ55" s="1273" t="s">
        <v>1049</v>
      </c>
      <c r="BL55" s="1273" t="s">
        <v>1049</v>
      </c>
    </row>
    <row customHeight="1" ht="11.25">
      <c r="A56" s="1130" t="s">
        <v>1687</v>
      </c>
      <c r="D56" s="1174" t="s">
        <v>1688</v>
      </c>
      <c r="E56" s="1151" t="s">
        <v>111</v>
      </c>
      <c r="F56" s="1130" t="s">
        <v>1689</v>
      </c>
      <c r="AX56" s="1176" t="s">
        <v>1690</v>
      </c>
      <c r="AZ56" s="1176" t="s">
        <v>1247</v>
      </c>
      <c r="BE56" s="1176">
        <v>2054</v>
      </c>
      <c r="BH56" s="1126" t="s">
        <v>28</v>
      </c>
      <c r="BJ56" s="1273" t="s">
        <v>1639</v>
      </c>
      <c r="BL56" s="1273" t="s">
        <v>1639</v>
      </c>
    </row>
    <row customHeight="1" ht="11.25">
      <c r="A57" s="1130" t="s">
        <v>1691</v>
      </c>
      <c r="D57" s="1174" t="s">
        <v>1692</v>
      </c>
      <c r="E57" s="1151" t="s">
        <v>111</v>
      </c>
      <c r="F57" s="1130" t="s">
        <v>1689</v>
      </c>
      <c r="AX57" s="1176" t="s">
        <v>1693</v>
      </c>
      <c r="AZ57" s="1176" t="s">
        <v>1282</v>
      </c>
      <c r="BE57" s="1176">
        <v>2055</v>
      </c>
      <c r="BJ57" s="1273" t="s">
        <v>1648</v>
      </c>
      <c r="BL57" s="1273" t="s">
        <v>1648</v>
      </c>
    </row>
    <row customHeight="1" ht="11.25">
      <c r="A58" s="1130" t="s">
        <v>1694</v>
      </c>
      <c r="D58" s="1174" t="s">
        <v>1695</v>
      </c>
      <c r="E58" s="1151" t="s">
        <v>111</v>
      </c>
      <c r="F58" s="1130" t="s">
        <v>1689</v>
      </c>
      <c r="AX58" s="1176" t="s">
        <v>1696</v>
      </c>
      <c r="BE58" s="1176">
        <v>2056</v>
      </c>
      <c r="BJ58" s="1273" t="s">
        <v>1652</v>
      </c>
      <c r="BL58" s="1273" t="s">
        <v>1652</v>
      </c>
    </row>
    <row customHeight="1" ht="11.25">
      <c r="A59" s="1130" t="s">
        <v>1697</v>
      </c>
      <c r="D59" s="1174" t="s">
        <v>131</v>
      </c>
      <c r="E59" s="1151" t="s">
        <v>1584</v>
      </c>
      <c r="F59" s="1130" t="s">
        <v>1698</v>
      </c>
      <c r="AX59" s="1176" t="s">
        <v>1699</v>
      </c>
      <c r="AZ59" s="1123" t="s">
        <v>1700</v>
      </c>
      <c r="BE59" s="1176">
        <v>2057</v>
      </c>
      <c r="BJ59" s="1273" t="s">
        <v>1656</v>
      </c>
      <c r="BL59" s="1273" t="s">
        <v>1656</v>
      </c>
    </row>
    <row customHeight="1" ht="11.25">
      <c r="A60" s="1130" t="s">
        <v>1701</v>
      </c>
      <c r="D60" s="1174" t="s">
        <v>1702</v>
      </c>
      <c r="E60" s="1151" t="s">
        <v>1584</v>
      </c>
      <c r="F60" s="1130" t="s">
        <v>1698</v>
      </c>
      <c r="AX60" s="1176" t="s">
        <v>1703</v>
      </c>
      <c r="AZ60" s="1176" t="s">
        <v>1222</v>
      </c>
      <c r="BE60" s="1176">
        <v>2058</v>
      </c>
      <c r="BJ60" s="1273" t="s">
        <v>1662</v>
      </c>
      <c r="BL60" s="1273" t="s">
        <v>1662</v>
      </c>
    </row>
    <row customHeight="1" ht="11.25">
      <c r="A61" s="1130" t="s">
        <v>1704</v>
      </c>
      <c r="D61" s="1174" t="s">
        <v>1705</v>
      </c>
      <c r="E61" s="1151" t="s">
        <v>1584</v>
      </c>
      <c r="F61" s="1130" t="s">
        <v>1698</v>
      </c>
      <c r="AX61" s="1176" t="s">
        <v>1706</v>
      </c>
      <c r="AZ61" s="1176" t="s">
        <v>1248</v>
      </c>
      <c r="BE61" s="1176">
        <v>2059</v>
      </c>
      <c r="BL61" s="1273" t="s">
        <v>1041</v>
      </c>
    </row>
    <row customHeight="1" ht="11.25">
      <c r="A62" s="1130" t="s">
        <v>1707</v>
      </c>
      <c r="D62" s="1174" t="s">
        <v>130</v>
      </c>
      <c r="E62" s="1151">
        <v>30</v>
      </c>
      <c r="F62" s="1130" t="s">
        <v>1698</v>
      </c>
      <c r="AZ62" s="1176" t="s">
        <v>1283</v>
      </c>
      <c r="BE62" s="1176">
        <v>2060</v>
      </c>
      <c r="BL62" s="1273" t="s">
        <v>1043</v>
      </c>
    </row>
    <row customHeight="1" ht="11.25">
      <c r="A63" s="1130" t="s">
        <v>1708</v>
      </c>
      <c r="D63" s="1174" t="s">
        <v>1709</v>
      </c>
      <c r="E63" s="1151">
        <v>30</v>
      </c>
      <c r="F63" s="1130" t="s">
        <v>1698</v>
      </c>
      <c r="AZ63" s="1176" t="s">
        <v>1314</v>
      </c>
      <c r="BE63" s="1176">
        <v>2061</v>
      </c>
    </row>
    <row customHeight="1" ht="11.25">
      <c r="A64" s="1130" t="s">
        <v>1710</v>
      </c>
      <c r="D64" s="1174" t="s">
        <v>1711</v>
      </c>
      <c r="E64" s="1151">
        <v>30</v>
      </c>
      <c r="F64" s="1130" t="s">
        <v>1698</v>
      </c>
      <c r="AZ64" s="1176" t="s">
        <v>1337</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1223</v>
      </c>
      <c r="BE67" s="1176">
        <v>2065</v>
      </c>
    </row>
    <row customHeight="1" ht="11.25">
      <c r="A68" s="1130" t="s">
        <v>1716</v>
      </c>
      <c r="AZ68" s="1176" t="s">
        <v>1249</v>
      </c>
      <c r="BE68" s="1176">
        <v>2066</v>
      </c>
      <c r="BH68" s="1123" t="s">
        <v>1717</v>
      </c>
      <c r="BJ68" s="1123" t="s">
        <v>1718</v>
      </c>
      <c r="BL68" s="1123" t="s">
        <v>1719</v>
      </c>
      <c r="BN68" s="1123" t="s">
        <v>1720</v>
      </c>
    </row>
    <row customHeight="1" ht="11.25">
      <c r="A69" s="1130" t="s">
        <v>1721</v>
      </c>
      <c r="AZ69" s="1176" t="s">
        <v>1284</v>
      </c>
      <c r="BE69" s="1176">
        <v>2067</v>
      </c>
      <c r="BH69" s="1124" t="s">
        <v>1722</v>
      </c>
      <c r="BI69" s="1173" t="s">
        <v>109</v>
      </c>
      <c r="BJ69" s="1124" t="s">
        <v>1723</v>
      </c>
      <c r="BK69" s="1173" t="s">
        <v>109</v>
      </c>
      <c r="BL69" s="1124" t="s">
        <v>1724</v>
      </c>
      <c r="BM69" s="1126" t="s">
        <v>109</v>
      </c>
      <c r="BN69" s="1124" t="s">
        <v>1725</v>
      </c>
    </row>
    <row customHeight="1" ht="11.25">
      <c r="A70" s="1130" t="s">
        <v>1726</v>
      </c>
      <c r="AZ70" s="1176" t="s">
        <v>1315</v>
      </c>
      <c r="BE70" s="1176">
        <v>2068</v>
      </c>
      <c r="BH70" s="1124" t="s">
        <v>1727</v>
      </c>
      <c r="BJ70" s="1124" t="s">
        <v>1728</v>
      </c>
      <c r="BL70" s="1124" t="s">
        <v>1729</v>
      </c>
      <c r="BN70" s="1124" t="s">
        <v>1730</v>
      </c>
    </row>
    <row customHeight="1" ht="11.25">
      <c r="A71" s="1130" t="s">
        <v>1731</v>
      </c>
      <c r="AZ71" s="1176" t="s">
        <v>1317</v>
      </c>
      <c r="BE71" s="1176">
        <v>2069</v>
      </c>
      <c r="BH71" s="1124" t="s">
        <v>1732</v>
      </c>
      <c r="BI71" s="1173" t="s">
        <v>89</v>
      </c>
      <c r="BJ71" s="1124" t="s">
        <v>1733</v>
      </c>
      <c r="BK71" s="1173" t="s">
        <v>89</v>
      </c>
      <c r="BL71" s="1124" t="s">
        <v>1734</v>
      </c>
      <c r="BM71" s="1126" t="s">
        <v>89</v>
      </c>
      <c r="BN71" s="1124" t="s">
        <v>1735</v>
      </c>
    </row>
    <row customHeight="1" ht="11.25">
      <c r="A72" s="1130" t="s">
        <v>1736</v>
      </c>
      <c r="AZ72" s="1176" t="s">
        <v>19</v>
      </c>
      <c r="BE72" s="1176">
        <v>2070</v>
      </c>
      <c r="BH72" s="1124" t="s">
        <v>1737</v>
      </c>
      <c r="BJ72" s="1124" t="s">
        <v>1737</v>
      </c>
      <c r="BL72" s="1124" t="s">
        <v>1737</v>
      </c>
      <c r="BN72" s="1124" t="s">
        <v>1738</v>
      </c>
    </row>
    <row customHeight="1" ht="11.25">
      <c r="A73" s="1130" t="s">
        <v>1739</v>
      </c>
      <c r="BH73" s="1124" t="s">
        <v>1740</v>
      </c>
      <c r="BI73" s="1173" t="s">
        <v>111</v>
      </c>
      <c r="BJ73" s="1124" t="s">
        <v>1741</v>
      </c>
      <c r="BK73" s="1173" t="s">
        <v>111</v>
      </c>
      <c r="BL73" s="1124" t="s">
        <v>1742</v>
      </c>
      <c r="BM73" s="1126" t="s">
        <v>111</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1232</v>
      </c>
      <c r="BH76" s="1124" t="s">
        <v>1753</v>
      </c>
      <c r="BJ76" s="1124" t="s">
        <v>1754</v>
      </c>
      <c r="BL76" s="1124" t="s">
        <v>1755</v>
      </c>
    </row>
    <row customHeight="1" ht="11.25">
      <c r="A77" s="1130" t="s">
        <v>1756</v>
      </c>
      <c r="AZ77" s="1176" t="s">
        <v>1259</v>
      </c>
    </row>
    <row customHeight="1" ht="11.25">
      <c r="A78" s="1130" t="s">
        <v>1757</v>
      </c>
      <c r="AZ78" s="1176" t="s">
        <v>1291</v>
      </c>
    </row>
    <row customHeight="1" ht="11.25">
      <c r="A79" s="1130" t="s">
        <v>1758</v>
      </c>
      <c r="AZ79" s="1176" t="s">
        <v>1321</v>
      </c>
      <c r="BH79" s="1123" t="s">
        <v>1759</v>
      </c>
      <c r="BJ79" s="1123" t="s">
        <v>1760</v>
      </c>
      <c r="BL79" s="1123" t="s">
        <v>1761</v>
      </c>
    </row>
    <row customHeight="1" ht="11.25">
      <c r="A80" s="1130" t="s">
        <v>1762</v>
      </c>
      <c r="AZ80" s="1176" t="s">
        <v>1342</v>
      </c>
      <c r="BH80" s="1124" t="s">
        <v>1763</v>
      </c>
      <c r="BJ80" s="1124" t="s">
        <v>1764</v>
      </c>
      <c r="BL80" s="1124" t="s">
        <v>1765</v>
      </c>
    </row>
    <row customHeight="1" ht="11.25">
      <c r="A81" s="1130" t="s">
        <v>1766</v>
      </c>
      <c r="AZ81" s="1176" t="s">
        <v>1359</v>
      </c>
      <c r="BH81" s="1124" t="s">
        <v>1767</v>
      </c>
      <c r="BJ81" s="1124" t="s">
        <v>1768</v>
      </c>
      <c r="BL81" s="1124" t="s">
        <v>1769</v>
      </c>
    </row>
    <row customHeight="1" ht="11.25">
      <c r="A82" s="1130" t="s">
        <v>1770</v>
      </c>
      <c r="AZ82" s="1176" t="s">
        <v>1374</v>
      </c>
      <c r="BH82" s="1124" t="s">
        <v>1771</v>
      </c>
      <c r="BJ82" s="1124" t="s">
        <v>1772</v>
      </c>
      <c r="BL82" s="1124" t="s">
        <v>1773</v>
      </c>
    </row>
    <row customHeight="1" ht="11.25">
      <c r="A83" s="1130" t="s">
        <v>16</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1019</v>
      </c>
    </row>
    <row customHeight="1" ht="11.25">
      <c r="A91" s="1130" t="s">
        <v>1798</v>
      </c>
      <c r="AZ91" s="1176" t="s">
        <v>1055</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572</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1219</v>
      </c>
    </row>
    <row customHeight="1" ht="11.25">
      <c r="AZ116" s="1957" t="s">
        <v>1840</v>
      </c>
      <c r="BA116" s="1958" t="s">
        <v>1841</v>
      </c>
      <c r="BH116" s="1124" t="s">
        <v>1245</v>
      </c>
    </row>
    <row customHeight="1" ht="11.25">
      <c r="BH117" s="1124" t="s">
        <v>1280</v>
      </c>
    </row>
    <row customHeight="1" ht="11.25">
      <c r="BH118" s="1124" t="s">
        <v>1313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2780F-CC97-AB18-3AD7-14EAEE96C12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301</v>
      </c>
      <c r="J1" s="511" t="s">
        <v>14</v>
      </c>
    </row>
    <row customHeight="1" ht="22.5" hidden="1">
      <c r="A2" s="558"/>
      <c r="B2" s="558"/>
      <c r="C2" s="1786" t="s">
        <v>517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87</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1857</v>
      </c>
      <c r="F13" s="1577" t="s">
        <v>308</v>
      </c>
      <c r="G13" s="530"/>
      <c r="H13" s="1589"/>
      <c r="J13" s="511">
        <v>19</v>
      </c>
    </row>
    <row customHeight="1" ht="19.95">
      <c r="A14" s="558"/>
      <c r="B14" s="558"/>
      <c r="C14" s="513"/>
      <c r="D14" s="1579" t="s">
        <v>709</v>
      </c>
      <c r="E14" s="1580" t="s">
        <v>1858</v>
      </c>
      <c r="F14" s="1582"/>
      <c r="G14" s="1581" t="s">
        <v>1859</v>
      </c>
      <c r="H14" s="1589"/>
      <c r="J14" s="511">
        <v>19</v>
      </c>
    </row>
    <row customHeight="1" ht="19.95">
      <c r="A15" s="558"/>
      <c r="B15" s="558"/>
      <c r="C15" s="513"/>
      <c r="D15" s="1579" t="s">
        <v>309</v>
      </c>
      <c r="E15" s="1580" t="s">
        <v>1860</v>
      </c>
      <c r="F15" s="1582"/>
      <c r="G15" s="1581" t="s">
        <v>1861</v>
      </c>
      <c r="H15" s="1589"/>
      <c r="J15" s="511">
        <v>19</v>
      </c>
    </row>
    <row customHeight="1" ht="24">
      <c r="A16" s="558"/>
      <c r="B16" s="558"/>
      <c r="C16" s="513"/>
      <c r="D16" s="1579" t="s">
        <v>312</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90</v>
      </c>
      <c r="E18" s="1583" t="s">
        <v>1866</v>
      </c>
      <c r="F18" s="1582"/>
      <c r="G18" s="530" t="s">
        <v>1865</v>
      </c>
      <c r="H18" s="1589"/>
      <c r="I18" s="908"/>
      <c r="J18" s="511">
        <v>46</v>
      </c>
    </row>
    <row customHeight="1" ht="23.25">
      <c r="A19" s="558"/>
      <c r="B19" s="558"/>
      <c r="C19" s="513"/>
      <c r="D19" s="1576" t="s">
        <v>111</v>
      </c>
      <c r="E19" s="1583" t="s">
        <v>1867</v>
      </c>
      <c r="F19" s="1577" t="s">
        <v>308</v>
      </c>
      <c r="G19" s="2527" t="s">
        <v>1868</v>
      </c>
      <c r="H19" s="531"/>
      <c r="J19" s="511">
        <v>22</v>
      </c>
    </row>
    <row s="4953" customFormat="1" customHeight="1" ht="5.25" hidden="1">
      <c r="A20" s="558"/>
      <c r="B20" s="558"/>
      <c r="C20" s="1585"/>
      <c r="D20" s="1584" t="s">
        <v>1116</v>
      </c>
      <c r="E20" s="1070"/>
      <c r="F20" s="1069"/>
      <c r="G20" s="2528"/>
      <c r="J20" s="1586">
        <v>0</v>
      </c>
    </row>
    <row customHeight="1" ht="15.75">
      <c r="A21" s="558"/>
      <c r="B21" s="558"/>
      <c r="C21" s="513"/>
      <c r="D21" s="523"/>
      <c r="E21" s="471" t="s">
        <v>341</v>
      </c>
      <c r="F21" s="525"/>
      <c r="G21" s="2529"/>
      <c r="H21" s="1589"/>
      <c r="J21" s="511">
        <v>15</v>
      </c>
    </row>
    <row s="3283" customFormat="1" customHeight="1" ht="26.25">
      <c r="A22" s="558"/>
      <c r="B22" s="558"/>
      <c r="C22" s="558"/>
      <c r="D22" s="1576" t="s">
        <v>91</v>
      </c>
      <c r="E22" s="530" t="s">
        <v>1869</v>
      </c>
      <c r="F22" s="1582"/>
      <c r="G22" s="530" t="s">
        <v>1870</v>
      </c>
      <c r="H22" s="1588"/>
      <c r="J22" s="557">
        <v>25</v>
      </c>
    </row>
    <row s="3283" customFormat="1" customHeight="1" ht="19.95">
      <c r="A23" s="558"/>
      <c r="B23" s="558"/>
      <c r="C23" s="558"/>
      <c r="D23" s="1576" t="s">
        <v>92</v>
      </c>
      <c r="E23" s="1583" t="s">
        <v>1871</v>
      </c>
      <c r="F23" s="1587"/>
      <c r="G23" s="530" t="s">
        <v>1872</v>
      </c>
      <c r="H23" s="1588"/>
      <c r="J23" s="557">
        <v>19</v>
      </c>
    </row>
    <row s="3283"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FEA25-FEFE-8F22-795F-D5AD1A1ACB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1" width="3.00390625" customWidth="1"/>
    <col min="12" max="14" style="2941" width="8.00390625" customWidth="1"/>
    <col min="15" max="15" style="2941" width="25.00390625" customWidth="1"/>
    <col min="16" max="16" style="2941" width="14.00390625" customWidth="1"/>
    <col min="17" max="20" style="2876" width="8.00390625" customWidth="1"/>
    <col min="21" max="254" style="2774" width="8.00390625" customWidth="1"/>
    <col min="255" max="255" style="2774" width="9.140625" hidden="1"/>
  </cols>
  <sheetData>
    <row customHeight="1" ht="22.5" hidden="1">
      <c r="F1" s="1687" t="s">
        <v>1873</v>
      </c>
      <c r="G1" s="1687" t="s">
        <v>48</v>
      </c>
      <c r="H1" s="1687" t="s">
        <v>50</v>
      </c>
      <c r="IU1" s="1211" t="s">
        <v>14</v>
      </c>
    </row>
    <row s="2912" customFormat="1" customHeight="1" ht="22.5" hidden="1">
      <c r="A2" s="887"/>
      <c r="B2" s="1216">
        <v>1</v>
      </c>
      <c r="C2" s="1216"/>
      <c r="D2" s="1984" t="s">
        <v>517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7" customFormat="1" customHeight="1" ht="21">
      <c r="A8" s="1211"/>
      <c r="B8" s="1216"/>
      <c r="C8" s="1211"/>
      <c r="D8" s="1551"/>
      <c r="E8" s="1604" t="s">
        <v>87</v>
      </c>
      <c r="F8" s="1596" t="s">
        <v>1873</v>
      </c>
      <c r="G8" s="1596" t="s">
        <v>48</v>
      </c>
      <c r="H8" s="1596" t="s">
        <v>50</v>
      </c>
      <c r="I8" s="1596" t="s">
        <v>1874</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5" customFormat="1" customHeight="1" ht="10.5">
      <c r="B14" s="890"/>
      <c r="D14" s="238"/>
      <c r="K14" s="556"/>
      <c r="L14" s="556"/>
      <c r="M14" s="556"/>
      <c r="N14" s="556"/>
      <c r="O14" s="282"/>
      <c r="P14" s="556"/>
      <c r="Q14" s="281"/>
      <c r="R14" s="281"/>
      <c r="S14" s="281"/>
      <c r="T14" s="281"/>
      <c r="IU14" s="237">
        <v>10</v>
      </c>
    </row>
    <row s="2935"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DCEC8-E1CC-ABF7-7947-70B7DCA807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517</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7"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F3C69-7377-083B-55DA-348CBB5C70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517</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7" customFormat="1" customHeight="1" ht="67.2">
      <c r="A8" s="1687"/>
      <c r="B8" s="1422"/>
      <c r="C8" s="1687"/>
      <c r="D8" s="1571"/>
      <c r="E8" s="2534" t="s">
        <v>87</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BDEED-DEB4-4932-5065-DDF11FC4C73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1" width="3.00390625" customWidth="1"/>
    <col min="16" max="16" style="2941" width="8.00390625" customWidth="1"/>
    <col min="17" max="17" style="2774" width="9.140625" hidden="1"/>
  </cols>
  <sheetData>
    <row customHeight="1" ht="22.5" hidden="1">
      <c r="Q1" s="1211" t="s">
        <v>14</v>
      </c>
    </row>
    <row s="2912" customFormat="1" customHeight="1" ht="22.5" hidden="1">
      <c r="A2" s="552"/>
      <c r="B2" s="1216">
        <v>1</v>
      </c>
      <c r="C2" s="1216"/>
      <c r="D2" s="1984" t="s">
        <v>517</v>
      </c>
      <c r="E2" s="2183">
        <v>1</v>
      </c>
      <c r="F2" s="2359" t="str">
        <f>IF(region_name="","",region_name)</f>
        <v>Хабаровский край</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1883</v>
      </c>
      <c r="L3" s="1599"/>
      <c r="M3" s="1976"/>
      <c r="N3" s="1969"/>
      <c r="O3" s="1591"/>
      <c r="P3" s="567"/>
      <c r="Q3" s="479">
        <v>0</v>
      </c>
    </row>
    <row s="2852" customFormat="1" customHeight="1" ht="5.25" hidden="1">
      <c r="A4" s="552"/>
      <c r="D4" s="550"/>
      <c r="F4" s="303" t="s">
        <v>82</v>
      </c>
      <c r="G4" s="550" t="s">
        <v>83</v>
      </c>
      <c r="H4" s="550"/>
      <c r="I4" s="1979"/>
      <c r="J4" s="1600"/>
      <c r="K4" s="1967"/>
      <c r="L4" s="1967"/>
      <c r="M4" s="1967"/>
      <c r="N4" s="1963"/>
      <c r="O4" s="303" t="s">
        <v>82</v>
      </c>
      <c r="P4" s="303"/>
      <c r="Q4" s="567">
        <v>0</v>
      </c>
    </row>
    <row s="2912" customFormat="1" customHeight="1" ht="22.5" hidden="1">
      <c r="A5" s="1697"/>
      <c r="B5" s="1422">
        <v>1</v>
      </c>
      <c r="C5" s="1422"/>
      <c r="D5" s="857"/>
      <c r="E5" s="1969"/>
      <c r="F5" s="1969"/>
      <c r="G5" s="1969"/>
      <c r="H5" s="1980"/>
      <c r="I5" s="1985" t="s">
        <v>517</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5019"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7" customFormat="1" customHeight="1" ht="44.25">
      <c r="A11" s="1687"/>
      <c r="B11" s="1422"/>
      <c r="C11" s="1687"/>
      <c r="D11" s="1571"/>
      <c r="E11" s="2548" t="s">
        <v>87</v>
      </c>
      <c r="F11" s="2548" t="s">
        <v>306</v>
      </c>
      <c r="G11" s="2548" t="s">
        <v>1884</v>
      </c>
      <c r="H11" s="2548"/>
      <c r="I11" s="2548" t="s">
        <v>1885</v>
      </c>
      <c r="J11" s="2548"/>
      <c r="K11" s="2548"/>
      <c r="L11" s="2548" t="s">
        <v>1886</v>
      </c>
      <c r="M11" s="2536" t="s">
        <v>1887</v>
      </c>
      <c r="N11" s="2547"/>
      <c r="O11" s="1680"/>
      <c r="P11" s="1680"/>
      <c r="Q11" s="1665">
        <v>42</v>
      </c>
    </row>
    <row s="2867" customFormat="1" customHeight="1" ht="29.25">
      <c r="A12" s="1211"/>
      <c r="B12" s="1216"/>
      <c r="C12" s="1211"/>
      <c r="D12" s="1551"/>
      <c r="E12" s="2534"/>
      <c r="F12" s="2548"/>
      <c r="G12" s="1965" t="s">
        <v>1888</v>
      </c>
      <c r="H12" s="1965" t="s">
        <v>310</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1889</v>
      </c>
      <c r="O13" s="1591"/>
      <c r="P13" s="567"/>
      <c r="Q13" s="479">
        <v>22</v>
      </c>
    </row>
    <row s="2912"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12" customFormat="1" customHeight="1" ht="23.25">
      <c r="A15" s="2155"/>
      <c r="B15" s="1216"/>
      <c r="C15" s="468"/>
      <c r="D15" s="857"/>
      <c r="E15" s="477"/>
      <c r="F15" s="1556" t="s">
        <v>1875</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93F96-DE17-3589-1ED7-99CCFDE3DCE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9" width="9.140625" hidden="1"/>
    <col min="2" max="2" style="4770" width="9.140625" hidden="1"/>
    <col min="3" max="3" style="5042" width="3.00390625" customWidth="1"/>
    <col min="4" max="4" style="4770" width="6.00390625" customWidth="1"/>
    <col min="5" max="5" style="4770" width="22.00390625" customWidth="1"/>
    <col min="6" max="6" style="4770" width="15.00390625" customWidth="1"/>
    <col min="7" max="7" style="4770" width="14.00390625" customWidth="1"/>
    <col min="8" max="8" style="4770" width="47.00390625" customWidth="1"/>
    <col min="9" max="9" style="4770" width="115.00390625" customWidth="1"/>
    <col min="10" max="10" style="4770" width="3.00390625" customWidth="1"/>
    <col min="11" max="12" style="4770" width="8.00390625" customWidth="1"/>
    <col min="13" max="13" style="477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87</v>
      </c>
      <c r="E9" s="2265" t="s">
        <v>1891</v>
      </c>
      <c r="F9" s="2265"/>
      <c r="G9" s="2265"/>
      <c r="H9" s="2265"/>
      <c r="I9" s="2265"/>
      <c r="M9" s="177">
        <v>28</v>
      </c>
    </row>
    <row customHeight="1" ht="24">
      <c r="D10" s="2265"/>
      <c r="E10" s="183" t="s">
        <v>1892</v>
      </c>
      <c r="F10" s="183" t="s">
        <v>1893</v>
      </c>
      <c r="G10" s="183" t="s">
        <v>1894</v>
      </c>
      <c r="H10" s="183" t="s">
        <v>392</v>
      </c>
      <c r="I10" s="2265"/>
      <c r="M10" s="177">
        <v>23</v>
      </c>
    </row>
    <row customHeight="1" ht="12" hidden="1">
      <c r="D11" s="143" t="s">
        <v>109</v>
      </c>
      <c r="E11" s="143" t="s">
        <v>90</v>
      </c>
      <c r="F11" s="143" t="s">
        <v>111</v>
      </c>
      <c r="G11" s="143" t="s">
        <v>91</v>
      </c>
      <c r="H11" s="143" t="s">
        <v>92</v>
      </c>
      <c r="I11" s="143" t="s">
        <v>112</v>
      </c>
      <c r="M11" s="177">
        <v>0</v>
      </c>
    </row>
    <row s="4770" customFormat="1" customHeight="1" ht="26.25">
      <c r="A12" s="201" t="s">
        <v>89</v>
      </c>
      <c r="B12" s="181" t="s">
        <v>28</v>
      </c>
      <c r="C12" s="182"/>
      <c r="D12" s="184" t="s">
        <v>109</v>
      </c>
      <c r="E12" s="437"/>
      <c r="F12" s="437"/>
      <c r="G12" s="1790" t="s">
        <v>28</v>
      </c>
      <c r="H12" s="438"/>
      <c r="I12" s="2225" t="s">
        <v>1895</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CFCF3-2F36-3762-E208-DD6EDBD4B89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5076" width="9.140625" hidden="1"/>
    <col min="3" max="3" style="5075" width="3.00390625" customWidth="1"/>
    <col min="4" max="4" style="5076" width="6.00390625" customWidth="1"/>
    <col min="5" max="5" style="5076" width="94.00390625" customWidth="1"/>
    <col min="6" max="9" style="5076" width="8.00390625" customWidth="1"/>
    <col min="10" max="10" style="507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87</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t="s">
        <v>1899</v>
      </c>
      <c r="J12" s="125">
        <v>15</v>
      </c>
    </row>
    <row customHeight="1" ht="12.75">
      <c r="C13" s="148"/>
      <c r="D13" s="318"/>
      <c r="E13" s="319" t="s">
        <v>1900</v>
      </c>
      <c r="J13" s="125">
        <v>12</v>
      </c>
    </row>
    <row customHeight="1" ht="3">
      <c r="J14" s="125">
        <v>3</v>
      </c>
    </row>
    <row customHeight="1" ht="23.25">
      <c r="C15" s="193"/>
      <c r="D15" s="2555" t="s">
        <v>1901</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46F8E-6BC4-840B-0212-A9422C846C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5076" width="9.140625" hidden="1"/>
    <col min="3" max="3" style="5075" width="3.00390625" customWidth="1"/>
    <col min="4" max="4" style="5076" width="6.00390625" customWidth="1"/>
    <col min="5" max="5" style="5076" width="94.00390625" customWidth="1"/>
    <col min="6" max="12" style="5076" width="8.00390625" customWidth="1"/>
    <col min="13" max="13" style="507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1902</v>
      </c>
      <c r="E7" s="2156"/>
      <c r="F7" s="323"/>
      <c r="M7" s="125">
        <v>22</v>
      </c>
    </row>
    <row customHeight="1" ht="3">
      <c r="C8" s="148"/>
      <c r="D8" s="126"/>
      <c r="E8" s="126"/>
      <c r="M8" s="125">
        <v>3</v>
      </c>
    </row>
    <row customHeight="1" ht="16.8">
      <c r="C9" s="148"/>
      <c r="D9" s="161" t="s">
        <v>87</v>
      </c>
      <c r="E9" s="164" t="s">
        <v>289</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1900</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BADDB-2A3C-1344-A5D3-21BBE1CB31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1903</v>
      </c>
      <c r="C2" s="2556"/>
      <c r="D2" s="2556"/>
      <c r="E2" s="324"/>
      <c r="F2" s="145">
        <v>22</v>
      </c>
    </row>
    <row customHeight="1" ht="3">
      <c r="F3" s="145">
        <v>3</v>
      </c>
    </row>
    <row customHeight="1" ht="23.25">
      <c r="B4" s="2670" t="s">
        <v>1904</v>
      </c>
      <c r="C4" s="439" t="s">
        <v>1905</v>
      </c>
      <c r="D4" s="439" t="s">
        <v>1906</v>
      </c>
      <c r="F4" s="145">
        <v>22</v>
      </c>
    </row>
    <row customHeight="1" ht="11.25" hidden="1">
      <c r="A5" s="145" t="s">
        <v>81</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C4104-4ADE-1ECD-C622-D52C7BF6DE7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5085" customFormat="1" customHeight="1" ht="17.25">
      <c r="A2" s="1871" t="s">
        <v>1907</v>
      </c>
    </row>
    <row r="4" s="5076" customFormat="1" customHeight="1" ht="15">
      <c r="C4" s="1872"/>
      <c r="D4" s="169"/>
      <c r="E4" s="433"/>
    </row>
    <row r="6" s="5085" customFormat="1" customHeight="1" ht="17.25">
      <c r="A6" s="1871" t="s">
        <v>1908</v>
      </c>
    </row>
    <row r="8" s="5076" customFormat="1" customHeight="1" ht="17.25">
      <c r="C8" s="1873"/>
      <c r="D8" s="169"/>
      <c r="E8" s="170"/>
    </row>
    <row r="11" s="5085" customFormat="1" customHeight="1" ht="17.25">
      <c r="A11" s="1871" t="s">
        <v>1909</v>
      </c>
    </row>
    <row r="13" s="2867" customFormat="1" customHeight="1" ht="15">
      <c r="A13" s="2273">
        <v>1</v>
      </c>
      <c r="B13" s="1216"/>
      <c r="C13" s="857" t="s">
        <v>517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85" customFormat="1" customHeight="1" ht="17.25">
      <c r="A17" s="1871" t="s">
        <v>1910</v>
      </c>
    </row>
    <row r="19" s="2912" customFormat="1" customHeight="1" ht="15">
      <c r="A19" s="1938"/>
      <c r="B19" s="1422">
        <v>1</v>
      </c>
      <c r="C19" s="1422"/>
      <c r="D19" s="856" t="s">
        <v>517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1911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75" customFormat="1" customHeight="1" ht="15">
      <c r="A23" s="479"/>
      <c r="B23" s="479"/>
      <c r="C23" s="1784" t="s">
        <v>517</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5"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5"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1912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75" customFormat="1" customHeight="1" ht="15">
      <c r="A29" s="479"/>
      <c r="B29" s="479"/>
      <c r="C29" s="232"/>
      <c r="D29" s="1877"/>
      <c r="E29" s="1877"/>
      <c r="F29" s="1877"/>
      <c r="G29" s="2617" t="s">
        <v>517</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5"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1913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75" customFormat="1" customHeight="1" ht="15">
      <c r="A34" s="479"/>
      <c r="B34" s="479"/>
      <c r="C34" s="232"/>
      <c r="D34" s="1877"/>
      <c r="E34" s="1877"/>
      <c r="F34" s="1877"/>
      <c r="G34" s="1877"/>
      <c r="H34" s="1877"/>
      <c r="I34" s="1877"/>
      <c r="J34" s="1877"/>
      <c r="K34" s="1855" t="s">
        <v>517</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5085" customFormat="1" customHeight="1" ht="11.25">
      <c r="A37" s="1871" t="s">
        <v>1914</v>
      </c>
    </row>
    <row customHeight="1" ht="11.25"/>
    <row s="3281" customFormat="1" customHeight="1" ht="22.5">
      <c r="A39" s="1847"/>
      <c r="B39" s="513"/>
      <c r="C39" s="915"/>
      <c r="D39" s="496"/>
      <c r="E39" s="916"/>
      <c r="F39" s="1868"/>
      <c r="G39" s="1878"/>
      <c r="H39" s="531"/>
    </row>
    <row customHeight="1" ht="11.25"/>
    <row s="5085" customFormat="1" customHeight="1" ht="11.25">
      <c r="A41" s="1871" t="s">
        <v>1915</v>
      </c>
    </row>
    <row customHeight="1" ht="11.25"/>
    <row s="3281" customFormat="1" customHeight="1" ht="22.5">
      <c r="A43" s="513"/>
      <c r="B43" s="513"/>
      <c r="C43" s="513"/>
      <c r="D43" s="496"/>
      <c r="E43" s="916"/>
      <c r="F43" s="917"/>
      <c r="G43" s="1878"/>
      <c r="H43" s="531"/>
    </row>
    <row customHeight="1" ht="11.25"/>
    <row s="5085" customFormat="1" customHeight="1" ht="11.25">
      <c r="A45" s="1871" t="s">
        <v>1916</v>
      </c>
    </row>
    <row customHeight="1" ht="11.25"/>
    <row s="3281" customFormat="1" customHeight="1" ht="24">
      <c r="A47" s="2258" t="s">
        <v>315</v>
      </c>
      <c r="B47" s="558"/>
      <c r="C47" s="2269"/>
      <c r="D47" s="501" t="str">
        <f>A47</f>
        <v>5.1</v>
      </c>
      <c r="E47" s="498" t="s">
        <v>316</v>
      </c>
      <c r="F47" s="2032" t="s">
        <v>308</v>
      </c>
      <c r="G47" s="500" t="s">
        <v>317</v>
      </c>
      <c r="H47" s="531"/>
      <c r="I47" s="908"/>
    </row>
    <row s="3281" customFormat="1" customHeight="1" ht="22.5">
      <c r="A48" s="2258"/>
      <c r="B48" s="558"/>
      <c r="C48" s="2269"/>
      <c r="D48" s="496" t="str">
        <f>D47&amp;".1"</f>
        <v>5.1.1</v>
      </c>
      <c r="E48" s="495" t="s">
        <v>318</v>
      </c>
      <c r="F48" s="2033" t="s">
        <v>28</v>
      </c>
      <c r="G48" s="530"/>
      <c r="H48" s="531"/>
      <c r="I48" s="908"/>
    </row>
    <row s="3281" customFormat="1" customHeight="1" ht="22.5">
      <c r="A49" s="2258"/>
      <c r="B49" s="558"/>
      <c r="C49" s="2269"/>
      <c r="D49" s="496" t="str">
        <f>D47&amp;".2"</f>
        <v>5.1.2</v>
      </c>
      <c r="E49" s="495" t="s">
        <v>319</v>
      </c>
      <c r="F49" s="1788" t="s">
        <v>28</v>
      </c>
      <c r="G49" s="500" t="s">
        <v>320</v>
      </c>
      <c r="H49" s="531"/>
      <c r="I49" s="908"/>
    </row>
    <row s="3281" customFormat="1" customHeight="1" ht="22.5">
      <c r="A50" s="2258"/>
      <c r="B50" s="558"/>
      <c r="C50" s="2269"/>
      <c r="D50" s="496" t="str">
        <f>D47&amp;".3"</f>
        <v>5.1.3</v>
      </c>
      <c r="E50" s="495" t="s">
        <v>321</v>
      </c>
      <c r="F50" s="2033" t="s">
        <v>28</v>
      </c>
      <c r="G50" s="530"/>
      <c r="H50" s="531"/>
      <c r="I50" s="908"/>
    </row>
    <row s="3281" customFormat="1" customHeight="1" ht="22.5">
      <c r="A51" s="2258"/>
      <c r="B51" s="558"/>
      <c r="C51" s="2269"/>
      <c r="D51" s="496" t="str">
        <f>D47&amp;".4"</f>
        <v>5.1.4</v>
      </c>
      <c r="E51" s="495" t="s">
        <v>322</v>
      </c>
      <c r="F51" s="2033" t="s">
        <v>28</v>
      </c>
      <c r="G51" s="500" t="s">
        <v>323</v>
      </c>
      <c r="H51" s="531"/>
      <c r="I51" s="908"/>
    </row>
    <row r="54" s="5085" customFormat="1" customHeight="1" ht="17.25">
      <c r="A54" s="1871" t="s">
        <v>1917</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394</v>
      </c>
      <c r="Q56" s="572" t="s">
        <v>395</v>
      </c>
      <c r="R56" s="573" t="s">
        <v>396</v>
      </c>
      <c r="S56" s="1692" t="s">
        <v>397</v>
      </c>
      <c r="T56" s="1692"/>
      <c r="U56" s="1692"/>
      <c r="V56" s="1692"/>
    </row>
    <row r="58" s="5085" customFormat="1" customHeight="1" ht="11.25">
      <c r="A58" s="1871" t="s">
        <v>1918</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5085" customFormat="1" customHeight="1" ht="11.25">
      <c r="A62" s="1871" t="s">
        <v>1919</v>
      </c>
    </row>
    <row r="64" s="4770" customFormat="1" customHeight="1" ht="15">
      <c r="A64" s="201" t="s">
        <v>89</v>
      </c>
      <c r="B64" s="181" t="s">
        <v>28</v>
      </c>
      <c r="C64" s="1882"/>
      <c r="D64" s="184"/>
      <c r="E64" s="437"/>
      <c r="F64" s="437"/>
      <c r="G64" s="1859"/>
      <c r="H64" s="1881"/>
      <c r="I64" s="1860"/>
      <c r="K64" s="328"/>
      <c r="L64" s="329"/>
    </row>
    <row r="66" s="5085" customFormat="1" customHeight="1" ht="11.25">
      <c r="A66" s="1871" t="s">
        <v>1920</v>
      </c>
    </row>
    <row r="68" s="2774" customFormat="1" customHeight="1" ht="14.25">
      <c r="A68" s="399"/>
      <c r="B68" s="1216"/>
      <c r="C68" s="432"/>
      <c r="D68" s="1866"/>
      <c r="E68" s="942"/>
      <c r="F68" s="1881"/>
      <c r="G68" s="145"/>
      <c r="I68" s="1680"/>
      <c r="J68" s="1680"/>
    </row>
    <row r="70" s="5085" customFormat="1" customHeight="1" ht="11.25">
      <c r="A70" s="1871" t="s">
        <v>1921</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1923</v>
      </c>
    </row>
    <row r="75" s="5085" customFormat="1" customHeight="1" ht="11.25">
      <c r="A75" s="1871" t="s">
        <v>1924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1922</v>
      </c>
    </row>
    <row r="79" s="5085" customFormat="1" customHeight="1" ht="11.25">
      <c r="A79" s="1871" t="s">
        <v>1925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85" customFormat="1" customHeight="1" ht="11.25">
      <c r="A89" s="1871" t="s">
        <v>1927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85" customFormat="1" customHeight="1" ht="11.25">
      <c r="A95" s="1871" t="s">
        <v>1929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85" customFormat="1" customHeight="1" ht="11.25">
      <c r="A99" s="1871" t="s">
        <v>1930</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85" customFormat="1" customHeight="1" ht="11.25">
      <c r="A107" s="1871" t="s">
        <v>1932</v>
      </c>
    </row>
    <row customHeight="1" ht="17.25"/>
    <row s="462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2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25" customFormat="1" customHeight="1" ht="12">
      <c r="A111" s="980"/>
      <c r="B111" s="979"/>
      <c r="C111" s="980"/>
      <c r="D111" s="980"/>
      <c r="E111" s="980"/>
      <c r="F111" s="1269"/>
      <c r="G111" s="1856" t="s">
        <v>1933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85" customFormat="1" customHeight="1" ht="11.25">
      <c r="A113" s="1871" t="s">
        <v>1934</v>
      </c>
    </row>
    <row r="115" s="2912"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565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566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611</v>
      </c>
      <c r="F118" s="2432"/>
      <c r="G118" s="2432"/>
      <c r="H118" s="2432"/>
      <c r="I118" s="2432"/>
      <c r="J118" s="2432"/>
      <c r="K118" s="2432"/>
      <c r="L118" s="2432"/>
      <c r="M118" s="2432"/>
      <c r="N118" s="2432"/>
      <c r="O118" s="2432"/>
      <c r="P118" s="2432"/>
      <c r="Q118" s="614">
        <f>SUMIF(T119:T120,"i",Q119:Q120)</f>
        <v>0</v>
      </c>
      <c r="R118" s="1073"/>
      <c r="S118" s="1854" t="s">
        <v>612</v>
      </c>
      <c r="T118" s="773" t="s">
        <v>613</v>
      </c>
      <c r="U118" s="2430">
        <v>1</v>
      </c>
      <c r="V118" s="2430" t="s">
        <v>576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1935</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614</v>
      </c>
      <c r="F121" s="2432"/>
      <c r="G121" s="2432"/>
      <c r="H121" s="2432"/>
      <c r="I121" s="2432"/>
      <c r="J121" s="2432"/>
      <c r="K121" s="2432"/>
      <c r="L121" s="2432"/>
      <c r="M121" s="2432"/>
      <c r="N121" s="2432"/>
      <c r="O121" s="2432"/>
      <c r="P121" s="2432"/>
      <c r="Q121" s="614">
        <f>SUMIF(T122:T123,"i",Q122:Q123)</f>
        <v>0</v>
      </c>
      <c r="R121" s="1073"/>
      <c r="S121" s="1854" t="s">
        <v>615</v>
      </c>
      <c r="T121" s="773" t="s">
        <v>613</v>
      </c>
      <c r="U121" s="2430">
        <v>1</v>
      </c>
      <c r="V121" s="2430" t="s">
        <v>576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1935</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85" customFormat="1" customHeight="1" ht="11.25">
      <c r="A125" s="1871" t="s">
        <v>1936</v>
      </c>
    </row>
    <row r="127" s="2912"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565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566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611</v>
      </c>
      <c r="F130" s="2432"/>
      <c r="G130" s="2432"/>
      <c r="H130" s="2432"/>
      <c r="I130" s="2432"/>
      <c r="J130" s="2432"/>
      <c r="K130" s="2432"/>
      <c r="L130" s="2432"/>
      <c r="M130" s="2432"/>
      <c r="N130" s="2432"/>
      <c r="O130" s="2432"/>
      <c r="P130" s="2432"/>
      <c r="Q130" s="614">
        <f>SUMIF(T131:T132,"i",Q131:Q132)</f>
        <v>0</v>
      </c>
      <c r="R130" s="1073"/>
      <c r="S130" s="1854" t="s">
        <v>612</v>
      </c>
      <c r="T130" s="773" t="s">
        <v>613</v>
      </c>
      <c r="U130" s="2430">
        <v>1</v>
      </c>
      <c r="V130" s="2430" t="s">
        <v>576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1935</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613</v>
      </c>
      <c r="U133" s="2430">
        <v>1</v>
      </c>
      <c r="V133" s="2430" t="s">
        <v>576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85" customFormat="1" customHeight="1" ht="11.25">
      <c r="A137" s="1871" t="s">
        <v>1937</v>
      </c>
    </row>
    <row r="139" s="2912" customFormat="1" customHeight="1" ht="45">
      <c r="A139" s="1862"/>
      <c r="B139" s="1216"/>
      <c r="C139" s="468"/>
      <c r="D139" s="145"/>
      <c r="E139" s="2628"/>
      <c r="F139" s="2164" t="s">
        <v>109</v>
      </c>
      <c r="G139" s="2631" t="s">
        <v>28</v>
      </c>
      <c r="H139" s="345"/>
      <c r="I139" s="693" t="s">
        <v>109</v>
      </c>
      <c r="J139" s="1863" t="s">
        <v>1938</v>
      </c>
      <c r="K139" s="694" t="s">
        <v>547</v>
      </c>
      <c r="L139" s="2280" t="s">
        <v>547</v>
      </c>
      <c r="M139" s="2633"/>
      <c r="N139" s="694" t="s">
        <v>547</v>
      </c>
      <c r="O139" s="694" t="s">
        <v>547</v>
      </c>
      <c r="P139" s="694" t="s">
        <v>547</v>
      </c>
      <c r="Q139" s="695">
        <f>SUM(Q140:Q142)</f>
        <v>0</v>
      </c>
      <c r="R139" s="695">
        <f>IF(R136=0,0,(Q136/R136)*100)</f>
        <v>0</v>
      </c>
      <c r="S139" s="2235"/>
      <c r="T139" s="773" t="s">
        <v>613</v>
      </c>
      <c r="U139" s="145"/>
      <c r="V139" s="145"/>
      <c r="AC139" s="145"/>
    </row>
    <row s="2912" customFormat="1" customHeight="1" ht="11.25">
      <c r="A140" s="1862"/>
      <c r="B140" s="1216"/>
      <c r="C140" s="468"/>
      <c r="D140" s="145"/>
      <c r="E140" s="2629"/>
      <c r="F140" s="2164"/>
      <c r="G140" s="2631"/>
      <c r="H140" s="2183"/>
      <c r="I140" s="2571" t="s">
        <v>1022</v>
      </c>
      <c r="J140" s="2625"/>
      <c r="K140" s="2626"/>
      <c r="L140" s="696"/>
      <c r="M140" s="697" t="s">
        <v>109</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1939</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1940</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1022</v>
      </c>
      <c r="J147" s="2625"/>
      <c r="K147" s="2626"/>
      <c r="L147" s="696"/>
      <c r="M147" s="697" t="s">
        <v>109</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1939</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5085" customFormat="1" customHeight="1" ht="17.25">
      <c r="A152" s="1871" t="s">
        <v>1941</v>
      </c>
    </row>
    <row customHeight="1" ht="17.25">
      <c r="G153" s="1895"/>
      <c r="H153" s="1895"/>
      <c r="I153" s="1895"/>
      <c r="M153" s="1891"/>
    </row>
    <row s="2975"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28</v>
      </c>
      <c r="S154" s="2163" t="s">
        <v>65</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5"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5" customFormat="1" customHeight="1" ht="17.25">
      <c r="A156" s="1896"/>
      <c r="C156" s="1901"/>
      <c r="D156" s="2559"/>
      <c r="E156" s="2586"/>
      <c r="F156" s="2202"/>
      <c r="G156" s="2588"/>
      <c r="H156" s="2559"/>
      <c r="I156" s="2559"/>
      <c r="J156" s="2589"/>
      <c r="K156" s="2242"/>
      <c r="L156" s="2559"/>
      <c r="M156" s="2559"/>
      <c r="N156" s="2561"/>
      <c r="O156" s="2168"/>
      <c r="P156" s="373"/>
      <c r="Q156" s="374"/>
      <c r="R156" s="374" t="s">
        <v>268</v>
      </c>
      <c r="S156" s="1902"/>
      <c r="T156" s="1902"/>
      <c r="U156" s="1902"/>
      <c r="V156" s="1902"/>
      <c r="W156" s="375"/>
      <c r="Y156" s="1315"/>
      <c r="Z156" s="1315"/>
      <c r="AA156" s="1315"/>
      <c r="AB156" s="1315"/>
      <c r="AC156" s="1315"/>
      <c r="AD156" s="1315"/>
      <c r="AE156" s="1315"/>
      <c r="AF156" s="1315"/>
      <c r="AG156" s="1315"/>
      <c r="AH156" s="1315"/>
      <c r="AI156" s="1315"/>
      <c r="AJ156" s="1315"/>
      <c r="AK156" s="1315"/>
    </row>
    <row s="2975" customFormat="1" customHeight="1" ht="17.25">
      <c r="A157" s="1896"/>
      <c r="C157" s="1901"/>
      <c r="D157" s="2559"/>
      <c r="E157" s="2586"/>
      <c r="F157" s="2202"/>
      <c r="G157" s="2588"/>
      <c r="H157" s="2559"/>
      <c r="I157" s="2559"/>
      <c r="J157" s="2589"/>
      <c r="K157" s="2168"/>
      <c r="L157" s="373"/>
      <c r="M157" s="374"/>
      <c r="N157" s="374" t="s">
        <v>269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5" customFormat="1" customHeight="1" ht="17.25">
      <c r="A158" s="1896"/>
      <c r="C158" s="1901"/>
      <c r="D158" s="2559"/>
      <c r="E158" s="2586"/>
      <c r="F158" s="2203"/>
      <c r="G158" s="2588"/>
      <c r="H158" s="373"/>
      <c r="I158" s="374"/>
      <c r="J158" s="374" t="s">
        <v>270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5"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28</v>
      </c>
      <c r="S160" s="2163" t="s">
        <v>65</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5"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5" customFormat="1" customHeight="1" ht="17.25">
      <c r="A162" s="1896"/>
      <c r="C162" s="1901"/>
      <c r="D162" s="1886"/>
      <c r="E162" s="1903"/>
      <c r="F162" s="1840"/>
      <c r="G162" s="1904"/>
      <c r="H162" s="2559"/>
      <c r="I162" s="2559"/>
      <c r="J162" s="2589"/>
      <c r="K162" s="2242"/>
      <c r="L162" s="2559"/>
      <c r="M162" s="2559"/>
      <c r="N162" s="2561"/>
      <c r="O162" s="2168"/>
      <c r="P162" s="373"/>
      <c r="Q162" s="374"/>
      <c r="R162" s="374" t="s">
        <v>268</v>
      </c>
      <c r="S162" s="1902"/>
      <c r="T162" s="1902"/>
      <c r="U162" s="1902"/>
      <c r="V162" s="1902"/>
      <c r="W162" s="375"/>
      <c r="Y162" s="1315"/>
      <c r="Z162" s="1315"/>
      <c r="AA162" s="1315"/>
      <c r="AB162" s="1315"/>
      <c r="AC162" s="1315"/>
      <c r="AD162" s="1315"/>
      <c r="AE162" s="1315"/>
      <c r="AF162" s="1315"/>
      <c r="AG162" s="1315"/>
      <c r="AH162" s="1315"/>
      <c r="AI162" s="1315"/>
      <c r="AJ162" s="1315"/>
      <c r="AK162" s="1315"/>
    </row>
    <row s="2975" customFormat="1" customHeight="1" ht="17.25">
      <c r="A163" s="1896"/>
      <c r="C163" s="1901"/>
      <c r="D163" s="1886"/>
      <c r="E163" s="1903"/>
      <c r="F163" s="1840"/>
      <c r="G163" s="1904"/>
      <c r="H163" s="2559"/>
      <c r="I163" s="2559"/>
      <c r="J163" s="2589"/>
      <c r="K163" s="2168"/>
      <c r="L163" s="373"/>
      <c r="M163" s="374"/>
      <c r="N163" s="374" t="s">
        <v>269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5"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28</v>
      </c>
      <c r="S165" s="2163" t="s">
        <v>65</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5"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5" customFormat="1" customHeight="1" ht="17.25">
      <c r="A167" s="1896"/>
      <c r="C167" s="1901"/>
      <c r="D167" s="1886"/>
      <c r="E167" s="1903"/>
      <c r="F167" s="1840"/>
      <c r="G167" s="1904"/>
      <c r="H167" s="1886"/>
      <c r="I167" s="1886"/>
      <c r="J167" s="1905"/>
      <c r="K167" s="1816"/>
      <c r="L167" s="2559"/>
      <c r="M167" s="2559"/>
      <c r="N167" s="2561"/>
      <c r="O167" s="2168"/>
      <c r="P167" s="373"/>
      <c r="Q167" s="374"/>
      <c r="R167" s="374" t="s">
        <v>268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5"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65</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5"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5"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85" customFormat="1" customHeight="1" ht="17.25">
      <c r="A174" s="1871" t="s">
        <v>1942</v>
      </c>
    </row>
    <row customHeight="1" ht="17.25">
      <c r="G175" s="1895"/>
      <c r="H175" s="1895"/>
      <c r="I175" s="1895"/>
      <c r="M175" s="1891"/>
    </row>
    <row s="2975"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5"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5" customFormat="1" customHeight="1" ht="17.25">
      <c r="A178" s="1896"/>
      <c r="C178" s="1901"/>
      <c r="D178" s="2559"/>
      <c r="E178" s="2586"/>
      <c r="F178" s="2202"/>
      <c r="G178" s="2588"/>
      <c r="H178" s="2559"/>
      <c r="I178" s="2559"/>
      <c r="J178" s="2589"/>
      <c r="K178" s="2242"/>
      <c r="L178" s="2559"/>
      <c r="M178" s="2559"/>
      <c r="N178" s="2561"/>
      <c r="O178" s="2168"/>
      <c r="P178" s="373"/>
      <c r="Q178" s="374"/>
      <c r="R178" s="374" t="s">
        <v>268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5" customFormat="1" customHeight="1" ht="17.25">
      <c r="A179" s="1896"/>
      <c r="C179" s="1901"/>
      <c r="D179" s="2559"/>
      <c r="E179" s="2586"/>
      <c r="F179" s="2202"/>
      <c r="G179" s="2588"/>
      <c r="H179" s="2559"/>
      <c r="I179" s="2559"/>
      <c r="J179" s="2589"/>
      <c r="K179" s="2168"/>
      <c r="L179" s="373"/>
      <c r="M179" s="374"/>
      <c r="N179" s="374" t="s">
        <v>269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5" customFormat="1" customHeight="1" ht="17.25">
      <c r="A180" s="1896"/>
      <c r="C180" s="1901"/>
      <c r="D180" s="2559"/>
      <c r="E180" s="2586"/>
      <c r="F180" s="2203"/>
      <c r="G180" s="2588"/>
      <c r="H180" s="373"/>
      <c r="I180" s="374"/>
      <c r="J180" s="374" t="s">
        <v>270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5"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5"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5" customFormat="1" customHeight="1" ht="17.25">
      <c r="A184" s="1896"/>
      <c r="C184" s="1901"/>
      <c r="D184" s="1886"/>
      <c r="E184" s="1903"/>
      <c r="F184" s="1840"/>
      <c r="G184" s="1904"/>
      <c r="H184" s="2559"/>
      <c r="I184" s="2559"/>
      <c r="J184" s="2589"/>
      <c r="K184" s="2242"/>
      <c r="L184" s="2559"/>
      <c r="M184" s="2559"/>
      <c r="N184" s="2561"/>
      <c r="O184" s="2168"/>
      <c r="P184" s="373"/>
      <c r="Q184" s="374"/>
      <c r="R184" s="374" t="s">
        <v>268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5" customFormat="1" customHeight="1" ht="17.25">
      <c r="A185" s="1896"/>
      <c r="C185" s="1901"/>
      <c r="D185" s="1886"/>
      <c r="E185" s="1903"/>
      <c r="F185" s="1840"/>
      <c r="G185" s="1904"/>
      <c r="H185" s="2559"/>
      <c r="I185" s="2559"/>
      <c r="J185" s="2589"/>
      <c r="K185" s="2168"/>
      <c r="L185" s="373"/>
      <c r="M185" s="374"/>
      <c r="N185" s="374" t="s">
        <v>269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5"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5"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5" customFormat="1" customHeight="1" ht="17.25">
      <c r="A189" s="1896"/>
      <c r="C189" s="1901"/>
      <c r="D189" s="1886"/>
      <c r="E189" s="1903"/>
      <c r="F189" s="1840"/>
      <c r="G189" s="1904"/>
      <c r="H189" s="1886"/>
      <c r="I189" s="1886"/>
      <c r="J189" s="1907"/>
      <c r="K189" s="1904"/>
      <c r="L189" s="2559"/>
      <c r="M189" s="2559"/>
      <c r="N189" s="2561"/>
      <c r="O189" s="2168"/>
      <c r="P189" s="373"/>
      <c r="Q189" s="374"/>
      <c r="R189" s="374" t="s">
        <v>268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5"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5"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85" customFormat="1" customHeight="1" ht="17.25">
      <c r="A200" s="1871" t="s">
        <v>1943</v>
      </c>
    </row>
    <row customHeight="1" ht="17.25">
      <c r="G201" s="1895"/>
      <c r="H201" s="1895"/>
      <c r="I201" s="1895"/>
      <c r="M201" s="1891"/>
    </row>
    <row s="2912"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1944</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1945</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1946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270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86532-DB8E-92C6-79F1-55AFF1A974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99" width="43.140625"/>
    <col min="2" max="2" style="5399" width="43.140625" hidden="1"/>
    <col min="3" max="3" style="5399" width="43.140625"/>
    <col min="4" max="5" style="5399" width="36.421875" customWidth="1"/>
    <col min="6" max="8" style="5400" width="36.421875" customWidth="1"/>
  </cols>
  <sheetData>
    <row customHeight="1" ht="9">
      <c r="A1" s="902" t="s">
        <v>1947</v>
      </c>
      <c r="B1" s="902"/>
      <c r="C1" s="1038" t="s">
        <v>1948</v>
      </c>
      <c r="D1" s="1036" t="s">
        <v>808</v>
      </c>
      <c r="E1" s="1036" t="s">
        <v>854</v>
      </c>
      <c r="F1" s="1036" t="s">
        <v>907</v>
      </c>
      <c r="G1" s="1036" t="s">
        <v>894</v>
      </c>
      <c r="H1" s="1036" t="s">
        <v>1622</v>
      </c>
    </row>
    <row customHeight="1" ht="9">
      <c r="A2" s="1039" t="s">
        <v>1949</v>
      </c>
      <c r="B2" s="1039"/>
      <c r="C2" s="1040" t="str">
        <f>INDEX(TEMPLATE_NUMBER_FORM_LIST,MATCH(TEMPLATE_SPHERE,TEMPLATE_SPHERE_LIST,0))</f>
        <v>10</v>
      </c>
      <c r="D2" s="1039" t="s">
        <v>1471</v>
      </c>
      <c r="E2" s="1039" t="s">
        <v>149</v>
      </c>
      <c r="F2" s="1041" t="s">
        <v>149</v>
      </c>
      <c r="G2" s="1039" t="s">
        <v>149</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1951</v>
      </c>
      <c r="B4" s="902" t="s">
        <v>110</v>
      </c>
      <c r="C4" s="1040" t="str">
        <f>IF(TEMPLATE_SPHERE="HEAT",D4,IF(TEMPLATE_SPHERE="TKO",H4,E4))</f>
        <v>Форма 1. Информация об организации, осуществляющей водоотведение (общая информация)</v>
      </c>
      <c r="D4" s="1039" t="s">
        <v>1952</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1953</v>
      </c>
    </row>
    <row customHeight="1" ht="117">
      <c r="A5" s="902" t="s">
        <v>1954</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1956</v>
      </c>
    </row>
    <row customHeight="1" ht="90">
      <c r="A6" s="902" t="s">
        <v>1957</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1958</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1959</v>
      </c>
      <c r="E7" s="902" t="s">
        <v>1960</v>
      </c>
      <c r="F7" s="1042"/>
      <c r="G7" s="1042"/>
      <c r="H7" s="1042"/>
    </row>
    <row customHeight="1" ht="108">
      <c r="A8" s="902" t="s">
        <v>1961</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1159</v>
      </c>
      <c r="E8" s="902" t="s">
        <v>1962</v>
      </c>
      <c r="F8" s="1042"/>
      <c r="G8" s="1042"/>
      <c r="H8" s="1042"/>
    </row>
    <row customHeight="1" ht="99">
      <c r="A9" s="902" t="s">
        <v>1963</v>
      </c>
      <c r="B9" s="902"/>
      <c r="C9" s="902" t="s">
        <v>1964</v>
      </c>
      <c r="D9" s="902"/>
      <c r="E9" s="902"/>
      <c r="F9" s="1042"/>
      <c r="G9" s="1042"/>
      <c r="H9" s="1042"/>
    </row>
    <row customHeight="1" ht="126">
      <c r="A10" s="902" t="s">
        <v>1965</v>
      </c>
      <c r="B10" s="902"/>
      <c r="C10" s="902" t="s">
        <v>1966</v>
      </c>
      <c r="D10" s="902"/>
      <c r="E10" s="902"/>
      <c r="F10" s="1042"/>
      <c r="G10" s="1042"/>
      <c r="H10" s="1042"/>
    </row>
    <row customHeight="1" ht="108">
      <c r="A11" s="902" t="s">
        <v>1967</v>
      </c>
      <c r="B11" s="902"/>
      <c r="C11" s="902" t="s">
        <v>1968</v>
      </c>
      <c r="D11" s="902"/>
      <c r="E11" s="902"/>
      <c r="F11" s="1042"/>
      <c r="G11" s="1042"/>
      <c r="H11" s="1042"/>
    </row>
    <row customHeight="1" ht="54">
      <c r="A12" s="902" t="s">
        <v>1969</v>
      </c>
      <c r="B12" s="902"/>
      <c r="C12" s="902" t="s">
        <v>1970</v>
      </c>
      <c r="D12" s="902"/>
      <c r="E12" s="902"/>
      <c r="F12" s="1042"/>
      <c r="G12" s="1042"/>
      <c r="H12" s="1042"/>
    </row>
    <row customHeight="1" ht="45">
      <c r="A13" s="902" t="s">
        <v>1971</v>
      </c>
      <c r="B13" s="902"/>
      <c r="C13" s="902" t="s">
        <v>1972</v>
      </c>
      <c r="D13" s="902"/>
      <c r="E13" s="902"/>
      <c r="F13" s="1042"/>
      <c r="G13" s="1042"/>
      <c r="H13" s="1042"/>
    </row>
    <row customHeight="1" ht="117">
      <c r="A14" s="902" t="s">
        <v>1973</v>
      </c>
      <c r="B14" s="902"/>
      <c r="C14" s="902" t="s">
        <v>1974</v>
      </c>
      <c r="D14" s="902"/>
      <c r="E14" s="902"/>
      <c r="F14" s="1042"/>
      <c r="G14" s="1042"/>
      <c r="H14" s="1042"/>
    </row>
    <row customHeight="1" ht="117">
      <c r="A15" s="902" t="s">
        <v>1975</v>
      </c>
      <c r="B15" s="902"/>
      <c r="C15" s="902" t="s">
        <v>1976</v>
      </c>
      <c r="D15" s="902"/>
      <c r="E15" s="902"/>
      <c r="F15" s="1042"/>
      <c r="G15" s="1042"/>
      <c r="H15" s="1042"/>
    </row>
    <row customHeight="1" ht="63">
      <c r="A16" s="902" t="s">
        <v>1977</v>
      </c>
      <c r="B16" s="902"/>
      <c r="C16" s="902" t="s">
        <v>1978</v>
      </c>
      <c r="D16" s="902"/>
      <c r="E16" s="902"/>
      <c r="F16" s="1042"/>
      <c r="G16" s="1042"/>
      <c r="H16" s="1042"/>
    </row>
    <row customHeight="1" ht="54">
      <c r="A17" s="902" t="s">
        <v>1979</v>
      </c>
      <c r="B17" s="902"/>
      <c r="C17" s="1040" t="s">
        <v>1980</v>
      </c>
      <c r="D17" s="902"/>
      <c r="E17" s="902"/>
      <c r="F17" s="1042"/>
      <c r="G17" s="1042"/>
      <c r="H17" s="1042"/>
    </row>
    <row customHeight="1" ht="27">
      <c r="A18" s="902" t="s">
        <v>1981</v>
      </c>
      <c r="B18" s="902"/>
      <c r="C18" s="1040" t="s">
        <v>1982</v>
      </c>
      <c r="D18" s="902"/>
      <c r="E18" s="902"/>
      <c r="F18" s="1042"/>
      <c r="G18" s="1042"/>
      <c r="H18" s="1042"/>
    </row>
    <row customHeight="1" ht="54">
      <c r="A19" s="902" t="s">
        <v>1983</v>
      </c>
      <c r="B19" s="902"/>
      <c r="C19" s="1040" t="s">
        <v>1984</v>
      </c>
      <c r="D19" s="902"/>
      <c r="E19" s="902"/>
      <c r="F19" s="1042"/>
      <c r="G19" s="1042"/>
      <c r="H19" s="1042"/>
    </row>
    <row customHeight="1" ht="36">
      <c r="A20" s="902" t="s">
        <v>1985</v>
      </c>
      <c r="B20" s="902"/>
      <c r="C20" s="1040" t="s">
        <v>1986</v>
      </c>
      <c r="D20" s="902"/>
      <c r="E20" s="902"/>
      <c r="F20" s="1042"/>
      <c r="G20" s="1042"/>
      <c r="H20" s="1042"/>
    </row>
    <row customHeight="1" ht="36">
      <c r="A21" s="902" t="s">
        <v>1987</v>
      </c>
      <c r="B21" s="902"/>
      <c r="C21" s="1040" t="s">
        <v>1988</v>
      </c>
      <c r="D21" s="902"/>
      <c r="E21" s="902"/>
      <c r="F21" s="1042"/>
      <c r="G21" s="1042"/>
      <c r="H21" s="1042"/>
    </row>
    <row customHeight="1" ht="27">
      <c r="A22" s="902" t="s">
        <v>1989</v>
      </c>
      <c r="B22" s="902"/>
      <c r="C22" s="1040" t="s">
        <v>1990</v>
      </c>
      <c r="D22" s="902"/>
      <c r="E22" s="902"/>
      <c r="F22" s="1042"/>
      <c r="G22" s="1042"/>
      <c r="H22" s="1042"/>
    </row>
    <row customHeight="1" ht="36">
      <c r="A23" s="902" t="s">
        <v>1991</v>
      </c>
      <c r="B23" s="902"/>
      <c r="C23" s="1040" t="s">
        <v>1992</v>
      </c>
      <c r="D23" s="902"/>
      <c r="E23" s="902"/>
      <c r="F23" s="1042"/>
      <c r="G23" s="1042"/>
      <c r="H23" s="1042"/>
    </row>
    <row customHeight="1" ht="28.5">
      <c r="A24" s="902" t="s">
        <v>1993</v>
      </c>
      <c r="B24" s="902"/>
      <c r="C24" s="1040" t="s">
        <v>1994</v>
      </c>
      <c r="D24" s="902"/>
      <c r="E24" s="902"/>
      <c r="F24" s="1042"/>
      <c r="G24" s="1042"/>
      <c r="H24" s="1042"/>
    </row>
    <row customHeight="1" ht="36">
      <c r="A25" s="902" t="s">
        <v>1995</v>
      </c>
      <c r="B25" s="902"/>
      <c r="C25" s="1040" t="s">
        <v>1996</v>
      </c>
      <c r="D25" s="902"/>
      <c r="E25" s="902"/>
      <c r="F25" s="1042"/>
      <c r="G25" s="1042"/>
      <c r="H25" s="1042"/>
    </row>
    <row customHeight="1" ht="27">
      <c r="A26" s="902" t="s">
        <v>1997</v>
      </c>
      <c r="B26" s="902"/>
      <c r="C26" s="1040" t="s">
        <v>1998</v>
      </c>
      <c r="D26" s="902"/>
      <c r="E26" s="902"/>
      <c r="F26" s="1042"/>
      <c r="G26" s="1042"/>
      <c r="H26" s="1042"/>
    </row>
    <row customHeight="1" ht="36">
      <c r="A27" s="902" t="s">
        <v>1999</v>
      </c>
      <c r="B27" s="902"/>
      <c r="C27" s="1040" t="s">
        <v>2000</v>
      </c>
      <c r="D27" s="902"/>
      <c r="E27" s="902"/>
      <c r="F27" s="1042"/>
      <c r="G27" s="1042"/>
      <c r="H27" s="1042"/>
    </row>
    <row customHeight="1" ht="28.5">
      <c r="A28" s="902" t="s">
        <v>2001</v>
      </c>
      <c r="B28" s="902"/>
      <c r="C28" s="1040" t="s">
        <v>2002</v>
      </c>
      <c r="D28" s="902"/>
      <c r="E28" s="902"/>
      <c r="F28" s="1042"/>
      <c r="G28" s="1042"/>
      <c r="H28" s="1042"/>
    </row>
    <row customHeight="1" ht="126">
      <c r="A29" s="902" t="s">
        <v>2003</v>
      </c>
      <c r="B29" s="902" t="s">
        <v>1573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2005</v>
      </c>
    </row>
    <row customHeight="1" ht="36">
      <c r="A30" s="902" t="s">
        <v>2006</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2008</v>
      </c>
      <c r="B31" s="902"/>
      <c r="C31" s="1040" t="str">
        <f>IF(TEMPLATE_SPHERE="HEAT",D31,IF(TEMPLATE_SPHERE="TKO",H31,E31))</f>
        <v>Форма 1. Информация об организации, осуществляющей водоотведение (общая информация)</v>
      </c>
      <c r="D31" s="902" t="s">
        <v>2009</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2010</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2012</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0E25CD-1169-9C8F-8FA4-0F5994653C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99" width="9.140625"/>
    <col min="3" max="7" style="5443" width="8.00390625" customWidth="1"/>
    <col min="8" max="12" style="5443" width="8.57421875" customWidth="1"/>
    <col min="13" max="14" style="5443" width="27.7109375" customWidth="1"/>
    <col min="15" max="19" style="5443" width="5.140625" customWidth="1"/>
    <col min="20" max="24" style="5443" width="27.7109375" customWidth="1"/>
    <col min="25" max="25" style="5444" width="1.8515625" customWidth="1"/>
    <col min="26" max="26" style="5399" width="27.7109375" customWidth="1"/>
    <col min="27" max="27" style="5445" width="27.7109375" customWidth="1"/>
    <col min="28" max="29" style="5399" width="27.7109375" customWidth="1"/>
    <col min="30" max="30" style="5399" width="3.8515625" customWidth="1"/>
    <col min="31" max="34" style="5399" width="9.140625"/>
  </cols>
  <sheetData>
    <row s="5401" customFormat="1" customHeight="1" ht="18">
      <c r="A1" s="954"/>
      <c r="B1" s="954"/>
      <c r="C1" s="954" t="s">
        <v>2013</v>
      </c>
      <c r="D1" s="954"/>
      <c r="E1" s="954"/>
      <c r="F1" s="954"/>
      <c r="G1" s="954"/>
      <c r="H1" s="954" t="s">
        <v>2014</v>
      </c>
      <c r="I1" s="954"/>
      <c r="J1" s="954"/>
      <c r="K1" s="954"/>
      <c r="L1" s="954"/>
      <c r="M1" s="954" t="s">
        <v>2015</v>
      </c>
      <c r="N1" s="954" t="s">
        <v>2016</v>
      </c>
      <c r="O1" s="2648" t="s">
        <v>2017</v>
      </c>
      <c r="P1" s="2648"/>
      <c r="Q1" s="2648"/>
      <c r="R1" s="2648"/>
      <c r="S1" s="2648"/>
      <c r="T1" s="2648" t="s">
        <v>2015</v>
      </c>
      <c r="U1" s="2648"/>
      <c r="V1" s="2648"/>
      <c r="W1" s="2648"/>
      <c r="X1" s="2648"/>
      <c r="Y1" s="1055"/>
      <c r="Z1" s="2648" t="s">
        <v>2018</v>
      </c>
      <c r="AA1" s="2648"/>
      <c r="AB1" s="2648"/>
      <c r="AC1" s="2648"/>
      <c r="AD1" s="2648"/>
    </row>
    <row customHeight="1" ht="18">
      <c r="A2" s="902"/>
      <c r="B2" s="902"/>
      <c r="C2" s="897" t="s">
        <v>808</v>
      </c>
      <c r="D2" s="897" t="s">
        <v>854</v>
      </c>
      <c r="E2" s="897" t="s">
        <v>907</v>
      </c>
      <c r="F2" s="897" t="s">
        <v>894</v>
      </c>
      <c r="G2" s="897" t="s">
        <v>1622</v>
      </c>
      <c r="H2" s="899"/>
      <c r="I2" s="899"/>
      <c r="J2" s="899"/>
      <c r="K2" s="899"/>
      <c r="L2" s="899"/>
      <c r="M2" s="899"/>
      <c r="N2" s="899"/>
      <c r="O2" s="897" t="s">
        <v>808</v>
      </c>
      <c r="P2" s="897" t="s">
        <v>854</v>
      </c>
      <c r="Q2" s="897" t="s">
        <v>894</v>
      </c>
      <c r="R2" s="897" t="s">
        <v>907</v>
      </c>
      <c r="S2" s="897" t="s">
        <v>1622</v>
      </c>
      <c r="T2" s="897" t="s">
        <v>808</v>
      </c>
      <c r="U2" s="897" t="s">
        <v>854</v>
      </c>
      <c r="V2" s="897" t="s">
        <v>894</v>
      </c>
      <c r="W2" s="897" t="s">
        <v>907</v>
      </c>
      <c r="X2" s="897" t="s">
        <v>1622</v>
      </c>
      <c r="Y2" s="897"/>
      <c r="Z2" s="897" t="s">
        <v>808</v>
      </c>
      <c r="AA2" s="906" t="s">
        <v>854</v>
      </c>
      <c r="AB2" s="897" t="s">
        <v>894</v>
      </c>
      <c r="AC2" s="897" t="s">
        <v>907</v>
      </c>
      <c r="AD2" s="897" t="s">
        <v>1622</v>
      </c>
    </row>
    <row customHeight="1" ht="162">
      <c r="A3" s="901" t="s">
        <v>26</v>
      </c>
      <c r="B3" s="901"/>
      <c r="C3" s="2652" t="s">
        <v>2019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2020</v>
      </c>
      <c r="AA3" s="899" t="s">
        <v>2021</v>
      </c>
      <c r="AB3" s="902" t="s">
        <v>2022</v>
      </c>
      <c r="AC3" s="902" t="s">
        <v>2023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1655</v>
      </c>
      <c r="F11" s="2655" t="s">
        <v>2024</v>
      </c>
      <c r="G11" s="2655"/>
      <c r="H11" s="954" t="s">
        <v>2025</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2026</v>
      </c>
      <c r="U11" s="899" t="s">
        <v>2027</v>
      </c>
      <c r="V11" s="899"/>
      <c r="W11" s="899"/>
      <c r="X11" s="899"/>
      <c r="Y11" s="1056"/>
      <c r="Z11" s="902" t="s">
        <v>2028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2029</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2030</v>
      </c>
      <c r="U12" s="899" t="s">
        <v>2031</v>
      </c>
      <c r="V12" s="899"/>
      <c r="W12" s="899"/>
      <c r="X12" s="899"/>
      <c r="Y12" s="1056"/>
      <c r="Z12" s="902" t="s">
        <v>2032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2033</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2034</v>
      </c>
      <c r="U13" s="900" t="s">
        <v>2035</v>
      </c>
      <c r="V13" s="900"/>
      <c r="W13" s="900"/>
      <c r="X13" s="899"/>
      <c r="Y13" s="1056"/>
      <c r="Z13" s="902" t="s">
        <v>2036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2038</v>
      </c>
      <c r="AA14" s="905" t="s">
        <v>2038</v>
      </c>
      <c r="AB14" s="902"/>
      <c r="AC14" s="902"/>
      <c r="AD14" s="902"/>
    </row>
    <row customHeight="1" ht="108">
      <c r="A15" s="2649"/>
      <c r="B15" s="955">
        <v>5</v>
      </c>
      <c r="C15" s="2656"/>
      <c r="D15" s="2656"/>
      <c r="E15" s="2656"/>
      <c r="F15" s="2656"/>
      <c r="G15" s="2656"/>
      <c r="H15" s="2650" t="s">
        <v>2039</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2025</v>
      </c>
      <c r="D18" s="1023" t="s">
        <v>2025</v>
      </c>
      <c r="E18" s="899" t="s">
        <v>2025</v>
      </c>
      <c r="F18" s="899" t="s">
        <v>2025</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2042</v>
      </c>
      <c r="U18" s="902" t="s">
        <v>2043</v>
      </c>
      <c r="V18" s="902" t="s">
        <v>2044</v>
      </c>
      <c r="W18" s="902" t="s">
        <v>2045</v>
      </c>
      <c r="X18" s="899"/>
      <c r="Y18" s="1056"/>
      <c r="Z18" s="902" t="s">
        <v>2046</v>
      </c>
      <c r="AA18" s="905" t="s">
        <v>2047</v>
      </c>
      <c r="AB18" s="905" t="s">
        <v>2047</v>
      </c>
      <c r="AC18" s="905" t="s">
        <v>2047</v>
      </c>
      <c r="AD18" s="902"/>
    </row>
    <row customHeight="1" ht="36">
      <c r="A19" s="901"/>
      <c r="B19" s="955">
        <v>2</v>
      </c>
      <c r="C19" s="899" t="s">
        <v>2029</v>
      </c>
      <c r="D19" s="1023" t="s">
        <v>2029</v>
      </c>
      <c r="E19" s="899" t="s">
        <v>2029</v>
      </c>
      <c r="F19" s="899" t="s">
        <v>2029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2048</v>
      </c>
      <c r="U19" s="902" t="s">
        <v>2049</v>
      </c>
      <c r="V19" s="902" t="s">
        <v>2050</v>
      </c>
      <c r="W19" s="902" t="s">
        <v>2051</v>
      </c>
      <c r="X19" s="899"/>
      <c r="Y19" s="1056"/>
      <c r="Z19" s="902" t="s">
        <v>2052</v>
      </c>
      <c r="AA19" s="905" t="s">
        <v>2052</v>
      </c>
      <c r="AB19" s="905" t="s">
        <v>2052</v>
      </c>
      <c r="AC19" s="905" t="s">
        <v>2052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709</v>
      </c>
      <c r="P20" s="1013" t="s">
        <v>709</v>
      </c>
      <c r="Q20" s="1013" t="s">
        <v>709</v>
      </c>
      <c r="R20" s="1013" t="s">
        <v>709</v>
      </c>
      <c r="S20" s="1013"/>
      <c r="T20" s="1020" t="s">
        <v>2053</v>
      </c>
      <c r="U20" s="902" t="s">
        <v>2054</v>
      </c>
      <c r="V20" s="902" t="s">
        <v>2055</v>
      </c>
      <c r="W20" s="902" t="s">
        <v>2056</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309</v>
      </c>
      <c r="P21" s="1013"/>
      <c r="Q21" s="1013"/>
      <c r="R21" s="1013"/>
      <c r="S21" s="1013"/>
      <c r="T21" s="1020" t="s">
        <v>2057</v>
      </c>
      <c r="U21" s="902"/>
      <c r="V21" s="902"/>
      <c r="W21" s="902"/>
      <c r="X21" s="899"/>
      <c r="Y21" s="1056"/>
      <c r="Z21" s="902" t="s">
        <v>2058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2059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2060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2061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736</v>
      </c>
      <c r="R25" s="1013" t="s">
        <v>309</v>
      </c>
      <c r="S25" s="1013"/>
      <c r="T25" s="1020" t="s">
        <v>2062</v>
      </c>
      <c r="U25" s="902" t="s">
        <v>2062</v>
      </c>
      <c r="V25" s="902" t="s">
        <v>2062</v>
      </c>
      <c r="W25" s="902" t="s">
        <v>2062</v>
      </c>
      <c r="X25" s="899"/>
      <c r="Y25" s="1056"/>
      <c r="Z25" s="902"/>
      <c r="AA25" s="905"/>
      <c r="AB25" s="902"/>
      <c r="AC25" s="902"/>
      <c r="AD25" s="902"/>
    </row>
    <row customHeight="1" ht="18">
      <c r="A26" s="901"/>
      <c r="B26" s="955">
        <v>9</v>
      </c>
      <c r="C26" s="899" t="s">
        <v>653</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725</v>
      </c>
      <c r="P26" s="1013" t="s">
        <v>719</v>
      </c>
      <c r="Q26" s="1013" t="s">
        <v>2063</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2064</v>
      </c>
      <c r="V26" s="1020" t="s">
        <v>2064</v>
      </c>
      <c r="W26" s="1020" t="s">
        <v>2064</v>
      </c>
      <c r="X26" s="899"/>
      <c r="Y26" s="1056"/>
      <c r="Z26" s="902"/>
      <c r="AA26" s="905"/>
      <c r="AB26" s="902"/>
      <c r="AC26" s="902"/>
      <c r="AD26" s="902"/>
    </row>
    <row customHeight="1" ht="18">
      <c r="A27" s="901"/>
      <c r="B27" s="955">
        <v>10</v>
      </c>
      <c r="C27" s="899" t="s">
        <v>657</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727</v>
      </c>
      <c r="P27" s="1013" t="s">
        <v>721</v>
      </c>
      <c r="Q27" s="1013" t="s">
        <v>2065</v>
      </c>
      <c r="R27" s="1013" t="s">
        <v>721</v>
      </c>
      <c r="S27" s="1013"/>
      <c r="T27" s="1020" t="s">
        <v>2066</v>
      </c>
      <c r="U27" s="1020" t="s">
        <v>2066</v>
      </c>
      <c r="V27" s="1020" t="s">
        <v>2066</v>
      </c>
      <c r="W27" s="1020" t="s">
        <v>2066</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729</v>
      </c>
      <c r="P28" s="1013"/>
      <c r="Q28" s="1013"/>
      <c r="R28" s="1013"/>
      <c r="S28" s="1013"/>
      <c r="T28" s="1020" t="s">
        <v>2067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736</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2068</v>
      </c>
      <c r="V29" s="902"/>
      <c r="W29" s="902" t="s">
        <v>2068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738</v>
      </c>
      <c r="P30" s="1013" t="s">
        <v>729</v>
      </c>
      <c r="Q30" s="1013" t="s">
        <v>738</v>
      </c>
      <c r="R30" s="1013" t="s">
        <v>729</v>
      </c>
      <c r="S30" s="1013"/>
      <c r="T30" s="1020" t="s">
        <v>2069</v>
      </c>
      <c r="U30" s="902" t="s">
        <v>2069</v>
      </c>
      <c r="V30" s="902" t="s">
        <v>2069</v>
      </c>
      <c r="W30" s="902" t="s">
        <v>2069</v>
      </c>
      <c r="X30" s="899"/>
      <c r="Y30" s="1056"/>
      <c r="Z30" s="902"/>
      <c r="AA30" s="905" t="s">
        <v>2070</v>
      </c>
      <c r="AB30" s="905" t="s">
        <v>2070</v>
      </c>
      <c r="AC30" s="905" t="s">
        <v>2070</v>
      </c>
      <c r="AD30" s="902"/>
    </row>
    <row customHeight="1" ht="18">
      <c r="A31" s="901"/>
      <c r="B31" s="955">
        <v>14</v>
      </c>
      <c r="C31" s="899" t="s">
        <v>2071</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2072</v>
      </c>
      <c r="P31" s="1013" t="s">
        <v>732</v>
      </c>
      <c r="Q31" s="1013" t="s">
        <v>2072</v>
      </c>
      <c r="R31" s="1013" t="s">
        <v>732</v>
      </c>
      <c r="S31" s="1013"/>
      <c r="T31" s="1021" t="s">
        <v>2073</v>
      </c>
      <c r="U31" s="902" t="s">
        <v>2073</v>
      </c>
      <c r="V31" s="902" t="s">
        <v>2073</v>
      </c>
      <c r="W31" s="902" t="s">
        <v>2073</v>
      </c>
      <c r="X31" s="899"/>
      <c r="Y31" s="1056"/>
      <c r="Z31" s="902"/>
      <c r="AA31" s="905"/>
      <c r="AB31" s="905"/>
      <c r="AC31" s="905"/>
      <c r="AD31" s="902"/>
    </row>
    <row customHeight="1" ht="36">
      <c r="A32" s="901"/>
      <c r="B32" s="955">
        <v>15</v>
      </c>
      <c r="C32" s="899" t="s">
        <v>2074</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2075</v>
      </c>
      <c r="P32" s="1013" t="s">
        <v>734</v>
      </c>
      <c r="Q32" s="1013" t="s">
        <v>2075</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2076</v>
      </c>
      <c r="V32" s="902" t="s">
        <v>2076</v>
      </c>
      <c r="W32" s="902" t="s">
        <v>2076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2077</v>
      </c>
      <c r="V33" s="902" t="s">
        <v>2077</v>
      </c>
      <c r="W33" s="902" t="s">
        <v>2078</v>
      </c>
      <c r="X33" s="899"/>
      <c r="Y33" s="1056"/>
      <c r="Z33" s="902"/>
      <c r="AA33" s="905" t="s">
        <v>2079</v>
      </c>
      <c r="AB33" s="905" t="s">
        <v>2079</v>
      </c>
      <c r="AC33" s="905" t="s">
        <v>2079</v>
      </c>
      <c r="AD33" s="902"/>
    </row>
    <row customHeight="1" ht="27">
      <c r="A34" s="901"/>
      <c r="B34" s="955">
        <v>17</v>
      </c>
      <c r="C34" s="899" t="s">
        <v>2080</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2081</v>
      </c>
      <c r="P34" s="1013" t="s">
        <v>2063</v>
      </c>
      <c r="Q34" s="1013" t="s">
        <v>2081</v>
      </c>
      <c r="R34" s="1013" t="s">
        <v>2063</v>
      </c>
      <c r="S34" s="1013"/>
      <c r="T34" s="1022" t="s">
        <v>2082</v>
      </c>
      <c r="U34" s="902" t="s">
        <v>2082</v>
      </c>
      <c r="V34" s="902" t="s">
        <v>2082</v>
      </c>
      <c r="W34" s="902" t="s">
        <v>2083</v>
      </c>
      <c r="X34" s="899"/>
      <c r="Y34" s="1056"/>
      <c r="Z34" s="902"/>
      <c r="AA34" s="905"/>
      <c r="AB34" s="902"/>
      <c r="AC34" s="902"/>
      <c r="AD34" s="902"/>
    </row>
    <row customHeight="1" ht="45">
      <c r="A35" s="901"/>
      <c r="B35" s="955">
        <v>18</v>
      </c>
      <c r="C35" s="899" t="s">
        <v>2084</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2085</v>
      </c>
      <c r="P35" s="1013" t="s">
        <v>2065</v>
      </c>
      <c r="Q35" s="1013" t="s">
        <v>2085</v>
      </c>
      <c r="R35" s="1013" t="s">
        <v>2065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2086</v>
      </c>
      <c r="V35" s="902" t="s">
        <v>2086</v>
      </c>
      <c r="W35" s="902" t="s">
        <v>2086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2087</v>
      </c>
      <c r="U36" s="902" t="s">
        <v>2087</v>
      </c>
      <c r="V36" s="902" t="s">
        <v>2087</v>
      </c>
      <c r="W36" s="902" t="s">
        <v>2087</v>
      </c>
      <c r="X36" s="899"/>
      <c r="Y36" s="1056"/>
      <c r="Z36" s="902"/>
      <c r="AA36" s="905"/>
      <c r="AB36" s="902"/>
      <c r="AC36" s="902"/>
      <c r="AD36" s="902"/>
    </row>
    <row customHeight="1" ht="18">
      <c r="A37" s="901"/>
      <c r="B37" s="955">
        <v>20</v>
      </c>
      <c r="C37" s="899" t="s">
        <v>2088</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2089</v>
      </c>
      <c r="P37" s="1013" t="s">
        <v>2072</v>
      </c>
      <c r="Q37" s="1013" t="s">
        <v>2089</v>
      </c>
      <c r="R37" s="1013" t="s">
        <v>2072</v>
      </c>
      <c r="S37" s="1013"/>
      <c r="T37" s="1020" t="s">
        <v>2090</v>
      </c>
      <c r="U37" s="902" t="s">
        <v>2090</v>
      </c>
      <c r="V37" s="902" t="s">
        <v>2090</v>
      </c>
      <c r="W37" s="902" t="s">
        <v>2090</v>
      </c>
      <c r="X37" s="899"/>
      <c r="Y37" s="1056"/>
      <c r="Z37" s="902"/>
      <c r="AA37" s="905"/>
      <c r="AB37" s="902"/>
      <c r="AC37" s="902"/>
      <c r="AD37" s="902"/>
    </row>
    <row customHeight="1" ht="18">
      <c r="A38" s="901"/>
      <c r="B38" s="955">
        <v>21</v>
      </c>
      <c r="C38" s="899" t="s">
        <v>2091</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2092</v>
      </c>
      <c r="P38" s="1013" t="s">
        <v>2075</v>
      </c>
      <c r="Q38" s="1013" t="s">
        <v>2092</v>
      </c>
      <c r="R38" s="1013" t="s">
        <v>2075</v>
      </c>
      <c r="S38" s="1013"/>
      <c r="T38" s="1020" t="s">
        <v>2093</v>
      </c>
      <c r="U38" s="902" t="s">
        <v>2093</v>
      </c>
      <c r="V38" s="902" t="s">
        <v>2093</v>
      </c>
      <c r="W38" s="902" t="s">
        <v>2093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746</v>
      </c>
      <c r="P39" s="1013" t="s">
        <v>740</v>
      </c>
      <c r="Q39" s="1013" t="s">
        <v>746</v>
      </c>
      <c r="R39" s="1013" t="s">
        <v>740</v>
      </c>
      <c r="S39" s="1013"/>
      <c r="T39" s="1020" t="s">
        <v>2094</v>
      </c>
      <c r="U39" s="902" t="s">
        <v>2095</v>
      </c>
      <c r="V39" s="902" t="s">
        <v>2096</v>
      </c>
      <c r="W39" s="902" t="s">
        <v>2097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2098</v>
      </c>
      <c r="P40" s="1013" t="s">
        <v>742</v>
      </c>
      <c r="Q40" s="1013" t="s">
        <v>2098</v>
      </c>
      <c r="R40" s="1013" t="s">
        <v>742</v>
      </c>
      <c r="S40" s="1013"/>
      <c r="T40" s="899" t="s">
        <v>2099</v>
      </c>
      <c r="U40" s="899" t="s">
        <v>2099</v>
      </c>
      <c r="V40" s="899" t="s">
        <v>2099</v>
      </c>
      <c r="W40" s="899" t="s">
        <v>2099</v>
      </c>
      <c r="X40" s="899"/>
      <c r="Y40" s="1056"/>
      <c r="Z40" s="902" t="s">
        <v>2100</v>
      </c>
      <c r="AA40" s="905" t="s">
        <v>2100</v>
      </c>
      <c r="AB40" s="905" t="s">
        <v>2100</v>
      </c>
      <c r="AC40" s="905" t="s">
        <v>2100</v>
      </c>
      <c r="AD40" s="902"/>
    </row>
    <row customHeight="1" ht="27">
      <c r="A41" s="901"/>
      <c r="B41" s="955">
        <v>24</v>
      </c>
      <c r="C41" s="899" t="s">
        <v>2101</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2102</v>
      </c>
      <c r="P41" s="1013" t="s">
        <v>2089</v>
      </c>
      <c r="Q41" s="1013" t="s">
        <v>2102</v>
      </c>
      <c r="R41" s="1013" t="s">
        <v>2089</v>
      </c>
      <c r="S41" s="1013"/>
      <c r="T41" s="899" t="s">
        <v>2103</v>
      </c>
      <c r="U41" s="899" t="s">
        <v>2103</v>
      </c>
      <c r="V41" s="899" t="s">
        <v>2103</v>
      </c>
      <c r="W41" s="899" t="s">
        <v>2103</v>
      </c>
      <c r="X41" s="899"/>
      <c r="Y41" s="1056"/>
      <c r="Z41" s="902" t="s">
        <v>2104</v>
      </c>
      <c r="AA41" s="902" t="s">
        <v>2104</v>
      </c>
      <c r="AB41" s="902" t="s">
        <v>2104</v>
      </c>
      <c r="AC41" s="902" t="s">
        <v>2104</v>
      </c>
      <c r="AD41" s="902"/>
    </row>
    <row customHeight="1" ht="27">
      <c r="A42" s="901"/>
      <c r="B42" s="955">
        <v>25</v>
      </c>
      <c r="C42" s="899" t="s">
        <v>2105</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2106</v>
      </c>
      <c r="P42" s="1013" t="s">
        <v>2092</v>
      </c>
      <c r="Q42" s="1013" t="s">
        <v>2106</v>
      </c>
      <c r="R42" s="1013" t="s">
        <v>2092</v>
      </c>
      <c r="S42" s="1013"/>
      <c r="T42" s="899" t="s">
        <v>2107</v>
      </c>
      <c r="U42" s="899" t="s">
        <v>2107</v>
      </c>
      <c r="V42" s="899" t="s">
        <v>2107</v>
      </c>
      <c r="W42" s="899" t="s">
        <v>2107</v>
      </c>
      <c r="X42" s="899"/>
      <c r="Y42" s="1056"/>
      <c r="Z42" s="902" t="s">
        <v>2108</v>
      </c>
      <c r="AA42" s="902" t="s">
        <v>2108</v>
      </c>
      <c r="AB42" s="902" t="s">
        <v>2108</v>
      </c>
      <c r="AC42" s="902" t="s">
        <v>2108</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2109</v>
      </c>
      <c r="P43" s="1013" t="s">
        <v>746</v>
      </c>
      <c r="Q43" s="1013" t="s">
        <v>2109</v>
      </c>
      <c r="R43" s="1013" t="s">
        <v>746</v>
      </c>
      <c r="S43" s="1013"/>
      <c r="T43" s="899" t="s">
        <v>2110</v>
      </c>
      <c r="U43" s="899" t="s">
        <v>2110</v>
      </c>
      <c r="V43" s="899" t="s">
        <v>2110</v>
      </c>
      <c r="W43" s="899" t="s">
        <v>2110</v>
      </c>
      <c r="X43" s="899"/>
      <c r="Y43" s="1056"/>
      <c r="Z43" s="902" t="s">
        <v>2111</v>
      </c>
      <c r="AA43" s="902" t="s">
        <v>2111</v>
      </c>
      <c r="AB43" s="902" t="s">
        <v>2111</v>
      </c>
      <c r="AC43" s="902" t="s">
        <v>2111</v>
      </c>
      <c r="AD43" s="902"/>
    </row>
    <row customHeight="1" ht="27">
      <c r="A44" s="901"/>
      <c r="B44" s="955">
        <v>27</v>
      </c>
      <c r="C44" s="899" t="s">
        <v>2112</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2113</v>
      </c>
      <c r="P44" s="1013" t="s">
        <v>2114</v>
      </c>
      <c r="Q44" s="1013" t="s">
        <v>2113</v>
      </c>
      <c r="R44" s="1013" t="s">
        <v>2114</v>
      </c>
      <c r="S44" s="1013"/>
      <c r="T44" s="899" t="s">
        <v>2103</v>
      </c>
      <c r="U44" s="899" t="s">
        <v>2103</v>
      </c>
      <c r="V44" s="899" t="s">
        <v>2103</v>
      </c>
      <c r="W44" s="899" t="s">
        <v>2103</v>
      </c>
      <c r="X44" s="899"/>
      <c r="Y44" s="1056"/>
      <c r="Z44" s="902" t="s">
        <v>2115</v>
      </c>
      <c r="AA44" s="902" t="s">
        <v>2115</v>
      </c>
      <c r="AB44" s="902" t="s">
        <v>2115</v>
      </c>
      <c r="AC44" s="902" t="s">
        <v>2115</v>
      </c>
      <c r="AD44" s="902"/>
    </row>
    <row customHeight="1" ht="27">
      <c r="A45" s="901"/>
      <c r="B45" s="955">
        <v>28</v>
      </c>
      <c r="C45" s="899" t="s">
        <v>2116</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2117</v>
      </c>
      <c r="P45" s="1013" t="s">
        <v>2118</v>
      </c>
      <c r="Q45" s="1013" t="s">
        <v>2117</v>
      </c>
      <c r="R45" s="1013" t="s">
        <v>2118</v>
      </c>
      <c r="S45" s="1013"/>
      <c r="T45" s="899" t="s">
        <v>2107</v>
      </c>
      <c r="U45" s="899" t="s">
        <v>2107</v>
      </c>
      <c r="V45" s="899" t="s">
        <v>2107</v>
      </c>
      <c r="W45" s="899" t="s">
        <v>2107</v>
      </c>
      <c r="X45" s="899"/>
      <c r="Y45" s="1056"/>
      <c r="Z45" s="902" t="s">
        <v>2119</v>
      </c>
      <c r="AA45" s="902" t="s">
        <v>2119</v>
      </c>
      <c r="AB45" s="902" t="s">
        <v>2119</v>
      </c>
      <c r="AC45" s="902" t="s">
        <v>2119</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2120</v>
      </c>
      <c r="P46" s="1013" t="s">
        <v>2098</v>
      </c>
      <c r="Q46" s="1013" t="s">
        <v>2120</v>
      </c>
      <c r="R46" s="1013" t="s">
        <v>2098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2121</v>
      </c>
      <c r="V46" s="899" t="s">
        <v>2121</v>
      </c>
      <c r="W46" s="899" t="s">
        <v>2121</v>
      </c>
      <c r="X46" s="899"/>
      <c r="Y46" s="1056"/>
      <c r="Z46" s="902" t="s">
        <v>2122</v>
      </c>
      <c r="AA46" s="902" t="s">
        <v>2123</v>
      </c>
      <c r="AB46" s="902" t="s">
        <v>2123</v>
      </c>
      <c r="AC46" s="902" t="s">
        <v>2123</v>
      </c>
      <c r="AD46" s="902"/>
    </row>
    <row customHeight="1" ht="54">
      <c r="A47" s="901"/>
      <c r="B47" s="955">
        <v>30</v>
      </c>
      <c r="C47" s="899" t="s">
        <v>2124</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2125</v>
      </c>
      <c r="P47" s="1013" t="s">
        <v>2102</v>
      </c>
      <c r="Q47" s="1013" t="s">
        <v>2125</v>
      </c>
      <c r="R47" s="1013" t="s">
        <v>2102</v>
      </c>
      <c r="S47" s="1013"/>
      <c r="T47" s="899" t="s">
        <v>2126</v>
      </c>
      <c r="U47" s="899" t="s">
        <v>2126</v>
      </c>
      <c r="V47" s="899" t="s">
        <v>2126</v>
      </c>
      <c r="W47" s="899" t="s">
        <v>2126</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2109</v>
      </c>
      <c r="Q48" s="1013" t="s">
        <v>2127</v>
      </c>
      <c r="R48" s="1013" t="s">
        <v>2109</v>
      </c>
      <c r="S48" s="1013"/>
      <c r="T48" s="899"/>
      <c r="U48" s="899" t="s">
        <v>2128</v>
      </c>
      <c r="V48" s="899" t="s">
        <v>2129</v>
      </c>
      <c r="W48" s="899" t="s">
        <v>2129</v>
      </c>
      <c r="X48" s="899"/>
      <c r="Y48" s="1056"/>
      <c r="Z48" s="902"/>
      <c r="AA48" s="905" t="s">
        <v>2123</v>
      </c>
      <c r="AB48" s="905" t="s">
        <v>2123</v>
      </c>
      <c r="AC48" s="905" t="s">
        <v>2123</v>
      </c>
      <c r="AD48" s="902"/>
    </row>
    <row customHeight="1" ht="54">
      <c r="A49" s="901"/>
      <c r="B49" s="955">
        <v>32</v>
      </c>
      <c r="C49" s="899" t="s">
        <v>2130</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2113</v>
      </c>
      <c r="Q49" s="1013" t="s">
        <v>2131</v>
      </c>
      <c r="R49" s="1013" t="s">
        <v>2113</v>
      </c>
      <c r="S49" s="1013"/>
      <c r="T49" s="899"/>
      <c r="U49" s="899" t="s">
        <v>2126</v>
      </c>
      <c r="V49" s="899" t="s">
        <v>2126</v>
      </c>
      <c r="W49" s="899" t="s">
        <v>2126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2127</v>
      </c>
      <c r="P50" s="1013" t="s">
        <v>2120</v>
      </c>
      <c r="Q50" s="1013" t="s">
        <v>2132</v>
      </c>
      <c r="R50" s="1013" t="s">
        <v>2120</v>
      </c>
      <c r="S50" s="1013"/>
      <c r="T50" s="899" t="s">
        <v>2133</v>
      </c>
      <c r="U50" s="899" t="s">
        <v>2134</v>
      </c>
      <c r="V50" s="899" t="s">
        <v>2135</v>
      </c>
      <c r="W50" s="899" t="s">
        <v>2136</v>
      </c>
      <c r="X50" s="899"/>
      <c r="Y50" s="1056"/>
      <c r="Z50" s="902" t="s">
        <v>2137</v>
      </c>
      <c r="AA50" s="905" t="s">
        <v>2138</v>
      </c>
      <c r="AB50" s="905" t="s">
        <v>2138</v>
      </c>
      <c r="AC50" s="905" t="s">
        <v>2138</v>
      </c>
      <c r="AD50" s="902"/>
    </row>
    <row customHeight="1" ht="27">
      <c r="A51" s="901"/>
      <c r="B51" s="955">
        <v>34</v>
      </c>
      <c r="C51" s="899" t="s">
        <v>2139</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2140</v>
      </c>
      <c r="U51" s="899"/>
      <c r="V51" s="899"/>
      <c r="W51" s="899"/>
      <c r="X51" s="899"/>
      <c r="Y51" s="1056"/>
      <c r="Z51" s="902"/>
      <c r="AA51" s="905"/>
      <c r="AB51" s="905"/>
      <c r="AC51" s="905"/>
      <c r="AD51" s="902"/>
    </row>
    <row customHeight="1" ht="36">
      <c r="A52" s="901"/>
      <c r="B52" s="955">
        <v>35</v>
      </c>
      <c r="C52" s="899" t="s">
        <v>2033</v>
      </c>
      <c r="D52" s="1023" t="s">
        <v>2033</v>
      </c>
      <c r="E52" s="899" t="s">
        <v>2033</v>
      </c>
      <c r="F52" s="899" t="s">
        <v>2033</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2141</v>
      </c>
      <c r="U52" s="899" t="s">
        <v>2142</v>
      </c>
      <c r="V52" s="899" t="s">
        <v>2143</v>
      </c>
      <c r="W52" s="899" t="s">
        <v>2144</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326</v>
      </c>
      <c r="Q53" s="1013" t="s">
        <v>326</v>
      </c>
      <c r="R53" s="1013" t="s">
        <v>326</v>
      </c>
      <c r="S53" s="1013"/>
      <c r="T53" s="899" t="s">
        <v>2145</v>
      </c>
      <c r="U53" s="899" t="s">
        <v>2145</v>
      </c>
      <c r="V53" s="899" t="s">
        <v>2145</v>
      </c>
      <c r="W53" s="899" t="s">
        <v>2145</v>
      </c>
      <c r="X53" s="899"/>
      <c r="Y53" s="1056"/>
      <c r="Z53" s="902"/>
      <c r="AA53" s="905"/>
      <c r="AB53" s="902"/>
      <c r="AC53" s="902"/>
      <c r="AD53" s="902"/>
    </row>
    <row customHeight="1" ht="18">
      <c r="A54" s="901"/>
      <c r="B54" s="955">
        <v>37</v>
      </c>
      <c r="C54" s="899" t="s">
        <v>2039</v>
      </c>
      <c r="D54" s="1023" t="s">
        <v>2039</v>
      </c>
      <c r="E54" s="899" t="s">
        <v>2039</v>
      </c>
      <c r="F54" s="899" t="s">
        <v>2039</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2146</v>
      </c>
      <c r="V55" s="899" t="s">
        <v>2146</v>
      </c>
      <c r="W55" s="899" t="s">
        <v>2146</v>
      </c>
      <c r="X55" s="899"/>
      <c r="Y55" s="1056"/>
      <c r="Z55" s="902" t="s">
        <v>2147</v>
      </c>
      <c r="AA55" s="902" t="s">
        <v>2147</v>
      </c>
      <c r="AB55" s="902" t="s">
        <v>2147</v>
      </c>
      <c r="AC55" s="902" t="s">
        <v>2147</v>
      </c>
      <c r="AD55" s="902"/>
    </row>
    <row customHeight="1" ht="27">
      <c r="A56" s="901"/>
      <c r="B56" s="955">
        <v>39</v>
      </c>
      <c r="C56" s="899" t="s">
        <v>1022</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2148</v>
      </c>
      <c r="V56" s="899" t="s">
        <v>2148</v>
      </c>
      <c r="W56" s="899" t="s">
        <v>2148</v>
      </c>
      <c r="X56" s="899"/>
      <c r="Y56" s="1056"/>
      <c r="Z56" s="902" t="s">
        <v>759</v>
      </c>
      <c r="AA56" s="902" t="s">
        <v>759</v>
      </c>
      <c r="AB56" s="902" t="s">
        <v>759</v>
      </c>
      <c r="AC56" s="902" t="s">
        <v>759</v>
      </c>
      <c r="AD56" s="902"/>
    </row>
    <row customHeight="1" ht="27">
      <c r="A57" s="901"/>
      <c r="B57" s="955">
        <v>40</v>
      </c>
      <c r="C57" s="899" t="s">
        <v>1024</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2149</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2150</v>
      </c>
      <c r="V57" s="899" t="s">
        <v>2150</v>
      </c>
      <c r="W57" s="899" t="s">
        <v>2150</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2151</v>
      </c>
      <c r="V58" s="899" t="s">
        <v>2151</v>
      </c>
      <c r="W58" s="899" t="s">
        <v>2151</v>
      </c>
      <c r="X58" s="899"/>
      <c r="Y58" s="1056"/>
      <c r="Z58" s="902"/>
      <c r="AA58" s="905"/>
      <c r="AB58" s="902"/>
      <c r="AC58" s="902"/>
      <c r="AD58" s="902"/>
    </row>
    <row customHeight="1" ht="36">
      <c r="A59" s="901"/>
      <c r="B59" s="955">
        <v>42</v>
      </c>
      <c r="C59" s="899">
        <v>3</v>
      </c>
      <c r="D59" s="1023" t="s">
        <v>2139</v>
      </c>
      <c r="E59" s="899" t="s">
        <v>2139</v>
      </c>
      <c r="F59" s="899" t="s">
        <v>2139</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111</v>
      </c>
      <c r="Q59" s="1013" t="s">
        <v>111</v>
      </c>
      <c r="R59" s="1013" t="s">
        <v>111</v>
      </c>
      <c r="S59" s="1013"/>
      <c r="T59" s="899"/>
      <c r="U59" s="899" t="s">
        <v>2152</v>
      </c>
      <c r="V59" s="899" t="s">
        <v>2153</v>
      </c>
      <c r="W59" s="899" t="s">
        <v>2154</v>
      </c>
      <c r="X59" s="899"/>
      <c r="Y59" s="1056"/>
      <c r="Z59" s="902"/>
      <c r="AA59" s="905"/>
      <c r="AB59" s="902"/>
      <c r="AC59" s="902"/>
      <c r="AD59" s="902"/>
    </row>
    <row customHeight="1" ht="81">
      <c r="A60" s="901"/>
      <c r="B60" s="955">
        <v>43</v>
      </c>
      <c r="C60" s="899" t="s">
        <v>2155</v>
      </c>
      <c r="D60" s="1023" t="s">
        <v>2155</v>
      </c>
      <c r="E60" s="899" t="s">
        <v>2155</v>
      </c>
      <c r="F60" s="899" t="s">
        <v>2155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630</v>
      </c>
      <c r="U60" s="899" t="s">
        <v>630</v>
      </c>
      <c r="V60" s="899" t="s">
        <v>630</v>
      </c>
      <c r="W60" s="899" t="s">
        <v>630</v>
      </c>
      <c r="X60" s="899"/>
      <c r="Y60" s="1056"/>
      <c r="Z60" s="902" t="s">
        <v>2156</v>
      </c>
      <c r="AA60" s="905" t="s">
        <v>2157</v>
      </c>
      <c r="AB60" s="902" t="s">
        <v>2158</v>
      </c>
      <c r="AC60" s="902" t="s">
        <v>2157</v>
      </c>
      <c r="AD60" s="902"/>
    </row>
    <row customHeight="1" ht="9">
      <c r="A61" s="901"/>
      <c r="B61" s="955">
        <v>44</v>
      </c>
      <c r="C61" s="899"/>
      <c r="D61" s="1023" t="s">
        <v>2159</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2160</v>
      </c>
      <c r="V61" s="899"/>
      <c r="W61" s="899"/>
      <c r="X61" s="899"/>
      <c r="Y61" s="1056"/>
      <c r="Z61" s="902"/>
      <c r="AA61" s="905"/>
      <c r="AB61" s="902"/>
      <c r="AC61" s="902"/>
      <c r="AD61" s="902"/>
    </row>
    <row customHeight="1" ht="9">
      <c r="A62" s="901"/>
      <c r="B62" s="955">
        <v>45</v>
      </c>
      <c r="C62" s="899"/>
      <c r="D62" s="1023" t="s">
        <v>2161</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2162</v>
      </c>
      <c r="V62" s="899"/>
      <c r="W62" s="899"/>
      <c r="X62" s="899"/>
      <c r="Y62" s="1056"/>
      <c r="Z62" s="902"/>
      <c r="AA62" s="905"/>
      <c r="AB62" s="902"/>
      <c r="AC62" s="902"/>
      <c r="AD62" s="902"/>
    </row>
    <row customHeight="1" ht="18">
      <c r="A63" s="901"/>
      <c r="B63" s="955">
        <v>46</v>
      </c>
      <c r="C63" s="899"/>
      <c r="D63" s="1023" t="s">
        <v>2163</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2164</v>
      </c>
      <c r="V63" s="899"/>
      <c r="W63" s="899"/>
      <c r="X63" s="899"/>
      <c r="Y63" s="1056"/>
      <c r="Z63" s="902"/>
      <c r="AA63" s="905"/>
      <c r="AB63" s="902"/>
      <c r="AC63" s="902"/>
      <c r="AD63" s="902"/>
    </row>
    <row customHeight="1" ht="18">
      <c r="A64" s="901"/>
      <c r="B64" s="955">
        <v>47</v>
      </c>
      <c r="C64" s="899"/>
      <c r="D64" s="1023" t="s">
        <v>2165</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2166</v>
      </c>
      <c r="V64" s="899"/>
      <c r="W64" s="899"/>
      <c r="X64" s="899"/>
      <c r="Y64" s="1056"/>
      <c r="Z64" s="902"/>
      <c r="AA64" s="905" t="s">
        <v>2167</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2080</v>
      </c>
      <c r="Q65" s="1013"/>
      <c r="R65" s="1013"/>
      <c r="S65" s="1013"/>
      <c r="T65" s="899"/>
      <c r="U65" s="899" t="s">
        <v>2168</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2084</v>
      </c>
      <c r="Q66" s="1013"/>
      <c r="R66" s="1013"/>
      <c r="S66" s="1013"/>
      <c r="T66" s="899"/>
      <c r="U66" s="899" t="s">
        <v>2169</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2170</v>
      </c>
      <c r="Q67" s="1013"/>
      <c r="R67" s="1013"/>
      <c r="S67" s="1013"/>
      <c r="T67" s="899"/>
      <c r="U67" s="899" t="s">
        <v>2171</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2172</v>
      </c>
      <c r="Q68" s="1013"/>
      <c r="R68" s="1013"/>
      <c r="S68" s="1013"/>
      <c r="T68" s="899"/>
      <c r="U68" s="899" t="s">
        <v>2173</v>
      </c>
      <c r="V68" s="899"/>
      <c r="W68" s="899"/>
      <c r="X68" s="899"/>
      <c r="Y68" s="1056"/>
      <c r="Z68" s="902"/>
      <c r="AA68" s="905"/>
      <c r="AB68" s="902"/>
      <c r="AC68" s="902"/>
      <c r="AD68" s="902"/>
    </row>
    <row customHeight="1" ht="9">
      <c r="A69" s="901"/>
      <c r="B69" s="955">
        <v>52</v>
      </c>
      <c r="C69" s="899"/>
      <c r="D69" s="1023" t="s">
        <v>2174</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2175</v>
      </c>
      <c r="V69" s="899"/>
      <c r="W69" s="899"/>
      <c r="X69" s="899"/>
      <c r="Y69" s="1056"/>
      <c r="Z69" s="902"/>
      <c r="AA69" s="905"/>
      <c r="AB69" s="902"/>
      <c r="AC69" s="902"/>
      <c r="AD69" s="902"/>
    </row>
    <row customHeight="1" ht="27">
      <c r="A70" s="901"/>
      <c r="B70" s="955">
        <v>53</v>
      </c>
      <c r="C70" s="899"/>
      <c r="D70" s="1023"/>
      <c r="E70" s="899" t="s">
        <v>2159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2176</v>
      </c>
      <c r="W70" s="899"/>
      <c r="X70" s="899"/>
      <c r="Y70" s="1056"/>
      <c r="Z70" s="902"/>
      <c r="AA70" s="905"/>
      <c r="AB70" s="902"/>
      <c r="AC70" s="902"/>
      <c r="AD70" s="902"/>
    </row>
    <row customHeight="1" ht="36">
      <c r="A71" s="901"/>
      <c r="B71" s="955">
        <v>54</v>
      </c>
      <c r="C71" s="899"/>
      <c r="D71" s="1023"/>
      <c r="E71" s="899" t="s">
        <v>2161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2177</v>
      </c>
      <c r="W71" s="899"/>
      <c r="X71" s="899"/>
      <c r="Y71" s="1056"/>
      <c r="Z71" s="902"/>
      <c r="AA71" s="905"/>
      <c r="AB71" s="902"/>
      <c r="AC71" s="902"/>
      <c r="AD71" s="902"/>
    </row>
    <row customHeight="1" ht="27">
      <c r="A72" s="901"/>
      <c r="B72" s="955">
        <v>55</v>
      </c>
      <c r="C72" s="899"/>
      <c r="D72" s="1023"/>
      <c r="E72" s="899" t="s">
        <v>2163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2178</v>
      </c>
      <c r="W72" s="899"/>
      <c r="X72" s="899"/>
      <c r="Y72" s="1056"/>
      <c r="Z72" s="902"/>
      <c r="AA72" s="905"/>
      <c r="AB72" s="902"/>
      <c r="AC72" s="902"/>
      <c r="AD72" s="902"/>
    </row>
    <row customHeight="1" ht="36">
      <c r="A73" s="901"/>
      <c r="B73" s="955">
        <v>56</v>
      </c>
      <c r="C73" s="899"/>
      <c r="D73" s="1023"/>
      <c r="E73" s="899" t="s">
        <v>2165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2179</v>
      </c>
      <c r="W73" s="899"/>
      <c r="X73" s="899"/>
      <c r="Y73" s="1056"/>
      <c r="Z73" s="902"/>
      <c r="AA73" s="905"/>
      <c r="AB73" s="902"/>
      <c r="AC73" s="902"/>
      <c r="AD73" s="902"/>
    </row>
    <row customHeight="1" ht="18">
      <c r="A74" s="901"/>
      <c r="B74" s="955">
        <v>57</v>
      </c>
      <c r="C74" s="899"/>
      <c r="D74" s="1023"/>
      <c r="E74" s="899" t="s">
        <v>2174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2180</v>
      </c>
      <c r="W74" s="899"/>
      <c r="X74" s="899"/>
      <c r="Y74" s="1056"/>
      <c r="Z74" s="902"/>
      <c r="AA74" s="905"/>
      <c r="AB74" s="902"/>
      <c r="AC74" s="902"/>
      <c r="AD74" s="902"/>
    </row>
    <row customHeight="1" ht="18">
      <c r="A75" s="901"/>
      <c r="B75" s="955">
        <v>58</v>
      </c>
      <c r="C75" s="899"/>
      <c r="D75" s="1023"/>
      <c r="E75" s="899"/>
      <c r="F75" s="899" t="s">
        <v>2159</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2181</v>
      </c>
      <c r="X75" s="899"/>
      <c r="Y75" s="1056"/>
      <c r="Z75" s="902"/>
      <c r="AA75" s="905"/>
      <c r="AB75" s="902"/>
      <c r="AC75" s="902"/>
      <c r="AD75" s="902"/>
    </row>
    <row customHeight="1" ht="36">
      <c r="A76" s="901"/>
      <c r="B76" s="955">
        <v>59</v>
      </c>
      <c r="C76" s="899"/>
      <c r="D76" s="1023"/>
      <c r="E76" s="899"/>
      <c r="F76" s="899" t="s">
        <v>2161</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2182</v>
      </c>
      <c r="X76" s="899"/>
      <c r="Y76" s="1056"/>
      <c r="Z76" s="902"/>
      <c r="AA76" s="905"/>
      <c r="AB76" s="902"/>
      <c r="AC76" s="902"/>
      <c r="AD76" s="902"/>
    </row>
    <row customHeight="1" ht="18">
      <c r="A77" s="901"/>
      <c r="B77" s="955">
        <v>60</v>
      </c>
      <c r="C77" s="899"/>
      <c r="D77" s="1023"/>
      <c r="E77" s="899"/>
      <c r="F77" s="899" t="s">
        <v>2163</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2183</v>
      </c>
      <c r="X77" s="899"/>
      <c r="Y77" s="1056"/>
      <c r="Z77" s="902"/>
      <c r="AA77" s="905"/>
      <c r="AB77" s="902"/>
      <c r="AC77" s="902"/>
      <c r="AD77" s="902"/>
    </row>
    <row customHeight="1" ht="72">
      <c r="A78" s="901"/>
      <c r="B78" s="955">
        <v>61</v>
      </c>
      <c r="C78" s="899" t="s">
        <v>2159</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635</v>
      </c>
      <c r="U78" s="899"/>
      <c r="V78" s="899"/>
      <c r="W78" s="899"/>
      <c r="X78" s="899"/>
      <c r="Y78" s="1056"/>
      <c r="Z78" s="902" t="s">
        <v>2184</v>
      </c>
      <c r="AA78" s="905"/>
      <c r="AB78" s="902"/>
      <c r="AC78" s="902"/>
      <c r="AD78" s="902"/>
    </row>
    <row customHeight="1" ht="36">
      <c r="A79" s="901"/>
      <c r="B79" s="955">
        <v>62</v>
      </c>
      <c r="C79" s="899" t="s">
        <v>2161</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2185</v>
      </c>
      <c r="U79" s="899"/>
      <c r="V79" s="899"/>
      <c r="W79" s="899"/>
      <c r="X79" s="899"/>
      <c r="Y79" s="1056"/>
      <c r="Z79" s="902" t="s">
        <v>2186</v>
      </c>
      <c r="AA79" s="905"/>
      <c r="AB79" s="902"/>
      <c r="AC79" s="902"/>
      <c r="AD79" s="902"/>
    </row>
    <row customHeight="1" ht="45">
      <c r="A80" s="901"/>
      <c r="B80" s="955">
        <v>63</v>
      </c>
      <c r="C80" s="899" t="s">
        <v>2163</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2187</v>
      </c>
      <c r="U80" s="899"/>
      <c r="V80" s="899"/>
      <c r="W80" s="899"/>
      <c r="X80" s="899"/>
      <c r="Y80" s="1056"/>
      <c r="Z80" s="902" t="s">
        <v>2188</v>
      </c>
      <c r="AA80" s="905"/>
      <c r="AB80" s="902"/>
      <c r="AC80" s="902"/>
      <c r="AD80" s="902"/>
    </row>
    <row customHeight="1" ht="36">
      <c r="A81" s="901"/>
      <c r="B81" s="955">
        <v>64</v>
      </c>
      <c r="C81" s="899" t="s">
        <v>2165</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2071</v>
      </c>
      <c r="P81" s="1013"/>
      <c r="Q81" s="1013"/>
      <c r="R81" s="1013"/>
      <c r="S81" s="1013"/>
      <c r="T81" s="899" t="s">
        <v>2189</v>
      </c>
      <c r="U81" s="899"/>
      <c r="V81" s="899"/>
      <c r="W81" s="899"/>
      <c r="X81" s="899"/>
      <c r="Y81" s="1056"/>
      <c r="Z81" s="902" t="s">
        <v>2190</v>
      </c>
      <c r="AA81" s="905"/>
      <c r="AB81" s="902"/>
      <c r="AC81" s="902"/>
      <c r="AD81" s="902"/>
    </row>
    <row customHeight="1" ht="90">
      <c r="A82" s="901"/>
      <c r="B82" s="955">
        <v>65</v>
      </c>
      <c r="C82" s="899" t="s">
        <v>2174</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2191</v>
      </c>
      <c r="U82" s="899"/>
      <c r="V82" s="899"/>
      <c r="W82" s="899"/>
      <c r="X82" s="899"/>
      <c r="Y82" s="1056"/>
      <c r="Z82" s="902" t="s">
        <v>2192</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2080</v>
      </c>
      <c r="P83" s="1013"/>
      <c r="Q83" s="1013"/>
      <c r="R83" s="1013"/>
      <c r="S83" s="1013"/>
      <c r="T83" s="899" t="s">
        <v>2193</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2194</v>
      </c>
      <c r="P84" s="1013"/>
      <c r="Q84" s="1013"/>
      <c r="R84" s="1013"/>
      <c r="S84" s="1013"/>
      <c r="T84" s="899" t="s">
        <v>2195</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2084</v>
      </c>
      <c r="P85" s="1013"/>
      <c r="Q85" s="1013"/>
      <c r="R85" s="1013"/>
      <c r="S85" s="1013"/>
      <c r="T85" s="899" t="s">
        <v>2196</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2197</v>
      </c>
      <c r="P86" s="1013"/>
      <c r="Q86" s="1013"/>
      <c r="R86" s="1013"/>
      <c r="S86" s="1013"/>
      <c r="T86" s="899" t="s">
        <v>2198</v>
      </c>
      <c r="U86" s="899"/>
      <c r="V86" s="899"/>
      <c r="W86" s="899"/>
      <c r="X86" s="899"/>
      <c r="Y86" s="1056"/>
      <c r="Z86" s="902"/>
      <c r="AA86" s="905"/>
      <c r="AB86" s="902"/>
      <c r="AC86" s="902"/>
      <c r="AD86" s="902"/>
    </row>
    <row customHeight="1" ht="36">
      <c r="A87" s="901"/>
      <c r="B87" s="955">
        <v>70</v>
      </c>
      <c r="C87" s="899" t="s">
        <v>2199</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2200</v>
      </c>
      <c r="U87" s="899"/>
      <c r="V87" s="899"/>
      <c r="W87" s="899"/>
      <c r="X87" s="899"/>
      <c r="Y87" s="1056"/>
      <c r="Z87" s="902"/>
      <c r="AA87" s="905"/>
      <c r="AB87" s="902"/>
      <c r="AC87" s="902"/>
      <c r="AD87" s="902"/>
    </row>
    <row customHeight="1" ht="18">
      <c r="A88" s="901"/>
      <c r="B88" s="955">
        <v>71</v>
      </c>
      <c r="C88" s="899" t="s">
        <v>2201</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667</v>
      </c>
      <c r="U88" s="899"/>
      <c r="V88" s="899"/>
      <c r="W88" s="899"/>
      <c r="X88" s="899"/>
      <c r="Y88" s="1056"/>
      <c r="Z88" s="902"/>
      <c r="AA88" s="905"/>
      <c r="AB88" s="902"/>
      <c r="AC88" s="902"/>
      <c r="AD88" s="902"/>
    </row>
    <row customHeight="1" ht="18">
      <c r="A89" s="901"/>
      <c r="B89" s="955">
        <v>72</v>
      </c>
      <c r="C89" s="899" t="s">
        <v>2202</v>
      </c>
      <c r="D89" s="1023" t="s">
        <v>2199</v>
      </c>
      <c r="E89" s="899" t="s">
        <v>2199</v>
      </c>
      <c r="F89" s="899" t="s">
        <v>2165</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675</v>
      </c>
      <c r="U89" s="899" t="s">
        <v>675</v>
      </c>
      <c r="V89" s="899" t="s">
        <v>675</v>
      </c>
      <c r="W89" s="899" t="s">
        <v>675</v>
      </c>
      <c r="X89" s="899"/>
      <c r="Y89" s="1056"/>
      <c r="Z89" s="902"/>
      <c r="AA89" s="905"/>
      <c r="AB89" s="902"/>
      <c r="AC89" s="902"/>
      <c r="AD89" s="902"/>
    </row>
    <row customHeight="1" ht="27">
      <c r="A90" s="901"/>
      <c r="B90" s="955">
        <v>73</v>
      </c>
      <c r="C90" s="899" t="s">
        <v>2203</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677</v>
      </c>
      <c r="U90" s="899"/>
      <c r="V90" s="899"/>
      <c r="W90" s="899"/>
      <c r="X90" s="899"/>
      <c r="Y90" s="1056"/>
      <c r="Z90" s="902"/>
      <c r="AA90" s="905"/>
      <c r="AB90" s="902"/>
      <c r="AC90" s="902"/>
      <c r="AD90" s="902"/>
    </row>
    <row customHeight="1" ht="18">
      <c r="A91" s="901"/>
      <c r="B91" s="955">
        <v>74</v>
      </c>
      <c r="C91" s="899"/>
      <c r="D91" s="1023" t="s">
        <v>2201</v>
      </c>
      <c r="E91" s="899" t="s">
        <v>2201</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2204</v>
      </c>
      <c r="V91" s="899" t="s">
        <v>2204</v>
      </c>
      <c r="W91" s="899"/>
      <c r="X91" s="899"/>
      <c r="Y91" s="1056"/>
      <c r="Z91" s="902"/>
      <c r="AA91" s="905"/>
      <c r="AB91" s="902"/>
      <c r="AC91" s="902"/>
      <c r="AD91" s="902"/>
    </row>
    <row customHeight="1" ht="27">
      <c r="A92" s="901"/>
      <c r="B92" s="955">
        <v>75</v>
      </c>
      <c r="C92" s="899"/>
      <c r="D92" s="1023" t="s">
        <v>2202</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2205</v>
      </c>
      <c r="V92" s="899"/>
      <c r="W92" s="899"/>
      <c r="X92" s="899"/>
      <c r="Y92" s="1056"/>
      <c r="Z92" s="902"/>
      <c r="AA92" s="905" t="s">
        <v>2206</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2112</v>
      </c>
      <c r="Q93" s="1013"/>
      <c r="R93" s="1013"/>
      <c r="S93" s="1013"/>
      <c r="T93" s="899"/>
      <c r="U93" s="899" t="s">
        <v>2207</v>
      </c>
      <c r="V93" s="899"/>
      <c r="W93" s="899"/>
      <c r="X93" s="899"/>
      <c r="Y93" s="1056"/>
      <c r="Z93" s="902"/>
      <c r="AA93" s="905" t="s">
        <v>2208</v>
      </c>
      <c r="AB93" s="902"/>
      <c r="AC93" s="902"/>
      <c r="AD93" s="902"/>
    </row>
    <row customHeight="1" ht="45">
      <c r="A94" s="901"/>
      <c r="B94" s="955">
        <v>77</v>
      </c>
      <c r="C94" s="899"/>
      <c r="D94" s="1023" t="s">
        <v>2203</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2209</v>
      </c>
      <c r="V94" s="899"/>
      <c r="W94" s="899"/>
      <c r="X94" s="899"/>
      <c r="Y94" s="1056"/>
      <c r="Z94" s="902"/>
      <c r="AA94" s="905" t="s">
        <v>2210</v>
      </c>
      <c r="AB94" s="902"/>
      <c r="AC94" s="902"/>
      <c r="AD94" s="902"/>
    </row>
    <row customHeight="1" ht="99">
      <c r="A95" s="901"/>
      <c r="B95" s="955">
        <v>78</v>
      </c>
      <c r="C95" s="899" t="s">
        <v>2211</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1465</v>
      </c>
      <c r="P95" s="1013"/>
      <c r="Q95" s="1013"/>
      <c r="R95" s="1013"/>
      <c r="S95" s="1013"/>
      <c r="T95" s="899" t="s">
        <v>2212</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1471</v>
      </c>
      <c r="P96" s="1013"/>
      <c r="Q96" s="1013"/>
      <c r="R96" s="1013"/>
      <c r="S96" s="1013"/>
      <c r="T96" s="899" t="s">
        <v>2213</v>
      </c>
      <c r="U96" s="899"/>
      <c r="V96" s="899"/>
      <c r="W96" s="899"/>
      <c r="X96" s="899"/>
      <c r="Y96" s="1056"/>
      <c r="Z96" s="902" t="s">
        <v>2214</v>
      </c>
      <c r="AA96" s="905"/>
      <c r="AB96" s="902"/>
      <c r="AC96" s="902"/>
      <c r="AD96" s="902"/>
    </row>
    <row customHeight="1" ht="63">
      <c r="A97" s="901"/>
      <c r="B97" s="955">
        <v>80</v>
      </c>
      <c r="C97" s="899" t="s">
        <v>2215</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1483</v>
      </c>
      <c r="P97" s="1013"/>
      <c r="Q97" s="1013"/>
      <c r="R97" s="1013"/>
      <c r="S97" s="1013"/>
      <c r="T97" s="899" t="s">
        <v>2216</v>
      </c>
      <c r="U97" s="899"/>
      <c r="V97" s="899"/>
      <c r="W97" s="899"/>
      <c r="X97" s="899"/>
      <c r="Y97" s="1056"/>
      <c r="Z97" s="902" t="s">
        <v>2217</v>
      </c>
      <c r="AA97" s="905"/>
      <c r="AB97" s="902"/>
      <c r="AC97" s="902"/>
      <c r="AD97" s="902"/>
    </row>
    <row customHeight="1" ht="63">
      <c r="A98" s="901"/>
      <c r="B98" s="955">
        <v>81</v>
      </c>
      <c r="C98" s="899" t="s">
        <v>2218</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1497</v>
      </c>
      <c r="P98" s="1013"/>
      <c r="Q98" s="1013"/>
      <c r="R98" s="1013"/>
      <c r="S98" s="1013"/>
      <c r="T98" s="899" t="s">
        <v>2219</v>
      </c>
      <c r="U98" s="899"/>
      <c r="V98" s="899"/>
      <c r="W98" s="899"/>
      <c r="X98" s="899"/>
      <c r="Y98" s="1056"/>
      <c r="Z98" s="902" t="s">
        <v>2217</v>
      </c>
      <c r="AA98" s="905"/>
      <c r="AB98" s="902"/>
      <c r="AC98" s="902"/>
      <c r="AD98" s="902"/>
    </row>
    <row customHeight="1" ht="90">
      <c r="A99" s="901"/>
      <c r="B99" s="955">
        <v>82</v>
      </c>
      <c r="C99" s="899" t="s">
        <v>2220</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1509</v>
      </c>
      <c r="P99" s="1013"/>
      <c r="Q99" s="1013"/>
      <c r="R99" s="1013"/>
      <c r="S99" s="1013"/>
      <c r="T99" s="899" t="s">
        <v>2221</v>
      </c>
      <c r="U99" s="899"/>
      <c r="V99" s="899"/>
      <c r="W99" s="899"/>
      <c r="X99" s="899"/>
      <c r="Y99" s="1056"/>
      <c r="Z99" s="902" t="s">
        <v>632</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2222</v>
      </c>
      <c r="P100" s="1013"/>
      <c r="Q100" s="1013"/>
      <c r="R100" s="1013"/>
      <c r="S100" s="1013"/>
      <c r="T100" s="899" t="s">
        <v>2223</v>
      </c>
      <c r="U100" s="899"/>
      <c r="V100" s="899"/>
      <c r="W100" s="899"/>
      <c r="X100" s="899"/>
      <c r="Y100" s="1056"/>
      <c r="Z100" s="902" t="s">
        <v>632</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2224</v>
      </c>
      <c r="P101" s="1013"/>
      <c r="Q101" s="1013"/>
      <c r="R101" s="1013"/>
      <c r="S101" s="1013"/>
      <c r="T101" s="899" t="s">
        <v>2225</v>
      </c>
      <c r="U101" s="899"/>
      <c r="V101" s="899"/>
      <c r="W101" s="899"/>
      <c r="X101" s="899"/>
      <c r="Y101" s="1056"/>
      <c r="Z101" s="902" t="s">
        <v>632</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2226</v>
      </c>
      <c r="D148" s="899" t="s">
        <v>1565</v>
      </c>
      <c r="E148" s="899" t="s">
        <v>1666</v>
      </c>
      <c r="F148" s="899" t="s">
        <v>2227</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CEC11-F588-212D-A0DD-5DDBF3B9998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46" width="3.00390625" customWidth="1"/>
    <col min="10" max="11" style="3643" width="3.00390625" customWidth="1"/>
    <col min="12" max="12" style="364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2230</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5"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5" customFormat="1" customHeight="1" ht="24">
      <c r="A9" s="1424"/>
      <c r="B9" s="1424"/>
      <c r="C9" s="1424"/>
      <c r="D9" s="1424"/>
      <c r="E9" s="1424"/>
      <c r="F9" s="1424"/>
      <c r="G9" s="1424"/>
      <c r="H9" s="1424"/>
      <c r="L9" s="1332"/>
      <c r="M9" s="351" t="s">
        <v>423</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75"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б/н</v>
      </c>
      <c r="P10" s="2307"/>
      <c r="Q10" s="2307"/>
      <c r="R10" s="2307"/>
      <c r="S10" s="2307"/>
      <c r="T10" s="2307"/>
      <c r="U10" s="2307"/>
      <c r="V10" s="382"/>
      <c r="W10" s="382"/>
      <c r="X10" s="336"/>
      <c r="Y10" s="424"/>
      <c r="Z10" s="424"/>
      <c r="AA10" s="424"/>
      <c r="AB10" s="424"/>
      <c r="AC10" s="424"/>
      <c r="AD10" s="474">
        <v>23</v>
      </c>
    </row>
    <row s="2975"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5"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87</v>
      </c>
      <c r="M15" s="2265" t="s">
        <v>428</v>
      </c>
      <c r="N15" s="357"/>
      <c r="O15" s="2330" t="s">
        <v>2231</v>
      </c>
      <c r="P15" s="2331"/>
      <c r="Q15" s="2331"/>
      <c r="R15" s="2331"/>
      <c r="S15" s="2331"/>
      <c r="T15" s="2331"/>
      <c r="U15" s="2332"/>
      <c r="V15" s="2333" t="s">
        <v>430</v>
      </c>
      <c r="W15" s="2336" t="s">
        <v>1145</v>
      </c>
      <c r="X15" s="2183"/>
      <c r="AD15" s="1211">
        <v>14</v>
      </c>
    </row>
    <row customHeight="1" ht="35.699999999999996">
      <c r="J16" s="432"/>
      <c r="K16" s="432"/>
      <c r="L16" s="2329"/>
      <c r="M16" s="2265"/>
      <c r="N16" s="1087"/>
      <c r="O16" s="2316" t="s">
        <v>433</v>
      </c>
      <c r="P16" s="2316" t="s">
        <v>434</v>
      </c>
      <c r="Q16" s="2318" t="s">
        <v>435</v>
      </c>
      <c r="R16" s="2319"/>
      <c r="S16" s="2318" t="s">
        <v>448</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407"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412</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2233</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270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2234</v>
      </c>
      <c r="N35" s="2341"/>
      <c r="O35" s="2341"/>
      <c r="P35" s="2341"/>
      <c r="Q35" s="2341"/>
      <c r="R35" s="2341"/>
      <c r="S35" s="2341"/>
      <c r="T35" s="2341"/>
      <c r="U35" s="2341"/>
      <c r="V35" s="2341"/>
      <c r="W35" s="2341"/>
      <c r="X35" s="2341"/>
      <c r="AD35" s="1211">
        <v>27</v>
      </c>
    </row>
    <row customHeight="1" ht="109.19999999999999">
      <c r="H36" s="593"/>
      <c r="I36" s="1359"/>
      <c r="M36" s="2341" t="s">
        <v>2235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AA9F7-7A5A-FB36-2494-CBC14105FC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CE2C4-9EBE-656C-684E-334AE33D00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1CA06-1E94-533D-B7B9-4364FC234A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BD9F6-E6B6-DACE-FEB1-E8F181947A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7E692-DD3F-3822-D7F2-2AF6E55363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F83CB-F59E-6496-6506-1F9EE3EBB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9F4F4-F264-8A5E-AF19-38AAF9E050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4E29B-9BE2-8E94-EEDF-C1F6C2AB3E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2E604-ABCA-8CAE-680F-8C42FD7B2B9A}" mc:Ignorable="x14ac xr xr2 xr3">
  <dimension ref="A1:E8"/>
  <sheetViews>
    <sheetView topLeftCell="A1" showGridLines="0" workbookViewId="0">
      <selection activeCell="A1" sqref="A1"/>
    </sheetView>
  </sheetViews>
  <sheetFormatPr customHeight="1" defaultRowHeight="11.25"/>
  <cols>
    <col min="1" max="1" style="2939" width="10.57421875" customWidth="1"/>
    <col min="2" max="2" style="2939" width="8.7109375" customWidth="1"/>
    <col min="3" max="3" style="2939" width="18.140625" customWidth="1"/>
    <col min="4" max="4" style="2939" width="12.57421875" customWidth="1"/>
  </cols>
  <sheetData>
    <row customHeight="1" ht="11.25">
      <c r="A1" s="2671" t="s">
        <v>2236</v>
      </c>
      <c r="B1" s="2672" t="s">
        <v>2237</v>
      </c>
      <c r="C1" s="2673" t="s">
        <v>2238</v>
      </c>
      <c r="D1" s="2674"/>
      <c r="E1" s="892" t="s">
        <v>2239</v>
      </c>
    </row>
    <row customHeight="1" ht="11.25">
      <c r="A2" s="2675"/>
      <c r="B2" s="821" t="s">
        <v>26</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2003</v>
      </c>
      <c r="D5" s="2681" t="s">
        <v>2240</v>
      </c>
      <c r="E5" s="892"/>
    </row>
    <row s="2912" customFormat="1" customHeight="1" ht="11.25">
      <c r="A6" s="2682"/>
      <c r="B6" s="822" t="s">
        <v>1668</v>
      </c>
      <c r="C6" s="809"/>
      <c r="D6" s="820"/>
      <c r="E6" s="892"/>
    </row>
    <row customHeight="1" ht="11.25">
      <c r="A7" s="2683"/>
      <c r="B7" s="822" t="s">
        <v>1675</v>
      </c>
      <c r="C7" s="809"/>
      <c r="D7" s="820"/>
      <c r="E7" s="892"/>
    </row>
    <row customHeight="1" ht="11.25">
      <c r="A8" s="812"/>
      <c r="B8" s="822" t="s">
        <v>1671</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AB5D4-3F79-DBD7-58A3-FEDD9B39DE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5B90A-33B1-4B3F-40A2-8A15B94D47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57B1A-CA3D-18B4-70B7-BAC73B3FE42C}"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2241</v>
      </c>
      <c r="B1" s="124" t="s">
        <v>2242</v>
      </c>
      <c r="C1" s="124" t="s">
        <v>2243</v>
      </c>
      <c r="D1" s="124" t="s">
        <v>2244</v>
      </c>
      <c r="E1" s="124" t="s">
        <v>2245</v>
      </c>
      <c r="F1" s="124" t="s">
        <v>2246</v>
      </c>
      <c r="G1" s="124" t="s">
        <v>2247</v>
      </c>
      <c r="H1" s="124" t="s">
        <v>2248</v>
      </c>
      <c r="I1" s="124" t="s">
        <v>2249</v>
      </c>
    </row>
    <row customHeight="1" ht="11.25">
      <c r="A2" s="5499" t="s">
        <v>2250</v>
      </c>
      <c r="B2" s="5499" t="s">
        <v>16</v>
      </c>
      <c r="C2" s="5499" t="s">
        <v>2251</v>
      </c>
      <c r="D2" s="5499" t="s">
        <v>2252</v>
      </c>
      <c r="E2" s="5499" t="s">
        <v>2253</v>
      </c>
      <c r="F2" s="5499" t="s">
        <v>2254</v>
      </c>
      <c r="G2" s="5499" t="s">
        <v>2255</v>
      </c>
      <c r="H2" s="5499" t="s">
        <v>28</v>
      </c>
      <c r="I2" s="5499" t="s">
        <v>808</v>
      </c>
    </row>
    <row customHeight="1" ht="11.25">
      <c r="A3" s="5499" t="s">
        <v>2250</v>
      </c>
      <c r="B3" s="5499" t="s">
        <v>16</v>
      </c>
      <c r="C3" s="5499" t="s">
        <v>2256</v>
      </c>
      <c r="D3" s="5499" t="s">
        <v>2257</v>
      </c>
      <c r="E3" s="5499" t="s">
        <v>2258</v>
      </c>
      <c r="F3" s="5499" t="s">
        <v>2259</v>
      </c>
      <c r="G3" s="5499" t="s">
        <v>28</v>
      </c>
      <c r="H3" s="5499" t="s">
        <v>28</v>
      </c>
      <c r="I3" s="5499" t="s">
        <v>808</v>
      </c>
    </row>
    <row customHeight="1" ht="11.25">
      <c r="A4" s="5499" t="s">
        <v>2250</v>
      </c>
      <c r="B4" s="5499" t="s">
        <v>16</v>
      </c>
      <c r="C4" s="5499" t="s">
        <v>13</v>
      </c>
      <c r="D4" s="5499" t="s">
        <v>46</v>
      </c>
      <c r="E4" s="5499" t="s">
        <v>49</v>
      </c>
      <c r="F4" s="5499" t="s">
        <v>51</v>
      </c>
      <c r="G4" s="5499" t="s">
        <v>2260</v>
      </c>
      <c r="H4" s="5499" t="s">
        <v>28</v>
      </c>
      <c r="I4" s="5499" t="s">
        <v>808</v>
      </c>
    </row>
    <row customHeight="1" ht="11.25">
      <c r="A5" s="5499" t="s">
        <v>2250</v>
      </c>
      <c r="B5" s="5499" t="s">
        <v>16</v>
      </c>
      <c r="C5" s="5499" t="s">
        <v>2261</v>
      </c>
      <c r="D5" s="5499" t="s">
        <v>46</v>
      </c>
      <c r="E5" s="5499" t="s">
        <v>49</v>
      </c>
      <c r="F5" s="5499" t="s">
        <v>2262</v>
      </c>
      <c r="G5" s="5499" t="s">
        <v>2260</v>
      </c>
      <c r="H5" s="5499" t="s">
        <v>28</v>
      </c>
      <c r="I5" s="5499" t="s">
        <v>808</v>
      </c>
    </row>
    <row customHeight="1" ht="11.25">
      <c r="A6" s="5499" t="s">
        <v>2250</v>
      </c>
      <c r="B6" s="5499" t="s">
        <v>16</v>
      </c>
      <c r="C6" s="5499" t="s">
        <v>2263</v>
      </c>
      <c r="D6" s="5499" t="s">
        <v>2264</v>
      </c>
      <c r="E6" s="5499" t="s">
        <v>49</v>
      </c>
      <c r="F6" s="5499" t="s">
        <v>2265</v>
      </c>
      <c r="G6" s="5499" t="s">
        <v>28</v>
      </c>
      <c r="H6" s="5499" t="s">
        <v>28</v>
      </c>
      <c r="I6" s="5499" t="s">
        <v>808</v>
      </c>
    </row>
    <row customHeight="1" ht="11.25">
      <c r="A7" s="5499" t="s">
        <v>2250</v>
      </c>
      <c r="B7" s="5499" t="s">
        <v>16</v>
      </c>
      <c r="C7" s="5499" t="s">
        <v>2266</v>
      </c>
      <c r="D7" s="5499" t="s">
        <v>2267</v>
      </c>
      <c r="E7" s="5499" t="s">
        <v>49</v>
      </c>
      <c r="F7" s="5499" t="s">
        <v>2268</v>
      </c>
      <c r="G7" s="5499" t="s">
        <v>28</v>
      </c>
      <c r="H7" s="5499" t="s">
        <v>28</v>
      </c>
      <c r="I7" s="5499" t="s">
        <v>808</v>
      </c>
    </row>
    <row customHeight="1" ht="11.25">
      <c r="A8" s="5499" t="s">
        <v>2250</v>
      </c>
      <c r="B8" s="5499" t="s">
        <v>16</v>
      </c>
      <c r="C8" s="5499" t="s">
        <v>2269</v>
      </c>
      <c r="D8" s="5499" t="s">
        <v>2270</v>
      </c>
      <c r="E8" s="5499" t="s">
        <v>49</v>
      </c>
      <c r="F8" s="5499" t="s">
        <v>2271</v>
      </c>
      <c r="G8" s="5499" t="s">
        <v>28</v>
      </c>
      <c r="H8" s="5499" t="s">
        <v>28</v>
      </c>
      <c r="I8" s="5499" t="s">
        <v>808</v>
      </c>
    </row>
    <row customHeight="1" ht="11.25">
      <c r="A9" s="5499" t="s">
        <v>2250</v>
      </c>
      <c r="B9" s="5499" t="s">
        <v>16</v>
      </c>
      <c r="C9" s="5499" t="s">
        <v>2272</v>
      </c>
      <c r="D9" s="5499" t="s">
        <v>2273</v>
      </c>
      <c r="E9" s="5499" t="s">
        <v>49</v>
      </c>
      <c r="F9" s="5499" t="s">
        <v>2274</v>
      </c>
      <c r="G9" s="5499" t="s">
        <v>28</v>
      </c>
      <c r="H9" s="5499" t="s">
        <v>28</v>
      </c>
      <c r="I9" s="5499" t="s">
        <v>808</v>
      </c>
    </row>
    <row customHeight="1" ht="11.25">
      <c r="A10" s="5499" t="s">
        <v>2250</v>
      </c>
      <c r="B10" s="5499" t="s">
        <v>16</v>
      </c>
      <c r="C10" s="5499" t="s">
        <v>2275</v>
      </c>
      <c r="D10" s="5499" t="s">
        <v>2276</v>
      </c>
      <c r="E10" s="5499" t="s">
        <v>49</v>
      </c>
      <c r="F10" s="5499" t="s">
        <v>2277</v>
      </c>
      <c r="G10" s="5499" t="s">
        <v>28</v>
      </c>
      <c r="H10" s="5499" t="s">
        <v>28</v>
      </c>
      <c r="I10" s="5499" t="s">
        <v>808</v>
      </c>
    </row>
    <row customHeight="1" ht="11.25">
      <c r="A11" s="5499" t="s">
        <v>2250</v>
      </c>
      <c r="B11" s="5499" t="s">
        <v>16</v>
      </c>
      <c r="C11" s="5499" t="s">
        <v>2278</v>
      </c>
      <c r="D11" s="5499" t="s">
        <v>2279</v>
      </c>
      <c r="E11" s="5499" t="s">
        <v>49</v>
      </c>
      <c r="F11" s="5499" t="s">
        <v>2280</v>
      </c>
      <c r="G11" s="5499" t="s">
        <v>28</v>
      </c>
      <c r="H11" s="5499" t="s">
        <v>28</v>
      </c>
      <c r="I11" s="5499" t="s">
        <v>808</v>
      </c>
    </row>
    <row customHeight="1" ht="11.25">
      <c r="A12" s="5499" t="s">
        <v>2250</v>
      </c>
      <c r="B12" s="5499" t="s">
        <v>16</v>
      </c>
      <c r="C12" s="5499" t="s">
        <v>2281</v>
      </c>
      <c r="D12" s="5499" t="s">
        <v>2282</v>
      </c>
      <c r="E12" s="5499" t="s">
        <v>49</v>
      </c>
      <c r="F12" s="5499" t="s">
        <v>2283</v>
      </c>
      <c r="G12" s="5499" t="s">
        <v>28</v>
      </c>
      <c r="H12" s="5499" t="s">
        <v>28</v>
      </c>
      <c r="I12" s="5499" t="s">
        <v>808</v>
      </c>
    </row>
    <row customHeight="1" ht="11.25">
      <c r="A13" s="5499" t="s">
        <v>2250</v>
      </c>
      <c r="B13" s="5499" t="s">
        <v>16</v>
      </c>
      <c r="C13" s="5499" t="s">
        <v>2284</v>
      </c>
      <c r="D13" s="5499" t="s">
        <v>2285</v>
      </c>
      <c r="E13" s="5499" t="s">
        <v>49</v>
      </c>
      <c r="F13" s="5499" t="s">
        <v>2286</v>
      </c>
      <c r="G13" s="5499" t="s">
        <v>28</v>
      </c>
      <c r="H13" s="5499" t="s">
        <v>28</v>
      </c>
      <c r="I13" s="5499" t="s">
        <v>808</v>
      </c>
    </row>
    <row customHeight="1" ht="11.25">
      <c r="A14" s="5499" t="s">
        <v>2250</v>
      </c>
      <c r="B14" s="5499" t="s">
        <v>16</v>
      </c>
      <c r="C14" s="5499" t="s">
        <v>2287</v>
      </c>
      <c r="D14" s="5499" t="s">
        <v>2288</v>
      </c>
      <c r="E14" s="5499" t="s">
        <v>49</v>
      </c>
      <c r="F14" s="5499" t="s">
        <v>2289</v>
      </c>
      <c r="G14" s="5499" t="s">
        <v>28</v>
      </c>
      <c r="H14" s="5499" t="s">
        <v>28</v>
      </c>
      <c r="I14" s="5499" t="s">
        <v>808</v>
      </c>
    </row>
    <row customHeight="1" ht="11.25">
      <c r="A15" s="5499" t="s">
        <v>2250</v>
      </c>
      <c r="B15" s="5499" t="s">
        <v>16</v>
      </c>
      <c r="C15" s="5499" t="s">
        <v>2290</v>
      </c>
      <c r="D15" s="5499" t="s">
        <v>2291</v>
      </c>
      <c r="E15" s="5499" t="s">
        <v>49</v>
      </c>
      <c r="F15" s="5499" t="s">
        <v>2292</v>
      </c>
      <c r="G15" s="5499" t="s">
        <v>28</v>
      </c>
      <c r="H15" s="5499" t="s">
        <v>28</v>
      </c>
      <c r="I15" s="5499" t="s">
        <v>808</v>
      </c>
    </row>
    <row customHeight="1" ht="11.25">
      <c r="A16" s="5499" t="s">
        <v>2250</v>
      </c>
      <c r="B16" s="5499" t="s">
        <v>16</v>
      </c>
      <c r="C16" s="5499" t="s">
        <v>2293</v>
      </c>
      <c r="D16" s="5499" t="s">
        <v>2294</v>
      </c>
      <c r="E16" s="5499" t="s">
        <v>49</v>
      </c>
      <c r="F16" s="5499" t="s">
        <v>2295</v>
      </c>
      <c r="G16" s="5499" t="s">
        <v>28</v>
      </c>
      <c r="H16" s="5499" t="s">
        <v>28</v>
      </c>
      <c r="I16" s="5499" t="s">
        <v>808</v>
      </c>
    </row>
    <row customHeight="1" ht="11.25">
      <c r="A17" s="5499" t="s">
        <v>2250</v>
      </c>
      <c r="B17" s="5499" t="s">
        <v>16</v>
      </c>
      <c r="C17" s="5499" t="s">
        <v>2296</v>
      </c>
      <c r="D17" s="5499" t="s">
        <v>2297</v>
      </c>
      <c r="E17" s="5499" t="s">
        <v>2298</v>
      </c>
      <c r="F17" s="5499" t="s">
        <v>2259</v>
      </c>
      <c r="G17" s="5499" t="s">
        <v>28</v>
      </c>
      <c r="H17" s="5499" t="s">
        <v>28</v>
      </c>
      <c r="I17" s="5499" t="s">
        <v>808</v>
      </c>
    </row>
    <row customHeight="1" ht="11.25">
      <c r="A18" s="5499" t="s">
        <v>2250</v>
      </c>
      <c r="B18" s="5499" t="s">
        <v>16</v>
      </c>
      <c r="C18" s="5499" t="s">
        <v>2299</v>
      </c>
      <c r="D18" s="5499" t="s">
        <v>2300</v>
      </c>
      <c r="E18" s="5499" t="s">
        <v>2301</v>
      </c>
      <c r="F18" s="5499" t="s">
        <v>2302</v>
      </c>
      <c r="G18" s="5499" t="s">
        <v>2303</v>
      </c>
      <c r="H18" s="5499" t="s">
        <v>28</v>
      </c>
      <c r="I18" s="5499" t="s">
        <v>808</v>
      </c>
    </row>
    <row customHeight="1" ht="11.25">
      <c r="A19" s="5499" t="s">
        <v>2250</v>
      </c>
      <c r="B19" s="5499" t="s">
        <v>16</v>
      </c>
      <c r="C19" s="5499" t="s">
        <v>2304</v>
      </c>
      <c r="D19" s="5499" t="s">
        <v>2305</v>
      </c>
      <c r="E19" s="5499" t="s">
        <v>2306</v>
      </c>
      <c r="F19" s="5499" t="s">
        <v>2302</v>
      </c>
      <c r="G19" s="5499" t="s">
        <v>2307</v>
      </c>
      <c r="H19" s="5499" t="s">
        <v>28</v>
      </c>
      <c r="I19" s="5499" t="s">
        <v>808</v>
      </c>
    </row>
    <row customHeight="1" ht="11.25">
      <c r="A20" s="5499" t="s">
        <v>2250</v>
      </c>
      <c r="B20" s="5499" t="s">
        <v>16</v>
      </c>
      <c r="C20" s="5499" t="s">
        <v>2308</v>
      </c>
      <c r="D20" s="5499" t="s">
        <v>2309</v>
      </c>
      <c r="E20" s="5499" t="s">
        <v>2310</v>
      </c>
      <c r="F20" s="5499" t="s">
        <v>2311</v>
      </c>
      <c r="G20" s="5499" t="s">
        <v>28</v>
      </c>
      <c r="H20" s="5499" t="s">
        <v>28</v>
      </c>
      <c r="I20" s="5499" t="s">
        <v>808</v>
      </c>
    </row>
    <row customHeight="1" ht="11.25">
      <c r="A21" s="5499" t="s">
        <v>2250</v>
      </c>
      <c r="B21" s="5499" t="s">
        <v>16</v>
      </c>
      <c r="C21" s="5499" t="s">
        <v>2312</v>
      </c>
      <c r="D21" s="5499" t="s">
        <v>2313</v>
      </c>
      <c r="E21" s="5499" t="s">
        <v>2314</v>
      </c>
      <c r="F21" s="5499" t="s">
        <v>2315</v>
      </c>
      <c r="G21" s="5499" t="s">
        <v>28</v>
      </c>
      <c r="H21" s="5499" t="s">
        <v>28</v>
      </c>
      <c r="I21" s="5499" t="s">
        <v>808</v>
      </c>
    </row>
    <row customHeight="1" ht="11.25">
      <c r="A22" s="5499" t="s">
        <v>2250</v>
      </c>
      <c r="B22" s="5499" t="s">
        <v>16</v>
      </c>
      <c r="C22" s="5499" t="s">
        <v>2316</v>
      </c>
      <c r="D22" s="5499" t="s">
        <v>2317</v>
      </c>
      <c r="E22" s="5499" t="s">
        <v>2318</v>
      </c>
      <c r="F22" s="5499" t="s">
        <v>2302</v>
      </c>
      <c r="G22" s="5499" t="s">
        <v>28</v>
      </c>
      <c r="H22" s="5499" t="s">
        <v>28</v>
      </c>
      <c r="I22" s="5499" t="s">
        <v>808</v>
      </c>
    </row>
    <row customHeight="1" ht="11.25">
      <c r="A23" s="5499" t="s">
        <v>2250</v>
      </c>
      <c r="B23" s="5499" t="s">
        <v>16</v>
      </c>
      <c r="C23" s="5499" t="s">
        <v>2319</v>
      </c>
      <c r="D23" s="5499" t="s">
        <v>2320</v>
      </c>
      <c r="E23" s="5499" t="s">
        <v>2321</v>
      </c>
      <c r="F23" s="5499" t="s">
        <v>51</v>
      </c>
      <c r="G23" s="5499" t="s">
        <v>2322</v>
      </c>
      <c r="H23" s="5499" t="s">
        <v>28</v>
      </c>
      <c r="I23" s="5499" t="s">
        <v>808</v>
      </c>
    </row>
    <row customHeight="1" ht="11.25">
      <c r="A24" s="5499" t="s">
        <v>2250</v>
      </c>
      <c r="B24" s="5499" t="s">
        <v>16</v>
      </c>
      <c r="C24" s="5499" t="s">
        <v>2323</v>
      </c>
      <c r="D24" s="5499" t="s">
        <v>2324</v>
      </c>
      <c r="E24" s="5499" t="s">
        <v>2325</v>
      </c>
      <c r="F24" s="5499" t="s">
        <v>2326</v>
      </c>
      <c r="G24" s="5499" t="s">
        <v>28</v>
      </c>
      <c r="H24" s="5499" t="s">
        <v>28</v>
      </c>
      <c r="I24" s="5499" t="s">
        <v>808</v>
      </c>
    </row>
    <row customHeight="1" ht="11.25">
      <c r="A25" s="5499" t="s">
        <v>2250</v>
      </c>
      <c r="B25" s="5499" t="s">
        <v>16</v>
      </c>
      <c r="C25" s="5499" t="s">
        <v>2327</v>
      </c>
      <c r="D25" s="5499" t="s">
        <v>2328</v>
      </c>
      <c r="E25" s="5499" t="s">
        <v>2329</v>
      </c>
      <c r="F25" s="5499" t="s">
        <v>2326</v>
      </c>
      <c r="G25" s="5499" t="s">
        <v>28</v>
      </c>
      <c r="H25" s="5499" t="s">
        <v>28</v>
      </c>
      <c r="I25" s="5499" t="s">
        <v>808</v>
      </c>
    </row>
    <row customHeight="1" ht="11.25">
      <c r="A26" s="5499" t="s">
        <v>2250</v>
      </c>
      <c r="B26" s="5499" t="s">
        <v>16</v>
      </c>
      <c r="C26" s="5499" t="s">
        <v>2330</v>
      </c>
      <c r="D26" s="5499" t="s">
        <v>2331</v>
      </c>
      <c r="E26" s="5499" t="s">
        <v>2332</v>
      </c>
      <c r="F26" s="5499" t="s">
        <v>2326</v>
      </c>
      <c r="G26" s="5499" t="s">
        <v>28</v>
      </c>
      <c r="H26" s="5499" t="s">
        <v>28</v>
      </c>
      <c r="I26" s="5499" t="s">
        <v>808</v>
      </c>
    </row>
    <row customHeight="1" ht="11.25">
      <c r="A27" s="5499" t="s">
        <v>2250</v>
      </c>
      <c r="B27" s="5499" t="s">
        <v>16</v>
      </c>
      <c r="C27" s="5499" t="s">
        <v>2333</v>
      </c>
      <c r="D27" s="5499" t="s">
        <v>2334</v>
      </c>
      <c r="E27" s="5499" t="s">
        <v>2314</v>
      </c>
      <c r="F27" s="5499" t="s">
        <v>2335</v>
      </c>
      <c r="G27" s="5499" t="s">
        <v>28</v>
      </c>
      <c r="H27" s="5499" t="s">
        <v>28</v>
      </c>
      <c r="I27" s="5499" t="s">
        <v>808</v>
      </c>
    </row>
    <row customHeight="1" ht="11.25">
      <c r="A28" s="5499" t="s">
        <v>2250</v>
      </c>
      <c r="B28" s="5499" t="s">
        <v>16</v>
      </c>
      <c r="C28" s="5499" t="s">
        <v>2336</v>
      </c>
      <c r="D28" s="5499" t="s">
        <v>2337</v>
      </c>
      <c r="E28" s="5499" t="s">
        <v>2338</v>
      </c>
      <c r="F28" s="5499" t="s">
        <v>2339</v>
      </c>
      <c r="G28" s="5499" t="s">
        <v>28</v>
      </c>
      <c r="H28" s="5499" t="s">
        <v>28</v>
      </c>
      <c r="I28" s="5499" t="s">
        <v>808</v>
      </c>
    </row>
    <row customHeight="1" ht="11.25">
      <c r="A29" s="5499" t="s">
        <v>2250</v>
      </c>
      <c r="B29" s="5499" t="s">
        <v>16</v>
      </c>
      <c r="C29" s="5499" t="s">
        <v>2340</v>
      </c>
      <c r="D29" s="5499" t="s">
        <v>2341</v>
      </c>
      <c r="E29" s="5499" t="s">
        <v>2342</v>
      </c>
      <c r="F29" s="5499" t="s">
        <v>2343</v>
      </c>
      <c r="G29" s="5499" t="s">
        <v>28</v>
      </c>
      <c r="H29" s="5499" t="s">
        <v>28</v>
      </c>
      <c r="I29" s="5499" t="s">
        <v>808</v>
      </c>
    </row>
    <row customHeight="1" ht="11.25">
      <c r="A30" s="5499" t="s">
        <v>2250</v>
      </c>
      <c r="B30" s="5499" t="s">
        <v>16</v>
      </c>
      <c r="C30" s="5499" t="s">
        <v>2344</v>
      </c>
      <c r="D30" s="5499" t="s">
        <v>2345</v>
      </c>
      <c r="E30" s="5499" t="s">
        <v>2346</v>
      </c>
      <c r="F30" s="5499" t="s">
        <v>2347</v>
      </c>
      <c r="G30" s="5499" t="s">
        <v>28</v>
      </c>
      <c r="H30" s="5499" t="s">
        <v>28</v>
      </c>
      <c r="I30" s="5499" t="s">
        <v>808</v>
      </c>
    </row>
    <row customHeight="1" ht="11.25">
      <c r="A31" s="5499" t="s">
        <v>2250</v>
      </c>
      <c r="B31" s="5499" t="s">
        <v>16</v>
      </c>
      <c r="C31" s="5499" t="s">
        <v>2348</v>
      </c>
      <c r="D31" s="5499" t="s">
        <v>2349</v>
      </c>
      <c r="E31" s="5499" t="s">
        <v>2350</v>
      </c>
      <c r="F31" s="5499" t="s">
        <v>2351</v>
      </c>
      <c r="G31" s="5499" t="s">
        <v>28</v>
      </c>
      <c r="H31" s="5499" t="s">
        <v>28</v>
      </c>
      <c r="I31" s="5499" t="s">
        <v>808</v>
      </c>
    </row>
    <row customHeight="1" ht="11.25">
      <c r="A32" s="5499" t="s">
        <v>2250</v>
      </c>
      <c r="B32" s="5499" t="s">
        <v>16</v>
      </c>
      <c r="C32" s="5499" t="s">
        <v>2352</v>
      </c>
      <c r="D32" s="5499" t="s">
        <v>2353</v>
      </c>
      <c r="E32" s="5499" t="s">
        <v>2346</v>
      </c>
      <c r="F32" s="5499" t="s">
        <v>2354</v>
      </c>
      <c r="G32" s="5499" t="s">
        <v>28</v>
      </c>
      <c r="H32" s="5499" t="s">
        <v>28</v>
      </c>
      <c r="I32" s="5499" t="s">
        <v>808</v>
      </c>
    </row>
    <row customHeight="1" ht="11.25">
      <c r="A33" s="5499" t="s">
        <v>2250</v>
      </c>
      <c r="B33" s="5499" t="s">
        <v>16</v>
      </c>
      <c r="C33" s="5499" t="s">
        <v>2355</v>
      </c>
      <c r="D33" s="5499" t="s">
        <v>2356</v>
      </c>
      <c r="E33" s="5499" t="s">
        <v>2357</v>
      </c>
      <c r="F33" s="5499" t="s">
        <v>51</v>
      </c>
      <c r="G33" s="5499" t="s">
        <v>2358</v>
      </c>
      <c r="H33" s="5499" t="s">
        <v>28</v>
      </c>
      <c r="I33" s="5499" t="s">
        <v>808</v>
      </c>
    </row>
    <row customHeight="1" ht="11.25">
      <c r="A34" s="5499" t="s">
        <v>2250</v>
      </c>
      <c r="B34" s="5499" t="s">
        <v>16</v>
      </c>
      <c r="C34" s="5499" t="s">
        <v>28</v>
      </c>
      <c r="D34" s="5499" t="s">
        <v>2359</v>
      </c>
      <c r="E34" s="5499" t="s">
        <v>2360</v>
      </c>
      <c r="F34" s="5499" t="s">
        <v>51</v>
      </c>
      <c r="G34" s="5499" t="s">
        <v>28</v>
      </c>
      <c r="H34" s="5499" t="s">
        <v>28</v>
      </c>
      <c r="I34" s="5499" t="s">
        <v>808</v>
      </c>
    </row>
    <row customHeight="1" ht="11.25">
      <c r="A35" s="5499" t="s">
        <v>2250</v>
      </c>
      <c r="B35" s="5499" t="s">
        <v>16</v>
      </c>
      <c r="C35" s="5499" t="s">
        <v>2361</v>
      </c>
      <c r="D35" s="5499" t="s">
        <v>2362</v>
      </c>
      <c r="E35" s="5499" t="s">
        <v>2363</v>
      </c>
      <c r="F35" s="5499" t="s">
        <v>2364</v>
      </c>
      <c r="G35" s="5499" t="s">
        <v>2365</v>
      </c>
      <c r="H35" s="5499" t="s">
        <v>28</v>
      </c>
      <c r="I35" s="5499" t="s">
        <v>808</v>
      </c>
    </row>
    <row customHeight="1" ht="11.25">
      <c r="A36" s="5499" t="s">
        <v>2250</v>
      </c>
      <c r="B36" s="5499" t="s">
        <v>16</v>
      </c>
      <c r="C36" s="5499" t="s">
        <v>2366</v>
      </c>
      <c r="D36" s="5499" t="s">
        <v>2367</v>
      </c>
      <c r="E36" s="5499" t="s">
        <v>2368</v>
      </c>
      <c r="F36" s="5499" t="s">
        <v>2364</v>
      </c>
      <c r="G36" s="5499" t="s">
        <v>28</v>
      </c>
      <c r="H36" s="5499" t="s">
        <v>28</v>
      </c>
      <c r="I36" s="5499" t="s">
        <v>808</v>
      </c>
    </row>
    <row customHeight="1" ht="11.25">
      <c r="A37" s="5499" t="s">
        <v>2250</v>
      </c>
      <c r="B37" s="5499" t="s">
        <v>16</v>
      </c>
      <c r="C37" s="5499" t="s">
        <v>2369</v>
      </c>
      <c r="D37" s="5499" t="s">
        <v>2370</v>
      </c>
      <c r="E37" s="5499" t="s">
        <v>2371</v>
      </c>
      <c r="F37" s="5499" t="s">
        <v>2372</v>
      </c>
      <c r="G37" s="5499" t="s">
        <v>28</v>
      </c>
      <c r="H37" s="5499" t="s">
        <v>28</v>
      </c>
      <c r="I37" s="5499" t="s">
        <v>808</v>
      </c>
    </row>
    <row customHeight="1" ht="11.25">
      <c r="A38" s="5499" t="s">
        <v>2250</v>
      </c>
      <c r="B38" s="5499" t="s">
        <v>16</v>
      </c>
      <c r="C38" s="5499" t="s">
        <v>2373</v>
      </c>
      <c r="D38" s="5499" t="s">
        <v>2374</v>
      </c>
      <c r="E38" s="5499" t="s">
        <v>2375</v>
      </c>
      <c r="F38" s="5499" t="s">
        <v>2376</v>
      </c>
      <c r="G38" s="5499" t="s">
        <v>2377</v>
      </c>
      <c r="H38" s="5499" t="s">
        <v>28</v>
      </c>
      <c r="I38" s="5499" t="s">
        <v>808</v>
      </c>
    </row>
    <row customHeight="1" ht="11.25">
      <c r="A39" s="5499" t="s">
        <v>2250</v>
      </c>
      <c r="B39" s="5499" t="s">
        <v>16</v>
      </c>
      <c r="C39" s="5499" t="s">
        <v>2378</v>
      </c>
      <c r="D39" s="5499" t="s">
        <v>2379</v>
      </c>
      <c r="E39" s="5499" t="s">
        <v>2380</v>
      </c>
      <c r="F39" s="5499" t="s">
        <v>2364</v>
      </c>
      <c r="G39" s="5499" t="s">
        <v>28</v>
      </c>
      <c r="H39" s="5499" t="s">
        <v>2381</v>
      </c>
      <c r="I39" s="5499" t="s">
        <v>808</v>
      </c>
    </row>
    <row customHeight="1" ht="11.25">
      <c r="A40" s="5499" t="s">
        <v>2250</v>
      </c>
      <c r="B40" s="5499" t="s">
        <v>16</v>
      </c>
      <c r="C40" s="5499" t="s">
        <v>2382</v>
      </c>
      <c r="D40" s="5499" t="s">
        <v>2383</v>
      </c>
      <c r="E40" s="5499" t="s">
        <v>2384</v>
      </c>
      <c r="F40" s="5499" t="s">
        <v>2385</v>
      </c>
      <c r="G40" s="5499" t="s">
        <v>28</v>
      </c>
      <c r="H40" s="5499" t="s">
        <v>28</v>
      </c>
      <c r="I40" s="5499" t="s">
        <v>808</v>
      </c>
    </row>
    <row customHeight="1" ht="11.25">
      <c r="A41" s="5499" t="s">
        <v>2250</v>
      </c>
      <c r="B41" s="5499" t="s">
        <v>16</v>
      </c>
      <c r="C41" s="5499" t="s">
        <v>2386</v>
      </c>
      <c r="D41" s="5499" t="s">
        <v>2387</v>
      </c>
      <c r="E41" s="5499" t="s">
        <v>2388</v>
      </c>
      <c r="F41" s="5499" t="s">
        <v>2389</v>
      </c>
      <c r="G41" s="5499" t="s">
        <v>2390</v>
      </c>
      <c r="H41" s="5499" t="s">
        <v>28</v>
      </c>
      <c r="I41" s="5499" t="s">
        <v>808</v>
      </c>
    </row>
    <row customHeight="1" ht="11.25">
      <c r="A42" s="5499" t="s">
        <v>2250</v>
      </c>
      <c r="B42" s="5499" t="s">
        <v>16</v>
      </c>
      <c r="C42" s="5499" t="s">
        <v>2391</v>
      </c>
      <c r="D42" s="5499" t="s">
        <v>2392</v>
      </c>
      <c r="E42" s="5499" t="s">
        <v>2393</v>
      </c>
      <c r="F42" s="5499" t="s">
        <v>2311</v>
      </c>
      <c r="G42" s="5499" t="s">
        <v>28</v>
      </c>
      <c r="H42" s="5499" t="s">
        <v>28</v>
      </c>
      <c r="I42" s="5499" t="s">
        <v>808</v>
      </c>
    </row>
    <row customHeight="1" ht="11.25">
      <c r="A43" s="5499" t="s">
        <v>2250</v>
      </c>
      <c r="B43" s="5499" t="s">
        <v>16</v>
      </c>
      <c r="C43" s="5499" t="s">
        <v>2394</v>
      </c>
      <c r="D43" s="5499" t="s">
        <v>2392</v>
      </c>
      <c r="E43" s="5499" t="s">
        <v>2395</v>
      </c>
      <c r="F43" s="5499" t="s">
        <v>2343</v>
      </c>
      <c r="G43" s="5499" t="s">
        <v>2396</v>
      </c>
      <c r="H43" s="5499" t="s">
        <v>28</v>
      </c>
      <c r="I43" s="5499" t="s">
        <v>808</v>
      </c>
    </row>
    <row customHeight="1" ht="11.25">
      <c r="A44" s="5499" t="s">
        <v>2250</v>
      </c>
      <c r="B44" s="5499" t="s">
        <v>16</v>
      </c>
      <c r="C44" s="5499" t="s">
        <v>2397</v>
      </c>
      <c r="D44" s="5499" t="s">
        <v>2398</v>
      </c>
      <c r="E44" s="5499" t="s">
        <v>2399</v>
      </c>
      <c r="F44" s="5499" t="s">
        <v>2400</v>
      </c>
      <c r="G44" s="5499" t="s">
        <v>28</v>
      </c>
      <c r="H44" s="5499" t="s">
        <v>28</v>
      </c>
      <c r="I44" s="5499" t="s">
        <v>808</v>
      </c>
    </row>
    <row customHeight="1" ht="11.25">
      <c r="A45" s="5499" t="s">
        <v>2250</v>
      </c>
      <c r="B45" s="5499" t="s">
        <v>16</v>
      </c>
      <c r="C45" s="5499" t="s">
        <v>2401</v>
      </c>
      <c r="D45" s="5499" t="s">
        <v>2402</v>
      </c>
      <c r="E45" s="5499" t="s">
        <v>2403</v>
      </c>
      <c r="F45" s="5499" t="s">
        <v>2339</v>
      </c>
      <c r="G45" s="5499" t="s">
        <v>2404</v>
      </c>
      <c r="H45" s="5499" t="s">
        <v>28</v>
      </c>
      <c r="I45" s="5499" t="s">
        <v>808</v>
      </c>
    </row>
    <row customHeight="1" ht="11.25">
      <c r="A46" s="5499" t="s">
        <v>2250</v>
      </c>
      <c r="B46" s="5499" t="s">
        <v>16</v>
      </c>
      <c r="C46" s="5499" t="s">
        <v>2405</v>
      </c>
      <c r="D46" s="5499" t="s">
        <v>2406</v>
      </c>
      <c r="E46" s="5499" t="s">
        <v>2407</v>
      </c>
      <c r="F46" s="5499" t="s">
        <v>2389</v>
      </c>
      <c r="G46" s="5499" t="s">
        <v>28</v>
      </c>
      <c r="H46" s="5499" t="s">
        <v>28</v>
      </c>
      <c r="I46" s="5499" t="s">
        <v>808</v>
      </c>
    </row>
    <row customHeight="1" ht="11.25">
      <c r="A47" s="5499" t="s">
        <v>2250</v>
      </c>
      <c r="B47" s="5499" t="s">
        <v>16</v>
      </c>
      <c r="C47" s="5499" t="s">
        <v>2408</v>
      </c>
      <c r="D47" s="5499" t="s">
        <v>2409</v>
      </c>
      <c r="E47" s="5499" t="s">
        <v>2410</v>
      </c>
      <c r="F47" s="5499" t="s">
        <v>2411</v>
      </c>
      <c r="G47" s="5499" t="s">
        <v>28</v>
      </c>
      <c r="H47" s="5499" t="s">
        <v>28</v>
      </c>
      <c r="I47" s="5499" t="s">
        <v>808</v>
      </c>
    </row>
    <row customHeight="1" ht="11.25">
      <c r="A48" s="5499" t="s">
        <v>2250</v>
      </c>
      <c r="B48" s="5499" t="s">
        <v>16</v>
      </c>
      <c r="C48" s="5499" t="s">
        <v>2412</v>
      </c>
      <c r="D48" s="5499" t="s">
        <v>2413</v>
      </c>
      <c r="E48" s="5499" t="s">
        <v>2414</v>
      </c>
      <c r="F48" s="5499" t="s">
        <v>2364</v>
      </c>
      <c r="G48" s="5499" t="s">
        <v>28</v>
      </c>
      <c r="H48" s="5499" t="s">
        <v>28</v>
      </c>
      <c r="I48" s="5499" t="s">
        <v>808</v>
      </c>
    </row>
    <row customHeight="1" ht="11.25">
      <c r="A49" s="5499" t="s">
        <v>2250</v>
      </c>
      <c r="B49" s="5499" t="s">
        <v>16</v>
      </c>
      <c r="C49" s="5499" t="s">
        <v>2415</v>
      </c>
      <c r="D49" s="5499" t="s">
        <v>2416</v>
      </c>
      <c r="E49" s="5499" t="s">
        <v>2417</v>
      </c>
      <c r="F49" s="5499" t="s">
        <v>2418</v>
      </c>
      <c r="G49" s="5499" t="s">
        <v>28</v>
      </c>
      <c r="H49" s="5499" t="s">
        <v>28</v>
      </c>
      <c r="I49" s="5499" t="s">
        <v>808</v>
      </c>
    </row>
    <row customHeight="1" ht="11.25">
      <c r="A50" s="5499" t="s">
        <v>2250</v>
      </c>
      <c r="B50" s="5499" t="s">
        <v>16</v>
      </c>
      <c r="C50" s="5499" t="s">
        <v>2419</v>
      </c>
      <c r="D50" s="5499" t="s">
        <v>2420</v>
      </c>
      <c r="E50" s="5499" t="s">
        <v>2421</v>
      </c>
      <c r="F50" s="5499" t="s">
        <v>2400</v>
      </c>
      <c r="G50" s="5499" t="s">
        <v>2422</v>
      </c>
      <c r="H50" s="5499" t="s">
        <v>28</v>
      </c>
      <c r="I50" s="5499" t="s">
        <v>808</v>
      </c>
    </row>
    <row customHeight="1" ht="11.25">
      <c r="A51" s="5499" t="s">
        <v>2250</v>
      </c>
      <c r="B51" s="5499" t="s">
        <v>16</v>
      </c>
      <c r="C51" s="5499" t="s">
        <v>2423</v>
      </c>
      <c r="D51" s="5499" t="s">
        <v>2424</v>
      </c>
      <c r="E51" s="5499" t="s">
        <v>2425</v>
      </c>
      <c r="F51" s="5499" t="s">
        <v>2426</v>
      </c>
      <c r="G51" s="5499" t="s">
        <v>28</v>
      </c>
      <c r="H51" s="5499" t="s">
        <v>28</v>
      </c>
      <c r="I51" s="5499" t="s">
        <v>808</v>
      </c>
    </row>
    <row customHeight="1" ht="11.25">
      <c r="A52" s="5499" t="s">
        <v>2250</v>
      </c>
      <c r="B52" s="5499" t="s">
        <v>16</v>
      </c>
      <c r="C52" s="5499" t="s">
        <v>2427</v>
      </c>
      <c r="D52" s="5499" t="s">
        <v>2428</v>
      </c>
      <c r="E52" s="5499" t="s">
        <v>2429</v>
      </c>
      <c r="F52" s="5499" t="s">
        <v>2426</v>
      </c>
      <c r="G52" s="5499" t="s">
        <v>2430</v>
      </c>
      <c r="H52" s="5499" t="s">
        <v>28</v>
      </c>
      <c r="I52" s="5499" t="s">
        <v>808</v>
      </c>
    </row>
    <row customHeight="1" ht="11.25">
      <c r="A53" s="5499" t="s">
        <v>2250</v>
      </c>
      <c r="B53" s="5499" t="s">
        <v>16</v>
      </c>
      <c r="C53" s="5499" t="s">
        <v>2431</v>
      </c>
      <c r="D53" s="5499" t="s">
        <v>2432</v>
      </c>
      <c r="E53" s="5499" t="s">
        <v>2433</v>
      </c>
      <c r="F53" s="5499" t="s">
        <v>2400</v>
      </c>
      <c r="G53" s="5499" t="s">
        <v>28</v>
      </c>
      <c r="H53" s="5499" t="s">
        <v>28</v>
      </c>
      <c r="I53" s="5499" t="s">
        <v>808</v>
      </c>
    </row>
    <row customHeight="1" ht="11.25">
      <c r="A54" s="5499" t="s">
        <v>2250</v>
      </c>
      <c r="B54" s="5499" t="s">
        <v>16</v>
      </c>
      <c r="C54" s="5499" t="s">
        <v>2434</v>
      </c>
      <c r="D54" s="5499" t="s">
        <v>2435</v>
      </c>
      <c r="E54" s="5499" t="s">
        <v>2436</v>
      </c>
      <c r="F54" s="5499" t="s">
        <v>2437</v>
      </c>
      <c r="G54" s="5499" t="s">
        <v>2438</v>
      </c>
      <c r="H54" s="5499" t="s">
        <v>28</v>
      </c>
      <c r="I54" s="5499" t="s">
        <v>808</v>
      </c>
    </row>
    <row customHeight="1" ht="11.25">
      <c r="A55" s="5499" t="s">
        <v>2250</v>
      </c>
      <c r="B55" s="5499" t="s">
        <v>16</v>
      </c>
      <c r="C55" s="5499" t="s">
        <v>2439</v>
      </c>
      <c r="D55" s="5499" t="s">
        <v>2440</v>
      </c>
      <c r="E55" s="5499" t="s">
        <v>2441</v>
      </c>
      <c r="F55" s="5499" t="s">
        <v>2437</v>
      </c>
      <c r="G55" s="5499" t="s">
        <v>2442</v>
      </c>
      <c r="H55" s="5499" t="s">
        <v>28</v>
      </c>
      <c r="I55" s="5499" t="s">
        <v>808</v>
      </c>
    </row>
    <row customHeight="1" ht="11.25">
      <c r="A56" s="5499" t="s">
        <v>2250</v>
      </c>
      <c r="B56" s="5499" t="s">
        <v>16</v>
      </c>
      <c r="C56" s="5499" t="s">
        <v>2443</v>
      </c>
      <c r="D56" s="5499" t="s">
        <v>2444</v>
      </c>
      <c r="E56" s="5499" t="s">
        <v>2445</v>
      </c>
      <c r="F56" s="5499" t="s">
        <v>2446</v>
      </c>
      <c r="G56" s="5499" t="s">
        <v>28</v>
      </c>
      <c r="H56" s="5499" t="s">
        <v>28</v>
      </c>
      <c r="I56" s="5499" t="s">
        <v>808</v>
      </c>
    </row>
    <row customHeight="1" ht="11.25">
      <c r="A57" s="5499" t="s">
        <v>2250</v>
      </c>
      <c r="B57" s="5499" t="s">
        <v>16</v>
      </c>
      <c r="C57" s="5499" t="s">
        <v>2447</v>
      </c>
      <c r="D57" s="5499" t="s">
        <v>2448</v>
      </c>
      <c r="E57" s="5499" t="s">
        <v>2449</v>
      </c>
      <c r="F57" s="5499" t="s">
        <v>2437</v>
      </c>
      <c r="G57" s="5499" t="s">
        <v>2450</v>
      </c>
      <c r="H57" s="5499" t="s">
        <v>28</v>
      </c>
      <c r="I57" s="5499" t="s">
        <v>808</v>
      </c>
    </row>
    <row customHeight="1" ht="11.25">
      <c r="A58" s="5499" t="s">
        <v>2250</v>
      </c>
      <c r="B58" s="5499" t="s">
        <v>16</v>
      </c>
      <c r="C58" s="5499" t="s">
        <v>2451</v>
      </c>
      <c r="D58" s="5499" t="s">
        <v>2452</v>
      </c>
      <c r="E58" s="5499" t="s">
        <v>2453</v>
      </c>
      <c r="F58" s="5499" t="s">
        <v>2426</v>
      </c>
      <c r="G58" s="5499" t="s">
        <v>2454</v>
      </c>
      <c r="H58" s="5499" t="s">
        <v>28</v>
      </c>
      <c r="I58" s="5499" t="s">
        <v>808</v>
      </c>
    </row>
    <row customHeight="1" ht="11.25">
      <c r="A59" s="5499" t="s">
        <v>2250</v>
      </c>
      <c r="B59" s="5499" t="s">
        <v>16</v>
      </c>
      <c r="C59" s="5499" t="s">
        <v>2455</v>
      </c>
      <c r="D59" s="5499" t="s">
        <v>2456</v>
      </c>
      <c r="E59" s="5499" t="s">
        <v>2457</v>
      </c>
      <c r="F59" s="5499" t="s">
        <v>2426</v>
      </c>
      <c r="G59" s="5499" t="s">
        <v>28</v>
      </c>
      <c r="H59" s="5499" t="s">
        <v>28</v>
      </c>
      <c r="I59" s="5499" t="s">
        <v>808</v>
      </c>
    </row>
    <row customHeight="1" ht="11.25">
      <c r="A60" s="5499" t="s">
        <v>2250</v>
      </c>
      <c r="B60" s="5499" t="s">
        <v>16</v>
      </c>
      <c r="C60" s="5499" t="s">
        <v>2458</v>
      </c>
      <c r="D60" s="5499" t="s">
        <v>2459</v>
      </c>
      <c r="E60" s="5499" t="s">
        <v>2460</v>
      </c>
      <c r="F60" s="5499" t="s">
        <v>2343</v>
      </c>
      <c r="G60" s="5499" t="s">
        <v>28</v>
      </c>
      <c r="H60" s="5499" t="s">
        <v>28</v>
      </c>
      <c r="I60" s="5499" t="s">
        <v>808</v>
      </c>
    </row>
    <row customHeight="1" ht="11.25">
      <c r="A61" s="5499" t="s">
        <v>2250</v>
      </c>
      <c r="B61" s="5499" t="s">
        <v>16</v>
      </c>
      <c r="C61" s="5499" t="s">
        <v>2461</v>
      </c>
      <c r="D61" s="5499" t="s">
        <v>2462</v>
      </c>
      <c r="E61" s="5499" t="s">
        <v>2463</v>
      </c>
      <c r="F61" s="5499" t="s">
        <v>2464</v>
      </c>
      <c r="G61" s="5499" t="s">
        <v>28</v>
      </c>
      <c r="H61" s="5499" t="s">
        <v>28</v>
      </c>
      <c r="I61" s="5499" t="s">
        <v>808</v>
      </c>
    </row>
    <row customHeight="1" ht="11.25">
      <c r="A62" s="5499" t="s">
        <v>2250</v>
      </c>
      <c r="B62" s="5499" t="s">
        <v>16</v>
      </c>
      <c r="C62" s="5499" t="s">
        <v>2465</v>
      </c>
      <c r="D62" s="5499" t="s">
        <v>2466</v>
      </c>
      <c r="E62" s="5499" t="s">
        <v>2467</v>
      </c>
      <c r="F62" s="5499" t="s">
        <v>2426</v>
      </c>
      <c r="G62" s="5499" t="s">
        <v>2468</v>
      </c>
      <c r="H62" s="5499" t="s">
        <v>28</v>
      </c>
      <c r="I62" s="5499" t="s">
        <v>808</v>
      </c>
    </row>
    <row customHeight="1" ht="11.25">
      <c r="A63" s="5499" t="s">
        <v>2250</v>
      </c>
      <c r="B63" s="5499" t="s">
        <v>16</v>
      </c>
      <c r="C63" s="5499" t="s">
        <v>2469</v>
      </c>
      <c r="D63" s="5499" t="s">
        <v>2470</v>
      </c>
      <c r="E63" s="5499" t="s">
        <v>2471</v>
      </c>
      <c r="F63" s="5499" t="s">
        <v>2400</v>
      </c>
      <c r="G63" s="5499" t="s">
        <v>28</v>
      </c>
      <c r="H63" s="5499" t="s">
        <v>28</v>
      </c>
      <c r="I63" s="5499" t="s">
        <v>808</v>
      </c>
    </row>
    <row customHeight="1" ht="11.25">
      <c r="A64" s="5499" t="s">
        <v>2250</v>
      </c>
      <c r="B64" s="5499" t="s">
        <v>16</v>
      </c>
      <c r="C64" s="5499" t="s">
        <v>2472</v>
      </c>
      <c r="D64" s="5499" t="s">
        <v>2473</v>
      </c>
      <c r="E64" s="5499" t="s">
        <v>2474</v>
      </c>
      <c r="F64" s="5499" t="s">
        <v>2437</v>
      </c>
      <c r="G64" s="5499" t="s">
        <v>28</v>
      </c>
      <c r="H64" s="5499" t="s">
        <v>28</v>
      </c>
      <c r="I64" s="5499" t="s">
        <v>808</v>
      </c>
    </row>
    <row customHeight="1" ht="11.25">
      <c r="A65" s="5499" t="s">
        <v>2250</v>
      </c>
      <c r="B65" s="5499" t="s">
        <v>16</v>
      </c>
      <c r="C65" s="5499" t="s">
        <v>2475</v>
      </c>
      <c r="D65" s="5499" t="s">
        <v>2476</v>
      </c>
      <c r="E65" s="5499" t="s">
        <v>2477</v>
      </c>
      <c r="F65" s="5499" t="s">
        <v>2464</v>
      </c>
      <c r="G65" s="5499" t="s">
        <v>28</v>
      </c>
      <c r="H65" s="5499" t="s">
        <v>28</v>
      </c>
      <c r="I65" s="5499" t="s">
        <v>808</v>
      </c>
    </row>
    <row customHeight="1" ht="11.25">
      <c r="A66" s="5499" t="s">
        <v>2250</v>
      </c>
      <c r="B66" s="5499" t="s">
        <v>16</v>
      </c>
      <c r="C66" s="5499" t="s">
        <v>2478</v>
      </c>
      <c r="D66" s="5499" t="s">
        <v>2479</v>
      </c>
      <c r="E66" s="5499" t="s">
        <v>2480</v>
      </c>
      <c r="F66" s="5499" t="s">
        <v>2426</v>
      </c>
      <c r="G66" s="5499" t="s">
        <v>2481</v>
      </c>
      <c r="H66" s="5499" t="s">
        <v>28</v>
      </c>
      <c r="I66" s="5499" t="s">
        <v>808</v>
      </c>
    </row>
    <row customHeight="1" ht="11.25">
      <c r="A67" s="5499" t="s">
        <v>2250</v>
      </c>
      <c r="B67" s="5499" t="s">
        <v>16</v>
      </c>
      <c r="C67" s="5499" t="s">
        <v>2482</v>
      </c>
      <c r="D67" s="5499" t="s">
        <v>2483</v>
      </c>
      <c r="E67" s="5499" t="s">
        <v>2484</v>
      </c>
      <c r="F67" s="5499" t="s">
        <v>2437</v>
      </c>
      <c r="G67" s="5499" t="s">
        <v>2485</v>
      </c>
      <c r="H67" s="5499" t="s">
        <v>28</v>
      </c>
      <c r="I67" s="5499" t="s">
        <v>808</v>
      </c>
    </row>
    <row customHeight="1" ht="11.25">
      <c r="A68" s="5499" t="s">
        <v>2250</v>
      </c>
      <c r="B68" s="5499" t="s">
        <v>16</v>
      </c>
      <c r="C68" s="5499" t="s">
        <v>2486</v>
      </c>
      <c r="D68" s="5499" t="s">
        <v>2483</v>
      </c>
      <c r="E68" s="5499" t="s">
        <v>2487</v>
      </c>
      <c r="F68" s="5499" t="s">
        <v>2311</v>
      </c>
      <c r="G68" s="5499" t="s">
        <v>2488</v>
      </c>
      <c r="H68" s="5499" t="s">
        <v>28</v>
      </c>
      <c r="I68" s="5499" t="s">
        <v>808</v>
      </c>
    </row>
    <row customHeight="1" ht="11.25">
      <c r="A69" s="5499" t="s">
        <v>2250</v>
      </c>
      <c r="B69" s="5499" t="s">
        <v>16</v>
      </c>
      <c r="C69" s="5499" t="s">
        <v>2489</v>
      </c>
      <c r="D69" s="5499" t="s">
        <v>2490</v>
      </c>
      <c r="E69" s="5499" t="s">
        <v>2491</v>
      </c>
      <c r="F69" s="5499" t="s">
        <v>2418</v>
      </c>
      <c r="G69" s="5499" t="s">
        <v>28</v>
      </c>
      <c r="H69" s="5499" t="s">
        <v>28</v>
      </c>
      <c r="I69" s="5499" t="s">
        <v>808</v>
      </c>
    </row>
    <row customHeight="1" ht="11.25">
      <c r="A70" s="5499" t="s">
        <v>2250</v>
      </c>
      <c r="B70" s="5499" t="s">
        <v>16</v>
      </c>
      <c r="C70" s="5499" t="s">
        <v>2492</v>
      </c>
      <c r="D70" s="5499" t="s">
        <v>2493</v>
      </c>
      <c r="E70" s="5499" t="s">
        <v>2494</v>
      </c>
      <c r="F70" s="5499" t="s">
        <v>2418</v>
      </c>
      <c r="G70" s="5499" t="s">
        <v>2495</v>
      </c>
      <c r="H70" s="5499" t="s">
        <v>28</v>
      </c>
      <c r="I70" s="5499" t="s">
        <v>808</v>
      </c>
    </row>
    <row customHeight="1" ht="11.25">
      <c r="A71" s="5499" t="s">
        <v>2250</v>
      </c>
      <c r="B71" s="5499" t="s">
        <v>16</v>
      </c>
      <c r="C71" s="5499" t="s">
        <v>2496</v>
      </c>
      <c r="D71" s="5499" t="s">
        <v>2497</v>
      </c>
      <c r="E71" s="5499" t="s">
        <v>2498</v>
      </c>
      <c r="F71" s="5499" t="s">
        <v>2376</v>
      </c>
      <c r="G71" s="5499" t="s">
        <v>28</v>
      </c>
      <c r="H71" s="5499" t="s">
        <v>28</v>
      </c>
      <c r="I71" s="5499" t="s">
        <v>808</v>
      </c>
    </row>
    <row customHeight="1" ht="11.25">
      <c r="A72" s="5499" t="s">
        <v>2250</v>
      </c>
      <c r="B72" s="5499" t="s">
        <v>16</v>
      </c>
      <c r="C72" s="5499" t="s">
        <v>2499</v>
      </c>
      <c r="D72" s="5499" t="s">
        <v>2500</v>
      </c>
      <c r="E72" s="5499" t="s">
        <v>2501</v>
      </c>
      <c r="F72" s="5499" t="s">
        <v>2389</v>
      </c>
      <c r="G72" s="5499" t="s">
        <v>2502</v>
      </c>
      <c r="H72" s="5499" t="s">
        <v>28</v>
      </c>
      <c r="I72" s="5499" t="s">
        <v>808</v>
      </c>
    </row>
    <row customHeight="1" ht="11.25">
      <c r="A73" s="5499" t="s">
        <v>2250</v>
      </c>
      <c r="B73" s="5499" t="s">
        <v>16</v>
      </c>
      <c r="C73" s="5499" t="s">
        <v>2503</v>
      </c>
      <c r="D73" s="5499" t="s">
        <v>2504</v>
      </c>
      <c r="E73" s="5499" t="s">
        <v>2505</v>
      </c>
      <c r="F73" s="5499" t="s">
        <v>2376</v>
      </c>
      <c r="G73" s="5499" t="s">
        <v>2506</v>
      </c>
      <c r="H73" s="5499" t="s">
        <v>28</v>
      </c>
      <c r="I73" s="5499" t="s">
        <v>808</v>
      </c>
    </row>
    <row customHeight="1" ht="11.25">
      <c r="A74" s="5499" t="s">
        <v>2250</v>
      </c>
      <c r="B74" s="5499" t="s">
        <v>16</v>
      </c>
      <c r="C74" s="5499" t="s">
        <v>2507</v>
      </c>
      <c r="D74" s="5499" t="s">
        <v>2508</v>
      </c>
      <c r="E74" s="5499" t="s">
        <v>2509</v>
      </c>
      <c r="F74" s="5499" t="s">
        <v>2400</v>
      </c>
      <c r="G74" s="5499" t="s">
        <v>2510</v>
      </c>
      <c r="H74" s="5499" t="s">
        <v>28</v>
      </c>
      <c r="I74" s="5499" t="s">
        <v>808</v>
      </c>
    </row>
    <row customHeight="1" ht="11.25">
      <c r="A75" s="5499" t="s">
        <v>2250</v>
      </c>
      <c r="B75" s="5499" t="s">
        <v>16</v>
      </c>
      <c r="C75" s="5499" t="s">
        <v>2511</v>
      </c>
      <c r="D75" s="5499" t="s">
        <v>2512</v>
      </c>
      <c r="E75" s="5499" t="s">
        <v>2513</v>
      </c>
      <c r="F75" s="5499" t="s">
        <v>2259</v>
      </c>
      <c r="G75" s="5499" t="s">
        <v>28</v>
      </c>
      <c r="H75" s="5499" t="s">
        <v>28</v>
      </c>
      <c r="I75" s="5499" t="s">
        <v>808</v>
      </c>
    </row>
    <row customHeight="1" ht="11.25">
      <c r="A76" s="5499" t="s">
        <v>2250</v>
      </c>
      <c r="B76" s="5499" t="s">
        <v>16</v>
      </c>
      <c r="C76" s="5499" t="s">
        <v>2514</v>
      </c>
      <c r="D76" s="5499" t="s">
        <v>2515</v>
      </c>
      <c r="E76" s="5499" t="s">
        <v>2516</v>
      </c>
      <c r="F76" s="5499" t="s">
        <v>2446</v>
      </c>
      <c r="G76" s="5499" t="s">
        <v>28</v>
      </c>
      <c r="H76" s="5499" t="s">
        <v>28</v>
      </c>
      <c r="I76" s="5499" t="s">
        <v>808</v>
      </c>
    </row>
    <row customHeight="1" ht="11.25">
      <c r="A77" s="5499" t="s">
        <v>2250</v>
      </c>
      <c r="B77" s="5499" t="s">
        <v>16</v>
      </c>
      <c r="C77" s="5499" t="s">
        <v>2517</v>
      </c>
      <c r="D77" s="5499" t="s">
        <v>2518</v>
      </c>
      <c r="E77" s="5499" t="s">
        <v>2519</v>
      </c>
      <c r="F77" s="5499" t="s">
        <v>2400</v>
      </c>
      <c r="G77" s="5499" t="s">
        <v>28</v>
      </c>
      <c r="H77" s="5499" t="s">
        <v>28</v>
      </c>
      <c r="I77" s="5499" t="s">
        <v>808</v>
      </c>
    </row>
    <row customHeight="1" ht="11.25">
      <c r="A78" s="5499" t="s">
        <v>2250</v>
      </c>
      <c r="B78" s="5499" t="s">
        <v>16</v>
      </c>
      <c r="C78" s="5499" t="s">
        <v>2520</v>
      </c>
      <c r="D78" s="5499" t="s">
        <v>2521</v>
      </c>
      <c r="E78" s="5499" t="s">
        <v>2522</v>
      </c>
      <c r="F78" s="5499" t="s">
        <v>2311</v>
      </c>
      <c r="G78" s="5499" t="s">
        <v>2523</v>
      </c>
      <c r="H78" s="5499" t="s">
        <v>28</v>
      </c>
      <c r="I78" s="5499" t="s">
        <v>808</v>
      </c>
    </row>
    <row customHeight="1" ht="11.25">
      <c r="A79" s="5499" t="s">
        <v>2250</v>
      </c>
      <c r="B79" s="5499" t="s">
        <v>16</v>
      </c>
      <c r="C79" s="5499" t="s">
        <v>2524</v>
      </c>
      <c r="D79" s="5499" t="s">
        <v>2525</v>
      </c>
      <c r="E79" s="5499" t="s">
        <v>2526</v>
      </c>
      <c r="F79" s="5499" t="s">
        <v>2376</v>
      </c>
      <c r="G79" s="5499" t="s">
        <v>28</v>
      </c>
      <c r="H79" s="5499" t="s">
        <v>28</v>
      </c>
      <c r="I79" s="5499" t="s">
        <v>808</v>
      </c>
    </row>
    <row customHeight="1" ht="11.25">
      <c r="A80" s="5499" t="s">
        <v>2250</v>
      </c>
      <c r="B80" s="5499" t="s">
        <v>16</v>
      </c>
      <c r="C80" s="5499" t="s">
        <v>2527</v>
      </c>
      <c r="D80" s="5499" t="s">
        <v>2528</v>
      </c>
      <c r="E80" s="5499" t="s">
        <v>2529</v>
      </c>
      <c r="F80" s="5499" t="s">
        <v>2426</v>
      </c>
      <c r="G80" s="5499" t="s">
        <v>28</v>
      </c>
      <c r="H80" s="5499" t="s">
        <v>28</v>
      </c>
      <c r="I80" s="5499" t="s">
        <v>808</v>
      </c>
    </row>
    <row customHeight="1" ht="11.25">
      <c r="A81" s="5499" t="s">
        <v>2250</v>
      </c>
      <c r="B81" s="5499" t="s">
        <v>16</v>
      </c>
      <c r="C81" s="5499" t="s">
        <v>2530</v>
      </c>
      <c r="D81" s="5499" t="s">
        <v>2531</v>
      </c>
      <c r="E81" s="5499" t="s">
        <v>2346</v>
      </c>
      <c r="F81" s="5499" t="s">
        <v>2532</v>
      </c>
      <c r="G81" s="5499" t="s">
        <v>28</v>
      </c>
      <c r="H81" s="5499" t="s">
        <v>28</v>
      </c>
      <c r="I81" s="5499" t="s">
        <v>808</v>
      </c>
    </row>
    <row customHeight="1" ht="11.25">
      <c r="A82" s="5499" t="s">
        <v>2250</v>
      </c>
      <c r="B82" s="5499" t="s">
        <v>16</v>
      </c>
      <c r="C82" s="5499" t="s">
        <v>2533</v>
      </c>
      <c r="D82" s="5499" t="s">
        <v>2534</v>
      </c>
      <c r="E82" s="5499" t="s">
        <v>2346</v>
      </c>
      <c r="F82" s="5499" t="s">
        <v>2535</v>
      </c>
      <c r="G82" s="5499" t="s">
        <v>28</v>
      </c>
      <c r="H82" s="5499" t="s">
        <v>28</v>
      </c>
      <c r="I82" s="5499" t="s">
        <v>808</v>
      </c>
    </row>
    <row customHeight="1" ht="11.25">
      <c r="A83" s="5499" t="s">
        <v>2250</v>
      </c>
      <c r="B83" s="5499" t="s">
        <v>16</v>
      </c>
      <c r="C83" s="5499" t="s">
        <v>2536</v>
      </c>
      <c r="D83" s="5499" t="s">
        <v>2537</v>
      </c>
      <c r="E83" s="5499" t="s">
        <v>2538</v>
      </c>
      <c r="F83" s="5499" t="s">
        <v>2539</v>
      </c>
      <c r="G83" s="5499" t="s">
        <v>28</v>
      </c>
      <c r="H83" s="5499" t="s">
        <v>28</v>
      </c>
      <c r="I83" s="5499" t="s">
        <v>808</v>
      </c>
    </row>
    <row customHeight="1" ht="11.25">
      <c r="A84" s="5499" t="s">
        <v>2250</v>
      </c>
      <c r="B84" s="5499" t="s">
        <v>16</v>
      </c>
      <c r="C84" s="5499" t="s">
        <v>2540</v>
      </c>
      <c r="D84" s="5499" t="s">
        <v>2541</v>
      </c>
      <c r="E84" s="5499" t="s">
        <v>2542</v>
      </c>
      <c r="F84" s="5499" t="s">
        <v>2543</v>
      </c>
      <c r="G84" s="5499" t="s">
        <v>2544</v>
      </c>
      <c r="H84" s="5499" t="s">
        <v>28</v>
      </c>
      <c r="I84" s="5499" t="s">
        <v>808</v>
      </c>
    </row>
    <row customHeight="1" ht="11.25">
      <c r="A85" s="5499" t="s">
        <v>2250</v>
      </c>
      <c r="B85" s="5499" t="s">
        <v>16</v>
      </c>
      <c r="C85" s="5499" t="s">
        <v>2545</v>
      </c>
      <c r="D85" s="5499" t="s">
        <v>2546</v>
      </c>
      <c r="E85" s="5499" t="s">
        <v>2547</v>
      </c>
      <c r="F85" s="5499" t="s">
        <v>2311</v>
      </c>
      <c r="G85" s="5499" t="s">
        <v>28</v>
      </c>
      <c r="H85" s="5499" t="s">
        <v>28</v>
      </c>
      <c r="I85" s="5499" t="s">
        <v>808</v>
      </c>
    </row>
    <row customHeight="1" ht="11.25">
      <c r="A86" s="5499" t="s">
        <v>2250</v>
      </c>
      <c r="B86" s="5499" t="s">
        <v>16</v>
      </c>
      <c r="C86" s="5499" t="s">
        <v>2548</v>
      </c>
      <c r="D86" s="5499" t="s">
        <v>2549</v>
      </c>
      <c r="E86" s="5499" t="s">
        <v>2550</v>
      </c>
      <c r="F86" s="5499" t="s">
        <v>2311</v>
      </c>
      <c r="G86" s="5499" t="s">
        <v>28</v>
      </c>
      <c r="H86" s="5499" t="s">
        <v>2551</v>
      </c>
      <c r="I86" s="5499" t="s">
        <v>808</v>
      </c>
    </row>
    <row customHeight="1" ht="11.25">
      <c r="A87" s="5499" t="s">
        <v>2250</v>
      </c>
      <c r="B87" s="5499" t="s">
        <v>16</v>
      </c>
      <c r="C87" s="5499" t="s">
        <v>2552</v>
      </c>
      <c r="D87" s="5499" t="s">
        <v>2553</v>
      </c>
      <c r="E87" s="5499" t="s">
        <v>2554</v>
      </c>
      <c r="F87" s="5499" t="s">
        <v>2400</v>
      </c>
      <c r="G87" s="5499" t="s">
        <v>28</v>
      </c>
      <c r="H87" s="5499" t="s">
        <v>2555</v>
      </c>
      <c r="I87" s="5499" t="s">
        <v>808</v>
      </c>
    </row>
    <row customHeight="1" ht="11.25">
      <c r="A88" s="5499" t="s">
        <v>2250</v>
      </c>
      <c r="B88" s="5499" t="s">
        <v>16</v>
      </c>
      <c r="C88" s="5499" t="s">
        <v>2556</v>
      </c>
      <c r="D88" s="5499" t="s">
        <v>2557</v>
      </c>
      <c r="E88" s="5499" t="s">
        <v>2558</v>
      </c>
      <c r="F88" s="5499" t="s">
        <v>2376</v>
      </c>
      <c r="G88" s="5499" t="s">
        <v>28</v>
      </c>
      <c r="H88" s="5499" t="s">
        <v>28</v>
      </c>
      <c r="I88" s="5499" t="s">
        <v>808</v>
      </c>
    </row>
    <row customHeight="1" ht="11.25">
      <c r="A89" s="5499" t="s">
        <v>2250</v>
      </c>
      <c r="B89" s="5499" t="s">
        <v>16</v>
      </c>
      <c r="C89" s="5499" t="s">
        <v>2559</v>
      </c>
      <c r="D89" s="5499" t="s">
        <v>2560</v>
      </c>
      <c r="E89" s="5499" t="s">
        <v>2561</v>
      </c>
      <c r="F89" s="5499" t="s">
        <v>2376</v>
      </c>
      <c r="G89" s="5499" t="s">
        <v>28</v>
      </c>
      <c r="H89" s="5499" t="s">
        <v>28</v>
      </c>
      <c r="I89" s="5499" t="s">
        <v>808</v>
      </c>
    </row>
    <row customHeight="1" ht="11.25">
      <c r="A90" s="5499" t="s">
        <v>2250</v>
      </c>
      <c r="B90" s="5499" t="s">
        <v>16</v>
      </c>
      <c r="C90" s="5499" t="s">
        <v>2562</v>
      </c>
      <c r="D90" s="5499" t="s">
        <v>2563</v>
      </c>
      <c r="E90" s="5499" t="s">
        <v>2564</v>
      </c>
      <c r="F90" s="5499" t="s">
        <v>2376</v>
      </c>
      <c r="G90" s="5499" t="s">
        <v>2565</v>
      </c>
      <c r="H90" s="5499" t="s">
        <v>2566</v>
      </c>
      <c r="I90" s="5499" t="s">
        <v>808</v>
      </c>
    </row>
    <row customHeight="1" ht="11.25">
      <c r="A91" s="5499" t="s">
        <v>2250</v>
      </c>
      <c r="B91" s="5499" t="s">
        <v>16</v>
      </c>
      <c r="C91" s="5499" t="s">
        <v>2567</v>
      </c>
      <c r="D91" s="5499" t="s">
        <v>2568</v>
      </c>
      <c r="E91" s="5499" t="s">
        <v>2569</v>
      </c>
      <c r="F91" s="5499" t="s">
        <v>2364</v>
      </c>
      <c r="G91" s="5499" t="s">
        <v>28</v>
      </c>
      <c r="H91" s="5499" t="s">
        <v>28</v>
      </c>
      <c r="I91" s="5499" t="s">
        <v>808</v>
      </c>
    </row>
    <row customHeight="1" ht="11.25">
      <c r="A92" s="5499" t="s">
        <v>2250</v>
      </c>
      <c r="B92" s="5499" t="s">
        <v>16</v>
      </c>
      <c r="C92" s="5499" t="s">
        <v>2570</v>
      </c>
      <c r="D92" s="5499" t="s">
        <v>2571</v>
      </c>
      <c r="E92" s="5499" t="s">
        <v>2572</v>
      </c>
      <c r="F92" s="5499" t="s">
        <v>51</v>
      </c>
      <c r="G92" s="5499" t="s">
        <v>2573</v>
      </c>
      <c r="H92" s="5499" t="s">
        <v>28</v>
      </c>
      <c r="I92" s="5499" t="s">
        <v>808</v>
      </c>
    </row>
    <row customHeight="1" ht="11.25">
      <c r="A93" s="5499" t="s">
        <v>2250</v>
      </c>
      <c r="B93" s="5499" t="s">
        <v>16</v>
      </c>
      <c r="C93" s="5499" t="s">
        <v>2574</v>
      </c>
      <c r="D93" s="5499" t="s">
        <v>2575</v>
      </c>
      <c r="E93" s="5499" t="s">
        <v>2576</v>
      </c>
      <c r="F93" s="5499" t="s">
        <v>2343</v>
      </c>
      <c r="G93" s="5499" t="s">
        <v>28</v>
      </c>
      <c r="H93" s="5499" t="s">
        <v>2577</v>
      </c>
      <c r="I93" s="5499" t="s">
        <v>808</v>
      </c>
    </row>
    <row customHeight="1" ht="11.25">
      <c r="A94" s="5499" t="s">
        <v>2250</v>
      </c>
      <c r="B94" s="5499" t="s">
        <v>16</v>
      </c>
      <c r="C94" s="5499" t="s">
        <v>2578</v>
      </c>
      <c r="D94" s="5499" t="s">
        <v>2579</v>
      </c>
      <c r="E94" s="5499" t="s">
        <v>2580</v>
      </c>
      <c r="F94" s="5499" t="s">
        <v>2400</v>
      </c>
      <c r="G94" s="5499" t="s">
        <v>2581</v>
      </c>
      <c r="H94" s="5499" t="s">
        <v>28</v>
      </c>
      <c r="I94" s="5499" t="s">
        <v>808</v>
      </c>
    </row>
    <row customHeight="1" ht="11.25">
      <c r="A95" s="5499" t="s">
        <v>2250</v>
      </c>
      <c r="B95" s="5499" t="s">
        <v>16</v>
      </c>
      <c r="C95" s="5499" t="s">
        <v>2582</v>
      </c>
      <c r="D95" s="5499" t="s">
        <v>2583</v>
      </c>
      <c r="E95" s="5499" t="s">
        <v>2584</v>
      </c>
      <c r="F95" s="5499" t="s">
        <v>2343</v>
      </c>
      <c r="G95" s="5499" t="s">
        <v>28</v>
      </c>
      <c r="H95" s="5499" t="s">
        <v>28</v>
      </c>
      <c r="I95" s="5499" t="s">
        <v>808</v>
      </c>
    </row>
    <row customHeight="1" ht="11.25">
      <c r="A96" s="5499" t="s">
        <v>2250</v>
      </c>
      <c r="B96" s="5499" t="s">
        <v>16</v>
      </c>
      <c r="C96" s="5499" t="s">
        <v>2585</v>
      </c>
      <c r="D96" s="5499" t="s">
        <v>2586</v>
      </c>
      <c r="E96" s="5499" t="s">
        <v>2587</v>
      </c>
      <c r="F96" s="5499" t="s">
        <v>2302</v>
      </c>
      <c r="G96" s="5499" t="s">
        <v>2588</v>
      </c>
      <c r="H96" s="5499" t="s">
        <v>28</v>
      </c>
      <c r="I96" s="5499" t="s">
        <v>808</v>
      </c>
    </row>
    <row customHeight="1" ht="11.25">
      <c r="A97" s="5499" t="s">
        <v>2250</v>
      </c>
      <c r="B97" s="5499" t="s">
        <v>16</v>
      </c>
      <c r="C97" s="5499" t="s">
        <v>2589</v>
      </c>
      <c r="D97" s="5499" t="s">
        <v>2590</v>
      </c>
      <c r="E97" s="5499" t="s">
        <v>2591</v>
      </c>
      <c r="F97" s="5499" t="s">
        <v>2364</v>
      </c>
      <c r="G97" s="5499" t="s">
        <v>28</v>
      </c>
      <c r="H97" s="5499" t="s">
        <v>28</v>
      </c>
      <c r="I97" s="5499" t="s">
        <v>808</v>
      </c>
    </row>
    <row customHeight="1" ht="11.25">
      <c r="A98" s="5499" t="s">
        <v>2250</v>
      </c>
      <c r="B98" s="5499" t="s">
        <v>16</v>
      </c>
      <c r="C98" s="5499" t="s">
        <v>2592</v>
      </c>
      <c r="D98" s="5499" t="s">
        <v>2593</v>
      </c>
      <c r="E98" s="5499" t="s">
        <v>2594</v>
      </c>
      <c r="F98" s="5499" t="s">
        <v>2259</v>
      </c>
      <c r="G98" s="5499" t="s">
        <v>2595</v>
      </c>
      <c r="H98" s="5499" t="s">
        <v>28</v>
      </c>
      <c r="I98" s="5499" t="s">
        <v>808</v>
      </c>
    </row>
    <row customHeight="1" ht="11.25">
      <c r="A99" s="5499" t="s">
        <v>2250</v>
      </c>
      <c r="B99" s="5499" t="s">
        <v>16</v>
      </c>
      <c r="C99" s="5499" t="s">
        <v>2596</v>
      </c>
      <c r="D99" s="5499" t="s">
        <v>2597</v>
      </c>
      <c r="E99" s="5499" t="s">
        <v>2598</v>
      </c>
      <c r="F99" s="5499" t="s">
        <v>2426</v>
      </c>
      <c r="G99" s="5499" t="s">
        <v>28</v>
      </c>
      <c r="H99" s="5499" t="s">
        <v>28</v>
      </c>
      <c r="I99" s="5499" t="s">
        <v>808</v>
      </c>
    </row>
    <row customHeight="1" ht="11.25">
      <c r="A100" s="5499" t="s">
        <v>2250</v>
      </c>
      <c r="B100" s="5499" t="s">
        <v>16</v>
      </c>
      <c r="C100" s="5499" t="s">
        <v>2599</v>
      </c>
      <c r="D100" s="5499" t="s">
        <v>2600</v>
      </c>
      <c r="E100" s="5499" t="s">
        <v>2601</v>
      </c>
      <c r="F100" s="5499" t="s">
        <v>2602</v>
      </c>
      <c r="G100" s="5499" t="s">
        <v>28</v>
      </c>
      <c r="H100" s="5499" t="s">
        <v>28</v>
      </c>
      <c r="I100" s="5499" t="s">
        <v>808</v>
      </c>
    </row>
    <row customHeight="1" ht="11.25">
      <c r="A101" s="5499" t="s">
        <v>2250</v>
      </c>
      <c r="B101" s="5499" t="s">
        <v>16</v>
      </c>
      <c r="C101" s="5499" t="s">
        <v>2603</v>
      </c>
      <c r="D101" s="5499" t="s">
        <v>2604</v>
      </c>
      <c r="E101" s="5499" t="s">
        <v>2605</v>
      </c>
      <c r="F101" s="5499" t="s">
        <v>2418</v>
      </c>
      <c r="G101" s="5499" t="s">
        <v>28</v>
      </c>
      <c r="H101" s="5499" t="s">
        <v>28</v>
      </c>
      <c r="I101" s="5499" t="s">
        <v>808</v>
      </c>
    </row>
    <row customHeight="1" ht="11.25">
      <c r="A102" s="5499" t="s">
        <v>2250</v>
      </c>
      <c r="B102" s="5499" t="s">
        <v>16</v>
      </c>
      <c r="C102" s="5499" t="s">
        <v>2606</v>
      </c>
      <c r="D102" s="5499" t="s">
        <v>2607</v>
      </c>
      <c r="E102" s="5499" t="s">
        <v>2608</v>
      </c>
      <c r="F102" s="5499" t="s">
        <v>2426</v>
      </c>
      <c r="G102" s="5499" t="s">
        <v>2609</v>
      </c>
      <c r="H102" s="5499" t="s">
        <v>28</v>
      </c>
      <c r="I102" s="5499" t="s">
        <v>808</v>
      </c>
    </row>
    <row customHeight="1" ht="11.25">
      <c r="A103" s="5499" t="s">
        <v>2250</v>
      </c>
      <c r="B103" s="5499" t="s">
        <v>16</v>
      </c>
      <c r="C103" s="5499" t="s">
        <v>2610</v>
      </c>
      <c r="D103" s="5499" t="s">
        <v>2611</v>
      </c>
      <c r="E103" s="5499" t="s">
        <v>2612</v>
      </c>
      <c r="F103" s="5499" t="s">
        <v>2364</v>
      </c>
      <c r="G103" s="5499" t="s">
        <v>28</v>
      </c>
      <c r="H103" s="5499" t="s">
        <v>28</v>
      </c>
      <c r="I103" s="5499" t="s">
        <v>808</v>
      </c>
    </row>
    <row customHeight="1" ht="11.25">
      <c r="A104" s="5499" t="s">
        <v>2250</v>
      </c>
      <c r="B104" s="5499" t="s">
        <v>16</v>
      </c>
      <c r="C104" s="5499" t="s">
        <v>2613</v>
      </c>
      <c r="D104" s="5499" t="s">
        <v>2614</v>
      </c>
      <c r="E104" s="5499" t="s">
        <v>2615</v>
      </c>
      <c r="F104" s="5499" t="s">
        <v>2364</v>
      </c>
      <c r="G104" s="5499" t="s">
        <v>28</v>
      </c>
      <c r="H104" s="5499" t="s">
        <v>28</v>
      </c>
      <c r="I104" s="5499" t="s">
        <v>808</v>
      </c>
    </row>
    <row customHeight="1" ht="11.25">
      <c r="A105" s="5499" t="s">
        <v>2250</v>
      </c>
      <c r="B105" s="5499" t="s">
        <v>16</v>
      </c>
      <c r="C105" s="5499" t="s">
        <v>2616</v>
      </c>
      <c r="D105" s="5499" t="s">
        <v>2617</v>
      </c>
      <c r="E105" s="5499" t="s">
        <v>2618</v>
      </c>
      <c r="F105" s="5499" t="s">
        <v>2259</v>
      </c>
      <c r="G105" s="5499" t="s">
        <v>28</v>
      </c>
      <c r="H105" s="5499" t="s">
        <v>28</v>
      </c>
      <c r="I105" s="5499" t="s">
        <v>808</v>
      </c>
    </row>
    <row customHeight="1" ht="11.25">
      <c r="A106" s="5499" t="s">
        <v>2250</v>
      </c>
      <c r="B106" s="5499" t="s">
        <v>16</v>
      </c>
      <c r="C106" s="5499" t="s">
        <v>2619</v>
      </c>
      <c r="D106" s="5499" t="s">
        <v>2620</v>
      </c>
      <c r="E106" s="5499" t="s">
        <v>2621</v>
      </c>
      <c r="F106" s="5499" t="s">
        <v>2437</v>
      </c>
      <c r="G106" s="5499" t="s">
        <v>28</v>
      </c>
      <c r="H106" s="5499" t="s">
        <v>2622</v>
      </c>
      <c r="I106" s="5499" t="s">
        <v>808</v>
      </c>
    </row>
    <row customHeight="1" ht="11.25">
      <c r="A107" s="5499" t="s">
        <v>2250</v>
      </c>
      <c r="B107" s="5499" t="s">
        <v>16</v>
      </c>
      <c r="C107" s="5499" t="s">
        <v>2623</v>
      </c>
      <c r="D107" s="5499" t="s">
        <v>2624</v>
      </c>
      <c r="E107" s="5499" t="s">
        <v>2625</v>
      </c>
      <c r="F107" s="5499" t="s">
        <v>2626</v>
      </c>
      <c r="G107" s="5499" t="s">
        <v>28</v>
      </c>
      <c r="H107" s="5499" t="s">
        <v>28</v>
      </c>
      <c r="I107" s="5499" t="s">
        <v>808</v>
      </c>
    </row>
    <row customHeight="1" ht="11.25">
      <c r="A108" s="5499" t="s">
        <v>2250</v>
      </c>
      <c r="B108" s="5499" t="s">
        <v>16</v>
      </c>
      <c r="C108" s="5499" t="s">
        <v>2627</v>
      </c>
      <c r="D108" s="5499" t="s">
        <v>2628</v>
      </c>
      <c r="E108" s="5499" t="s">
        <v>2629</v>
      </c>
      <c r="F108" s="5499" t="s">
        <v>2626</v>
      </c>
      <c r="G108" s="5499" t="s">
        <v>28</v>
      </c>
      <c r="H108" s="5499" t="s">
        <v>28</v>
      </c>
      <c r="I108" s="5499" t="s">
        <v>808</v>
      </c>
    </row>
    <row customHeight="1" ht="11.25">
      <c r="A109" s="5499" t="s">
        <v>2250</v>
      </c>
      <c r="B109" s="5499" t="s">
        <v>16</v>
      </c>
      <c r="C109" s="5499" t="s">
        <v>2630</v>
      </c>
      <c r="D109" s="5499" t="s">
        <v>2631</v>
      </c>
      <c r="E109" s="5499" t="s">
        <v>2632</v>
      </c>
      <c r="F109" s="5499" t="s">
        <v>2302</v>
      </c>
      <c r="G109" s="5499" t="s">
        <v>2633</v>
      </c>
      <c r="H109" s="5499" t="s">
        <v>28</v>
      </c>
      <c r="I109" s="5499" t="s">
        <v>808</v>
      </c>
    </row>
    <row customHeight="1" ht="11.25">
      <c r="A110" s="5499" t="s">
        <v>2250</v>
      </c>
      <c r="B110" s="5499" t="s">
        <v>16</v>
      </c>
      <c r="C110" s="5499" t="s">
        <v>2634</v>
      </c>
      <c r="D110" s="5499" t="s">
        <v>2635</v>
      </c>
      <c r="E110" s="5499" t="s">
        <v>2636</v>
      </c>
      <c r="F110" s="5499" t="s">
        <v>2418</v>
      </c>
      <c r="G110" s="5499" t="s">
        <v>2637</v>
      </c>
      <c r="H110" s="5499" t="s">
        <v>2638</v>
      </c>
      <c r="I110" s="5499" t="s">
        <v>808</v>
      </c>
    </row>
    <row customHeight="1" ht="11.25">
      <c r="A111" s="5499" t="s">
        <v>2250</v>
      </c>
      <c r="B111" s="5499" t="s">
        <v>16</v>
      </c>
      <c r="C111" s="5499" t="s">
        <v>2639</v>
      </c>
      <c r="D111" s="5499" t="s">
        <v>2640</v>
      </c>
      <c r="E111" s="5499" t="s">
        <v>2641</v>
      </c>
      <c r="F111" s="5499" t="s">
        <v>51</v>
      </c>
      <c r="G111" s="5499" t="s">
        <v>28</v>
      </c>
      <c r="H111" s="5499" t="s">
        <v>28</v>
      </c>
      <c r="I111" s="5499" t="s">
        <v>808</v>
      </c>
    </row>
    <row customHeight="1" ht="11.25">
      <c r="A112" s="5499" t="s">
        <v>2250</v>
      </c>
      <c r="B112" s="5499" t="s">
        <v>16</v>
      </c>
      <c r="C112" s="5499" t="s">
        <v>2642</v>
      </c>
      <c r="D112" s="5499" t="s">
        <v>2643</v>
      </c>
      <c r="E112" s="5499" t="s">
        <v>2644</v>
      </c>
      <c r="F112" s="5499" t="s">
        <v>2645</v>
      </c>
      <c r="G112" s="5499" t="s">
        <v>2646</v>
      </c>
      <c r="H112" s="5499" t="s">
        <v>28</v>
      </c>
      <c r="I112" s="5499" t="s">
        <v>808</v>
      </c>
    </row>
    <row customHeight="1" ht="11.25">
      <c r="A113" s="5499" t="s">
        <v>2250</v>
      </c>
      <c r="B113" s="5499" t="s">
        <v>16</v>
      </c>
      <c r="C113" s="5499" t="s">
        <v>2647</v>
      </c>
      <c r="D113" s="5499" t="s">
        <v>2648</v>
      </c>
      <c r="E113" s="5499" t="s">
        <v>2649</v>
      </c>
      <c r="F113" s="5499" t="s">
        <v>2626</v>
      </c>
      <c r="G113" s="5499" t="s">
        <v>2650</v>
      </c>
      <c r="H113" s="5499" t="s">
        <v>28</v>
      </c>
      <c r="I113" s="5499" t="s">
        <v>808</v>
      </c>
    </row>
    <row customHeight="1" ht="11.25">
      <c r="A114" s="5499" t="s">
        <v>2250</v>
      </c>
      <c r="B114" s="5499" t="s">
        <v>16</v>
      </c>
      <c r="C114" s="5499" t="s">
        <v>2651</v>
      </c>
      <c r="D114" s="5499" t="s">
        <v>2652</v>
      </c>
      <c r="E114" s="5499" t="s">
        <v>2653</v>
      </c>
      <c r="F114" s="5499" t="s">
        <v>2426</v>
      </c>
      <c r="G114" s="5499" t="s">
        <v>28</v>
      </c>
      <c r="H114" s="5499" t="s">
        <v>28</v>
      </c>
      <c r="I114" s="5499" t="s">
        <v>808</v>
      </c>
    </row>
    <row customHeight="1" ht="11.25">
      <c r="A115" s="5499" t="s">
        <v>2250</v>
      </c>
      <c r="B115" s="5499" t="s">
        <v>16</v>
      </c>
      <c r="C115" s="5499" t="s">
        <v>2654</v>
      </c>
      <c r="D115" s="5499" t="s">
        <v>2655</v>
      </c>
      <c r="E115" s="5499" t="s">
        <v>2656</v>
      </c>
      <c r="F115" s="5499" t="s">
        <v>2426</v>
      </c>
      <c r="G115" s="5499" t="s">
        <v>2657</v>
      </c>
      <c r="H115" s="5499" t="s">
        <v>28</v>
      </c>
      <c r="I115" s="5499" t="s">
        <v>808</v>
      </c>
    </row>
    <row customHeight="1" ht="11.25">
      <c r="A116" s="5499" t="s">
        <v>2250</v>
      </c>
      <c r="B116" s="5499" t="s">
        <v>16</v>
      </c>
      <c r="C116" s="5499" t="s">
        <v>2658</v>
      </c>
      <c r="D116" s="5499" t="s">
        <v>2659</v>
      </c>
      <c r="E116" s="5499" t="s">
        <v>2660</v>
      </c>
      <c r="F116" s="5499" t="s">
        <v>2426</v>
      </c>
      <c r="G116" s="5499" t="s">
        <v>28</v>
      </c>
      <c r="H116" s="5499" t="s">
        <v>28</v>
      </c>
      <c r="I116" s="5499" t="s">
        <v>808</v>
      </c>
    </row>
    <row customHeight="1" ht="11.25">
      <c r="A117" s="5499" t="s">
        <v>2250</v>
      </c>
      <c r="B117" s="5499" t="s">
        <v>16</v>
      </c>
      <c r="C117" s="5499" t="s">
        <v>2661</v>
      </c>
      <c r="D117" s="5499" t="s">
        <v>2662</v>
      </c>
      <c r="E117" s="5499" t="s">
        <v>2663</v>
      </c>
      <c r="F117" s="5499" t="s">
        <v>2426</v>
      </c>
      <c r="G117" s="5499" t="s">
        <v>28</v>
      </c>
      <c r="H117" s="5499" t="s">
        <v>28</v>
      </c>
      <c r="I117" s="5499" t="s">
        <v>808</v>
      </c>
    </row>
    <row customHeight="1" ht="11.25">
      <c r="A118" s="5499" t="s">
        <v>2250</v>
      </c>
      <c r="B118" s="5499" t="s">
        <v>16</v>
      </c>
      <c r="C118" s="5499" t="s">
        <v>2664</v>
      </c>
      <c r="D118" s="5499" t="s">
        <v>2665</v>
      </c>
      <c r="E118" s="5499" t="s">
        <v>2666</v>
      </c>
      <c r="F118" s="5499" t="s">
        <v>2437</v>
      </c>
      <c r="G118" s="5499" t="s">
        <v>2667</v>
      </c>
      <c r="H118" s="5499" t="s">
        <v>28</v>
      </c>
      <c r="I118" s="5499" t="s">
        <v>808</v>
      </c>
    </row>
    <row customHeight="1" ht="11.25">
      <c r="A119" s="5499" t="s">
        <v>2250</v>
      </c>
      <c r="B119" s="5499" t="s">
        <v>16</v>
      </c>
      <c r="C119" s="5499" t="s">
        <v>2668</v>
      </c>
      <c r="D119" s="5499" t="s">
        <v>2669</v>
      </c>
      <c r="E119" s="5499" t="s">
        <v>2670</v>
      </c>
      <c r="F119" s="5499" t="s">
        <v>2426</v>
      </c>
      <c r="G119" s="5499" t="s">
        <v>28</v>
      </c>
      <c r="H119" s="5499" t="s">
        <v>28</v>
      </c>
      <c r="I119" s="5499" t="s">
        <v>808</v>
      </c>
    </row>
    <row customHeight="1" ht="11.25">
      <c r="A120" s="5499" t="s">
        <v>2250</v>
      </c>
      <c r="B120" s="5499" t="s">
        <v>16</v>
      </c>
      <c r="C120" s="5499" t="s">
        <v>2671</v>
      </c>
      <c r="D120" s="5499" t="s">
        <v>2672</v>
      </c>
      <c r="E120" s="5499" t="s">
        <v>2673</v>
      </c>
      <c r="F120" s="5499" t="s">
        <v>2602</v>
      </c>
      <c r="G120" s="5499" t="s">
        <v>28</v>
      </c>
      <c r="H120" s="5499" t="s">
        <v>28</v>
      </c>
      <c r="I120" s="5499" t="s">
        <v>808</v>
      </c>
    </row>
    <row customHeight="1" ht="11.25">
      <c r="A121" s="5499" t="s">
        <v>2250</v>
      </c>
      <c r="B121" s="5499" t="s">
        <v>16</v>
      </c>
      <c r="C121" s="5499" t="s">
        <v>2674</v>
      </c>
      <c r="D121" s="5499" t="s">
        <v>2675</v>
      </c>
      <c r="E121" s="5499" t="s">
        <v>2676</v>
      </c>
      <c r="F121" s="5499" t="s">
        <v>2602</v>
      </c>
      <c r="G121" s="5499" t="s">
        <v>28</v>
      </c>
      <c r="H121" s="5499" t="s">
        <v>28</v>
      </c>
      <c r="I121" s="5499" t="s">
        <v>808</v>
      </c>
    </row>
    <row customHeight="1" ht="11.25">
      <c r="A122" s="5499" t="s">
        <v>2250</v>
      </c>
      <c r="B122" s="5499" t="s">
        <v>16</v>
      </c>
      <c r="C122" s="5499" t="s">
        <v>2677</v>
      </c>
      <c r="D122" s="5499" t="s">
        <v>2678</v>
      </c>
      <c r="E122" s="5499" t="s">
        <v>2679</v>
      </c>
      <c r="F122" s="5499" t="s">
        <v>2326</v>
      </c>
      <c r="G122" s="5499" t="s">
        <v>28</v>
      </c>
      <c r="H122" s="5499" t="s">
        <v>28</v>
      </c>
      <c r="I122" s="5499" t="s">
        <v>808</v>
      </c>
    </row>
    <row customHeight="1" ht="11.25">
      <c r="A123" s="5499" t="s">
        <v>2250</v>
      </c>
      <c r="B123" s="5499" t="s">
        <v>16</v>
      </c>
      <c r="C123" s="5499" t="s">
        <v>2680</v>
      </c>
      <c r="D123" s="5499" t="s">
        <v>2681</v>
      </c>
      <c r="E123" s="5499" t="s">
        <v>2682</v>
      </c>
      <c r="F123" s="5499" t="s">
        <v>2626</v>
      </c>
      <c r="G123" s="5499" t="s">
        <v>2683</v>
      </c>
      <c r="H123" s="5499" t="s">
        <v>28</v>
      </c>
      <c r="I123" s="5499" t="s">
        <v>808</v>
      </c>
    </row>
    <row customHeight="1" ht="11.25">
      <c r="A124" s="5499" t="s">
        <v>2250</v>
      </c>
      <c r="B124" s="5499" t="s">
        <v>16</v>
      </c>
      <c r="C124" s="5499" t="s">
        <v>2684</v>
      </c>
      <c r="D124" s="5499" t="s">
        <v>2685</v>
      </c>
      <c r="E124" s="5499" t="s">
        <v>2686</v>
      </c>
      <c r="F124" s="5499" t="s">
        <v>2343</v>
      </c>
      <c r="G124" s="5499" t="s">
        <v>28</v>
      </c>
      <c r="H124" s="5499" t="s">
        <v>28</v>
      </c>
      <c r="I124" s="5499" t="s">
        <v>808</v>
      </c>
    </row>
    <row customHeight="1" ht="11.25">
      <c r="A125" s="5499" t="s">
        <v>2250</v>
      </c>
      <c r="B125" s="5499" t="s">
        <v>16</v>
      </c>
      <c r="C125" s="5499" t="s">
        <v>2687</v>
      </c>
      <c r="D125" s="5499" t="s">
        <v>2688</v>
      </c>
      <c r="E125" s="5499" t="s">
        <v>2689</v>
      </c>
      <c r="F125" s="5499" t="s">
        <v>2426</v>
      </c>
      <c r="G125" s="5499" t="s">
        <v>28</v>
      </c>
      <c r="H125" s="5499" t="s">
        <v>28</v>
      </c>
      <c r="I125" s="5499" t="s">
        <v>808</v>
      </c>
    </row>
    <row customHeight="1" ht="11.25">
      <c r="A126" s="5499" t="s">
        <v>2250</v>
      </c>
      <c r="B126" s="5499" t="s">
        <v>16</v>
      </c>
      <c r="C126" s="5499" t="s">
        <v>2690</v>
      </c>
      <c r="D126" s="5499" t="s">
        <v>2691</v>
      </c>
      <c r="E126" s="5499" t="s">
        <v>2692</v>
      </c>
      <c r="F126" s="5499" t="s">
        <v>2426</v>
      </c>
      <c r="G126" s="5499" t="s">
        <v>2693</v>
      </c>
      <c r="H126" s="5499" t="s">
        <v>28</v>
      </c>
      <c r="I126" s="5499" t="s">
        <v>808</v>
      </c>
    </row>
    <row customHeight="1" ht="11.25">
      <c r="A127" s="5499" t="s">
        <v>2250</v>
      </c>
      <c r="B127" s="5499" t="s">
        <v>16</v>
      </c>
      <c r="C127" s="5499" t="s">
        <v>2694</v>
      </c>
      <c r="D127" s="5499" t="s">
        <v>2695</v>
      </c>
      <c r="E127" s="5499" t="s">
        <v>2696</v>
      </c>
      <c r="F127" s="5499" t="s">
        <v>51</v>
      </c>
      <c r="G127" s="5499" t="s">
        <v>2697</v>
      </c>
      <c r="H127" s="5499" t="s">
        <v>28</v>
      </c>
      <c r="I127" s="5499" t="s">
        <v>808</v>
      </c>
    </row>
    <row customHeight="1" ht="11.25">
      <c r="A128" s="5499" t="s">
        <v>2250</v>
      </c>
      <c r="B128" s="5499" t="s">
        <v>16</v>
      </c>
      <c r="C128" s="5499" t="s">
        <v>2698</v>
      </c>
      <c r="D128" s="5499" t="s">
        <v>2699</v>
      </c>
      <c r="E128" s="5499" t="s">
        <v>2700</v>
      </c>
      <c r="F128" s="5499" t="s">
        <v>2426</v>
      </c>
      <c r="G128" s="5499" t="s">
        <v>28</v>
      </c>
      <c r="H128" s="5499" t="s">
        <v>28</v>
      </c>
      <c r="I128" s="5499" t="s">
        <v>808</v>
      </c>
    </row>
    <row customHeight="1" ht="11.25">
      <c r="A129" s="5499" t="s">
        <v>2250</v>
      </c>
      <c r="B129" s="5499" t="s">
        <v>16</v>
      </c>
      <c r="C129" s="5499" t="s">
        <v>2701</v>
      </c>
      <c r="D129" s="5499" t="s">
        <v>2702</v>
      </c>
      <c r="E129" s="5499" t="s">
        <v>2703</v>
      </c>
      <c r="F129" s="5499" t="s">
        <v>2418</v>
      </c>
      <c r="G129" s="5499" t="s">
        <v>2704</v>
      </c>
      <c r="H129" s="5499" t="s">
        <v>28</v>
      </c>
      <c r="I129" s="5499" t="s">
        <v>808</v>
      </c>
    </row>
    <row customHeight="1" ht="11.25">
      <c r="A130" s="5499" t="s">
        <v>2250</v>
      </c>
      <c r="B130" s="5499" t="s">
        <v>16</v>
      </c>
      <c r="C130" s="5499" t="s">
        <v>2705</v>
      </c>
      <c r="D130" s="5499" t="s">
        <v>2706</v>
      </c>
      <c r="E130" s="5499" t="s">
        <v>2707</v>
      </c>
      <c r="F130" s="5499" t="s">
        <v>2376</v>
      </c>
      <c r="G130" s="5499" t="s">
        <v>2708</v>
      </c>
      <c r="H130" s="5499" t="s">
        <v>28</v>
      </c>
      <c r="I130" s="5499" t="s">
        <v>808</v>
      </c>
    </row>
    <row customHeight="1" ht="11.25">
      <c r="A131" s="5499" t="s">
        <v>2250</v>
      </c>
      <c r="B131" s="5499" t="s">
        <v>16</v>
      </c>
      <c r="C131" s="5499" t="s">
        <v>2709</v>
      </c>
      <c r="D131" s="5499" t="s">
        <v>2710</v>
      </c>
      <c r="E131" s="5499" t="s">
        <v>2711</v>
      </c>
      <c r="F131" s="5499" t="s">
        <v>2437</v>
      </c>
      <c r="G131" s="5499" t="s">
        <v>2712</v>
      </c>
      <c r="H131" s="5499" t="s">
        <v>28</v>
      </c>
      <c r="I131" s="5499" t="s">
        <v>808</v>
      </c>
    </row>
    <row customHeight="1" ht="11.25">
      <c r="A132" s="5499" t="s">
        <v>2250</v>
      </c>
      <c r="B132" s="5499" t="s">
        <v>16</v>
      </c>
      <c r="C132" s="5499" t="s">
        <v>2713</v>
      </c>
      <c r="D132" s="5499" t="s">
        <v>2714</v>
      </c>
      <c r="E132" s="5499" t="s">
        <v>2715</v>
      </c>
      <c r="F132" s="5499" t="s">
        <v>2464</v>
      </c>
      <c r="G132" s="5499" t="s">
        <v>2716</v>
      </c>
      <c r="H132" s="5499" t="s">
        <v>28</v>
      </c>
      <c r="I132" s="5499" t="s">
        <v>808</v>
      </c>
    </row>
    <row customHeight="1" ht="11.25">
      <c r="A133" s="5499" t="s">
        <v>2250</v>
      </c>
      <c r="B133" s="5499" t="s">
        <v>16</v>
      </c>
      <c r="C133" s="5499" t="s">
        <v>2717</v>
      </c>
      <c r="D133" s="5499" t="s">
        <v>2718</v>
      </c>
      <c r="E133" s="5499" t="s">
        <v>2719</v>
      </c>
      <c r="F133" s="5499" t="s">
        <v>2720</v>
      </c>
      <c r="G133" s="5499" t="s">
        <v>2721</v>
      </c>
      <c r="H133" s="5499" t="s">
        <v>28</v>
      </c>
      <c r="I133" s="5499" t="s">
        <v>808</v>
      </c>
    </row>
    <row customHeight="1" ht="11.25">
      <c r="A134" s="5499" t="s">
        <v>2250</v>
      </c>
      <c r="B134" s="5499" t="s">
        <v>16</v>
      </c>
      <c r="C134" s="5499" t="s">
        <v>2722</v>
      </c>
      <c r="D134" s="5499" t="s">
        <v>2723</v>
      </c>
      <c r="E134" s="5499" t="s">
        <v>2724</v>
      </c>
      <c r="F134" s="5499" t="s">
        <v>2418</v>
      </c>
      <c r="G134" s="5499" t="s">
        <v>28</v>
      </c>
      <c r="H134" s="5499" t="s">
        <v>28</v>
      </c>
      <c r="I134" s="5499" t="s">
        <v>808</v>
      </c>
    </row>
    <row customHeight="1" ht="11.25">
      <c r="A135" s="5499" t="s">
        <v>2250</v>
      </c>
      <c r="B135" s="5499" t="s">
        <v>16</v>
      </c>
      <c r="C135" s="5499" t="s">
        <v>2725</v>
      </c>
      <c r="D135" s="5499" t="s">
        <v>2726</v>
      </c>
      <c r="E135" s="5499" t="s">
        <v>2727</v>
      </c>
      <c r="F135" s="5499" t="s">
        <v>2302</v>
      </c>
      <c r="G135" s="5499" t="s">
        <v>2728</v>
      </c>
      <c r="H135" s="5499" t="s">
        <v>28</v>
      </c>
      <c r="I135" s="5499" t="s">
        <v>808</v>
      </c>
    </row>
    <row customHeight="1" ht="11.25">
      <c r="A136" s="5499" t="s">
        <v>2250</v>
      </c>
      <c r="B136" s="5499" t="s">
        <v>16</v>
      </c>
      <c r="C136" s="5499" t="s">
        <v>2729</v>
      </c>
      <c r="D136" s="5499" t="s">
        <v>2730</v>
      </c>
      <c r="E136" s="5499" t="s">
        <v>2731</v>
      </c>
      <c r="F136" s="5499" t="s">
        <v>2426</v>
      </c>
      <c r="G136" s="5499" t="s">
        <v>28</v>
      </c>
      <c r="H136" s="5499" t="s">
        <v>28</v>
      </c>
      <c r="I136" s="5499" t="s">
        <v>808</v>
      </c>
    </row>
    <row customHeight="1" ht="11.25">
      <c r="A137" s="5499" t="s">
        <v>2250</v>
      </c>
      <c r="B137" s="5499" t="s">
        <v>16</v>
      </c>
      <c r="C137" s="5499" t="s">
        <v>2732</v>
      </c>
      <c r="D137" s="5499" t="s">
        <v>2733</v>
      </c>
      <c r="E137" s="5499" t="s">
        <v>2734</v>
      </c>
      <c r="F137" s="5499" t="s">
        <v>2364</v>
      </c>
      <c r="G137" s="5499" t="s">
        <v>28</v>
      </c>
      <c r="H137" s="5499" t="s">
        <v>28</v>
      </c>
      <c r="I137" s="5499" t="s">
        <v>808</v>
      </c>
    </row>
    <row customHeight="1" ht="11.25">
      <c r="A138" s="5499" t="s">
        <v>2250</v>
      </c>
      <c r="B138" s="5499" t="s">
        <v>16</v>
      </c>
      <c r="C138" s="5499" t="s">
        <v>2735</v>
      </c>
      <c r="D138" s="5499" t="s">
        <v>2736</v>
      </c>
      <c r="E138" s="5499" t="s">
        <v>2737</v>
      </c>
      <c r="F138" s="5499" t="s">
        <v>2326</v>
      </c>
      <c r="G138" s="5499" t="s">
        <v>28</v>
      </c>
      <c r="H138" s="5499" t="s">
        <v>28</v>
      </c>
      <c r="I138" s="5499" t="s">
        <v>808</v>
      </c>
    </row>
    <row customHeight="1" ht="11.25">
      <c r="A139" s="5499" t="s">
        <v>2250</v>
      </c>
      <c r="B139" s="5499" t="s">
        <v>16</v>
      </c>
      <c r="C139" s="5499" t="s">
        <v>2738</v>
      </c>
      <c r="D139" s="5499" t="s">
        <v>2739</v>
      </c>
      <c r="E139" s="5499" t="s">
        <v>2740</v>
      </c>
      <c r="F139" s="5499" t="s">
        <v>2385</v>
      </c>
      <c r="G139" s="5499" t="s">
        <v>2741</v>
      </c>
      <c r="H139" s="5499" t="s">
        <v>28</v>
      </c>
      <c r="I139" s="5499" t="s">
        <v>808</v>
      </c>
    </row>
    <row customHeight="1" ht="11.25">
      <c r="A140" s="5499" t="s">
        <v>2250</v>
      </c>
      <c r="B140" s="5499" t="s">
        <v>16</v>
      </c>
      <c r="C140" s="5499" t="s">
        <v>2742</v>
      </c>
      <c r="D140" s="5499" t="s">
        <v>2743</v>
      </c>
      <c r="E140" s="5499" t="s">
        <v>2744</v>
      </c>
      <c r="F140" s="5499" t="s">
        <v>2376</v>
      </c>
      <c r="G140" s="5499" t="s">
        <v>2745</v>
      </c>
      <c r="H140" s="5499" t="s">
        <v>28</v>
      </c>
      <c r="I140" s="5499" t="s">
        <v>808</v>
      </c>
    </row>
    <row customHeight="1" ht="11.25">
      <c r="A141" s="5499" t="s">
        <v>2250</v>
      </c>
      <c r="B141" s="5499" t="s">
        <v>16</v>
      </c>
      <c r="C141" s="5499" t="s">
        <v>2746</v>
      </c>
      <c r="D141" s="5499" t="s">
        <v>2747</v>
      </c>
      <c r="E141" s="5499" t="s">
        <v>2748</v>
      </c>
      <c r="F141" s="5499" t="s">
        <v>2364</v>
      </c>
      <c r="G141" s="5499" t="s">
        <v>28</v>
      </c>
      <c r="H141" s="5499" t="s">
        <v>2749</v>
      </c>
      <c r="I141" s="5499" t="s">
        <v>808</v>
      </c>
    </row>
    <row customHeight="1" ht="11.25">
      <c r="A142" s="5499" t="s">
        <v>2250</v>
      </c>
      <c r="B142" s="5499" t="s">
        <v>16</v>
      </c>
      <c r="C142" s="5499" t="s">
        <v>2750</v>
      </c>
      <c r="D142" s="5499" t="s">
        <v>2751</v>
      </c>
      <c r="E142" s="5499" t="s">
        <v>2752</v>
      </c>
      <c r="F142" s="5499" t="s">
        <v>2302</v>
      </c>
      <c r="G142" s="5499" t="s">
        <v>2753</v>
      </c>
      <c r="H142" s="5499" t="s">
        <v>28</v>
      </c>
      <c r="I142" s="5499" t="s">
        <v>808</v>
      </c>
    </row>
    <row customHeight="1" ht="11.25">
      <c r="A143" s="5499" t="s">
        <v>2250</v>
      </c>
      <c r="B143" s="5499" t="s">
        <v>16</v>
      </c>
      <c r="C143" s="5499" t="s">
        <v>2754</v>
      </c>
      <c r="D143" s="5499" t="s">
        <v>2755</v>
      </c>
      <c r="E143" s="5499" t="s">
        <v>2756</v>
      </c>
      <c r="F143" s="5499" t="s">
        <v>2602</v>
      </c>
      <c r="G143" s="5499" t="s">
        <v>2757</v>
      </c>
      <c r="H143" s="5499" t="s">
        <v>28</v>
      </c>
      <c r="I143" s="5499" t="s">
        <v>808</v>
      </c>
    </row>
    <row customHeight="1" ht="11.25">
      <c r="A144" s="5499" t="s">
        <v>2250</v>
      </c>
      <c r="B144" s="5499" t="s">
        <v>16</v>
      </c>
      <c r="C144" s="5499" t="s">
        <v>2758</v>
      </c>
      <c r="D144" s="5499" t="s">
        <v>2759</v>
      </c>
      <c r="E144" s="5499" t="s">
        <v>2760</v>
      </c>
      <c r="F144" s="5499" t="s">
        <v>2302</v>
      </c>
      <c r="G144" s="5499" t="s">
        <v>2761</v>
      </c>
      <c r="H144" s="5499" t="s">
        <v>28</v>
      </c>
      <c r="I144" s="5499" t="s">
        <v>808</v>
      </c>
    </row>
    <row customHeight="1" ht="11.25">
      <c r="A145" s="5499" t="s">
        <v>2250</v>
      </c>
      <c r="B145" s="5499" t="s">
        <v>16</v>
      </c>
      <c r="C145" s="5499" t="s">
        <v>2762</v>
      </c>
      <c r="D145" s="5499" t="s">
        <v>2763</v>
      </c>
      <c r="E145" s="5499" t="s">
        <v>2764</v>
      </c>
      <c r="F145" s="5499" t="s">
        <v>2602</v>
      </c>
      <c r="G145" s="5499" t="s">
        <v>2765</v>
      </c>
      <c r="H145" s="5499" t="s">
        <v>28</v>
      </c>
      <c r="I145" s="5499" t="s">
        <v>808</v>
      </c>
    </row>
    <row customHeight="1" ht="11.25">
      <c r="A146" s="5499" t="s">
        <v>2250</v>
      </c>
      <c r="B146" s="5499" t="s">
        <v>16</v>
      </c>
      <c r="C146" s="5499" t="s">
        <v>2766</v>
      </c>
      <c r="D146" s="5499" t="s">
        <v>2767</v>
      </c>
      <c r="E146" s="5499" t="s">
        <v>2768</v>
      </c>
      <c r="F146" s="5499" t="s">
        <v>2389</v>
      </c>
      <c r="G146" s="5499" t="s">
        <v>2769</v>
      </c>
      <c r="H146" s="5499" t="s">
        <v>28</v>
      </c>
      <c r="I146" s="5499" t="s">
        <v>808</v>
      </c>
    </row>
    <row customHeight="1" ht="11.25">
      <c r="A147" s="5499" t="s">
        <v>2250</v>
      </c>
      <c r="B147" s="5499" t="s">
        <v>16</v>
      </c>
      <c r="C147" s="5499" t="s">
        <v>2770</v>
      </c>
      <c r="D147" s="5499" t="s">
        <v>2771</v>
      </c>
      <c r="E147" s="5499" t="s">
        <v>2772</v>
      </c>
      <c r="F147" s="5499" t="s">
        <v>2626</v>
      </c>
      <c r="G147" s="5499" t="s">
        <v>28</v>
      </c>
      <c r="H147" s="5499" t="s">
        <v>28</v>
      </c>
      <c r="I147" s="5499" t="s">
        <v>808</v>
      </c>
    </row>
    <row customHeight="1" ht="11.25">
      <c r="A148" s="5499" t="s">
        <v>2250</v>
      </c>
      <c r="B148" s="5499" t="s">
        <v>16</v>
      </c>
      <c r="C148" s="5499" t="s">
        <v>2773</v>
      </c>
      <c r="D148" s="5499" t="s">
        <v>2774</v>
      </c>
      <c r="E148" s="5499" t="s">
        <v>2775</v>
      </c>
      <c r="F148" s="5499" t="s">
        <v>2626</v>
      </c>
      <c r="G148" s="5499" t="s">
        <v>28</v>
      </c>
      <c r="H148" s="5499" t="s">
        <v>28</v>
      </c>
      <c r="I148" s="5499" t="s">
        <v>808</v>
      </c>
    </row>
    <row customHeight="1" ht="11.25">
      <c r="A149" s="5499" t="s">
        <v>2250</v>
      </c>
      <c r="B149" s="5499" t="s">
        <v>16</v>
      </c>
      <c r="C149" s="5499" t="s">
        <v>2776</v>
      </c>
      <c r="D149" s="5499" t="s">
        <v>2777</v>
      </c>
      <c r="E149" s="5499" t="s">
        <v>2778</v>
      </c>
      <c r="F149" s="5499" t="s">
        <v>2343</v>
      </c>
      <c r="G149" s="5499" t="s">
        <v>2779</v>
      </c>
      <c r="H149" s="5499" t="s">
        <v>28</v>
      </c>
      <c r="I149" s="5499" t="s">
        <v>808</v>
      </c>
    </row>
    <row customHeight="1" ht="11.25">
      <c r="A150" s="5499" t="s">
        <v>2250</v>
      </c>
      <c r="B150" s="5499" t="s">
        <v>16</v>
      </c>
      <c r="C150" s="5499" t="s">
        <v>2780</v>
      </c>
      <c r="D150" s="5499" t="s">
        <v>2781</v>
      </c>
      <c r="E150" s="5499" t="s">
        <v>2782</v>
      </c>
      <c r="F150" s="5499" t="s">
        <v>2400</v>
      </c>
      <c r="G150" s="5499" t="s">
        <v>28</v>
      </c>
      <c r="H150" s="5499" t="s">
        <v>28</v>
      </c>
      <c r="I150" s="5499" t="s">
        <v>808</v>
      </c>
    </row>
    <row customHeight="1" ht="11.25">
      <c r="A151" s="5499" t="s">
        <v>2250</v>
      </c>
      <c r="B151" s="5499" t="s">
        <v>16</v>
      </c>
      <c r="C151" s="5499" t="s">
        <v>2783</v>
      </c>
      <c r="D151" s="5499" t="s">
        <v>2784</v>
      </c>
      <c r="E151" s="5499" t="s">
        <v>2785</v>
      </c>
      <c r="F151" s="5499" t="s">
        <v>2400</v>
      </c>
      <c r="G151" s="5499" t="s">
        <v>28</v>
      </c>
      <c r="H151" s="5499" t="s">
        <v>28</v>
      </c>
      <c r="I151" s="5499" t="s">
        <v>808</v>
      </c>
    </row>
    <row customHeight="1" ht="11.25">
      <c r="A152" s="5499" t="s">
        <v>2250</v>
      </c>
      <c r="B152" s="5499" t="s">
        <v>16</v>
      </c>
      <c r="C152" s="5499" t="s">
        <v>2786</v>
      </c>
      <c r="D152" s="5499" t="s">
        <v>2787</v>
      </c>
      <c r="E152" s="5499" t="s">
        <v>2788</v>
      </c>
      <c r="F152" s="5499" t="s">
        <v>2385</v>
      </c>
      <c r="G152" s="5499" t="s">
        <v>28</v>
      </c>
      <c r="H152" s="5499" t="s">
        <v>2789</v>
      </c>
      <c r="I152" s="5499" t="s">
        <v>808</v>
      </c>
    </row>
    <row customHeight="1" ht="11.25">
      <c r="A153" s="5499" t="s">
        <v>2250</v>
      </c>
      <c r="B153" s="5499" t="s">
        <v>16</v>
      </c>
      <c r="C153" s="5499" t="s">
        <v>2790</v>
      </c>
      <c r="D153" s="5499" t="s">
        <v>2791</v>
      </c>
      <c r="E153" s="5499" t="s">
        <v>2792</v>
      </c>
      <c r="F153" s="5499" t="s">
        <v>2426</v>
      </c>
      <c r="G153" s="5499" t="s">
        <v>2793</v>
      </c>
      <c r="H153" s="5499" t="s">
        <v>28</v>
      </c>
      <c r="I153" s="5499" t="s">
        <v>808</v>
      </c>
    </row>
    <row customHeight="1" ht="11.25">
      <c r="A154" s="5499" t="s">
        <v>2250</v>
      </c>
      <c r="B154" s="5499" t="s">
        <v>16</v>
      </c>
      <c r="C154" s="5499" t="s">
        <v>2794</v>
      </c>
      <c r="D154" s="5499" t="s">
        <v>2795</v>
      </c>
      <c r="E154" s="5499" t="s">
        <v>2796</v>
      </c>
      <c r="F154" s="5499" t="s">
        <v>51</v>
      </c>
      <c r="G154" s="5499" t="s">
        <v>28</v>
      </c>
      <c r="H154" s="5499" t="s">
        <v>28</v>
      </c>
      <c r="I154" s="5499" t="s">
        <v>808</v>
      </c>
    </row>
    <row customHeight="1" ht="11.25">
      <c r="A155" s="5499" t="s">
        <v>2250</v>
      </c>
      <c r="B155" s="5499" t="s">
        <v>16</v>
      </c>
      <c r="C155" s="5499" t="s">
        <v>2797</v>
      </c>
      <c r="D155" s="5499" t="s">
        <v>2798</v>
      </c>
      <c r="E155" s="5499" t="s">
        <v>2799</v>
      </c>
      <c r="F155" s="5499" t="s">
        <v>2446</v>
      </c>
      <c r="G155" s="5499" t="s">
        <v>2800</v>
      </c>
      <c r="H155" s="5499" t="s">
        <v>28</v>
      </c>
      <c r="I155" s="5499" t="s">
        <v>808</v>
      </c>
    </row>
    <row customHeight="1" ht="11.25">
      <c r="A156" s="5499" t="s">
        <v>2250</v>
      </c>
      <c r="B156" s="5499" t="s">
        <v>16</v>
      </c>
      <c r="C156" s="5499" t="s">
        <v>2801</v>
      </c>
      <c r="D156" s="5499" t="s">
        <v>2802</v>
      </c>
      <c r="E156" s="5499" t="s">
        <v>2803</v>
      </c>
      <c r="F156" s="5499" t="s">
        <v>2376</v>
      </c>
      <c r="G156" s="5499" t="s">
        <v>2804</v>
      </c>
      <c r="H156" s="5499" t="s">
        <v>28</v>
      </c>
      <c r="I156" s="5499" t="s">
        <v>808</v>
      </c>
    </row>
    <row customHeight="1" ht="11.25">
      <c r="A157" s="5499" t="s">
        <v>2250</v>
      </c>
      <c r="B157" s="5499" t="s">
        <v>16</v>
      </c>
      <c r="C157" s="5499" t="s">
        <v>2805</v>
      </c>
      <c r="D157" s="5499" t="s">
        <v>2806</v>
      </c>
      <c r="E157" s="5499" t="s">
        <v>2807</v>
      </c>
      <c r="F157" s="5499" t="s">
        <v>2426</v>
      </c>
      <c r="G157" s="5499" t="s">
        <v>2609</v>
      </c>
      <c r="H157" s="5499" t="s">
        <v>28</v>
      </c>
      <c r="I157" s="5499" t="s">
        <v>808</v>
      </c>
    </row>
    <row customHeight="1" ht="11.25">
      <c r="A158" s="5499" t="s">
        <v>2250</v>
      </c>
      <c r="B158" s="5499" t="s">
        <v>16</v>
      </c>
      <c r="C158" s="5499" t="s">
        <v>2808</v>
      </c>
      <c r="D158" s="5499" t="s">
        <v>2809</v>
      </c>
      <c r="E158" s="5499" t="s">
        <v>2810</v>
      </c>
      <c r="F158" s="5499" t="s">
        <v>2626</v>
      </c>
      <c r="G158" s="5499" t="s">
        <v>28</v>
      </c>
      <c r="H158" s="5499" t="s">
        <v>28</v>
      </c>
      <c r="I158" s="5499" t="s">
        <v>808</v>
      </c>
    </row>
    <row customHeight="1" ht="11.25">
      <c r="A159" s="5499" t="s">
        <v>2250</v>
      </c>
      <c r="B159" s="5499" t="s">
        <v>16</v>
      </c>
      <c r="C159" s="5499" t="s">
        <v>2811</v>
      </c>
      <c r="D159" s="5499" t="s">
        <v>2812</v>
      </c>
      <c r="E159" s="5499" t="s">
        <v>2813</v>
      </c>
      <c r="F159" s="5499" t="s">
        <v>2372</v>
      </c>
      <c r="G159" s="5499" t="s">
        <v>28</v>
      </c>
      <c r="H159" s="5499" t="s">
        <v>28</v>
      </c>
      <c r="I159" s="5499" t="s">
        <v>808</v>
      </c>
    </row>
    <row customHeight="1" ht="11.25">
      <c r="A160" s="5499" t="s">
        <v>2250</v>
      </c>
      <c r="B160" s="5499" t="s">
        <v>16</v>
      </c>
      <c r="C160" s="5499" t="s">
        <v>2814</v>
      </c>
      <c r="D160" s="5499" t="s">
        <v>2815</v>
      </c>
      <c r="E160" s="5499" t="s">
        <v>2816</v>
      </c>
      <c r="F160" s="5499" t="s">
        <v>2543</v>
      </c>
      <c r="G160" s="5499" t="s">
        <v>2817</v>
      </c>
      <c r="H160" s="5499" t="s">
        <v>28</v>
      </c>
      <c r="I160" s="5499" t="s">
        <v>808</v>
      </c>
    </row>
    <row customHeight="1" ht="11.25">
      <c r="A161" s="5499" t="s">
        <v>2250</v>
      </c>
      <c r="B161" s="5499" t="s">
        <v>16</v>
      </c>
      <c r="C161" s="5499" t="s">
        <v>2818</v>
      </c>
      <c r="D161" s="5499" t="s">
        <v>2819</v>
      </c>
      <c r="E161" s="5499" t="s">
        <v>2820</v>
      </c>
      <c r="F161" s="5499" t="s">
        <v>2626</v>
      </c>
      <c r="G161" s="5499" t="s">
        <v>28</v>
      </c>
      <c r="H161" s="5499" t="s">
        <v>28</v>
      </c>
      <c r="I161" s="5499" t="s">
        <v>808</v>
      </c>
    </row>
    <row customHeight="1" ht="11.25">
      <c r="A162" s="5499" t="s">
        <v>2250</v>
      </c>
      <c r="B162" s="5499" t="s">
        <v>16</v>
      </c>
      <c r="C162" s="5499" t="s">
        <v>2821</v>
      </c>
      <c r="D162" s="5499" t="s">
        <v>2822</v>
      </c>
      <c r="E162" s="5499" t="s">
        <v>2823</v>
      </c>
      <c r="F162" s="5499" t="s">
        <v>2302</v>
      </c>
      <c r="G162" s="5499" t="s">
        <v>2824</v>
      </c>
      <c r="H162" s="5499" t="s">
        <v>28</v>
      </c>
      <c r="I162" s="5499" t="s">
        <v>808</v>
      </c>
    </row>
    <row customHeight="1" ht="11.25">
      <c r="A163" s="5499" t="s">
        <v>2250</v>
      </c>
      <c r="B163" s="5499" t="s">
        <v>16</v>
      </c>
      <c r="C163" s="5499" t="s">
        <v>2825</v>
      </c>
      <c r="D163" s="5499" t="s">
        <v>2826</v>
      </c>
      <c r="E163" s="5499" t="s">
        <v>2827</v>
      </c>
      <c r="F163" s="5499" t="s">
        <v>2326</v>
      </c>
      <c r="G163" s="5499" t="s">
        <v>2828</v>
      </c>
      <c r="H163" s="5499" t="s">
        <v>28</v>
      </c>
      <c r="I163" s="5499" t="s">
        <v>808</v>
      </c>
    </row>
    <row customHeight="1" ht="11.25">
      <c r="A164" s="5499" t="s">
        <v>2250</v>
      </c>
      <c r="B164" s="5499" t="s">
        <v>16</v>
      </c>
      <c r="C164" s="5499" t="s">
        <v>2829</v>
      </c>
      <c r="D164" s="5499" t="s">
        <v>2830</v>
      </c>
      <c r="E164" s="5499" t="s">
        <v>2831</v>
      </c>
      <c r="F164" s="5499" t="s">
        <v>2418</v>
      </c>
      <c r="G164" s="5499" t="s">
        <v>28</v>
      </c>
      <c r="H164" s="5499" t="s">
        <v>28</v>
      </c>
      <c r="I164" s="5499" t="s">
        <v>808</v>
      </c>
    </row>
    <row customHeight="1" ht="11.25">
      <c r="A165" s="5499" t="s">
        <v>2250</v>
      </c>
      <c r="B165" s="5499" t="s">
        <v>16</v>
      </c>
      <c r="C165" s="5499" t="s">
        <v>2832</v>
      </c>
      <c r="D165" s="5499" t="s">
        <v>2833</v>
      </c>
      <c r="E165" s="5499" t="s">
        <v>2834</v>
      </c>
      <c r="F165" s="5499" t="s">
        <v>2418</v>
      </c>
      <c r="G165" s="5499" t="s">
        <v>28</v>
      </c>
      <c r="H165" s="5499" t="s">
        <v>2835</v>
      </c>
      <c r="I165" s="5499" t="s">
        <v>808</v>
      </c>
    </row>
    <row customHeight="1" ht="11.25">
      <c r="A166" s="5499" t="s">
        <v>2250</v>
      </c>
      <c r="B166" s="5499" t="s">
        <v>16</v>
      </c>
      <c r="C166" s="5499" t="s">
        <v>2836</v>
      </c>
      <c r="D166" s="5499" t="s">
        <v>2837</v>
      </c>
      <c r="E166" s="5499" t="s">
        <v>2838</v>
      </c>
      <c r="F166" s="5499" t="s">
        <v>2602</v>
      </c>
      <c r="G166" s="5499" t="s">
        <v>28</v>
      </c>
      <c r="H166" s="5499" t="s">
        <v>2839</v>
      </c>
      <c r="I166" s="5499" t="s">
        <v>808</v>
      </c>
    </row>
    <row customHeight="1" ht="11.25">
      <c r="A167" s="5499" t="s">
        <v>2250</v>
      </c>
      <c r="B167" s="5499" t="s">
        <v>16</v>
      </c>
      <c r="C167" s="5499" t="s">
        <v>2840</v>
      </c>
      <c r="D167" s="5499" t="s">
        <v>2841</v>
      </c>
      <c r="E167" s="5499" t="s">
        <v>2842</v>
      </c>
      <c r="F167" s="5499" t="s">
        <v>2843</v>
      </c>
      <c r="G167" s="5499" t="s">
        <v>2844</v>
      </c>
      <c r="H167" s="5499" t="s">
        <v>28</v>
      </c>
      <c r="I167" s="5499" t="s">
        <v>808</v>
      </c>
    </row>
    <row customHeight="1" ht="11.25">
      <c r="A168" s="5499" t="s">
        <v>2250</v>
      </c>
      <c r="B168" s="5499" t="s">
        <v>16</v>
      </c>
      <c r="C168" s="5499" t="s">
        <v>2845</v>
      </c>
      <c r="D168" s="5499" t="s">
        <v>2846</v>
      </c>
      <c r="E168" s="5499" t="s">
        <v>2847</v>
      </c>
      <c r="F168" s="5499" t="s">
        <v>2464</v>
      </c>
      <c r="G168" s="5499" t="s">
        <v>28</v>
      </c>
      <c r="H168" s="5499" t="s">
        <v>28</v>
      </c>
      <c r="I168" s="5499" t="s">
        <v>808</v>
      </c>
    </row>
    <row customHeight="1" ht="11.25">
      <c r="A169" s="5499" t="s">
        <v>2250</v>
      </c>
      <c r="B169" s="5499" t="s">
        <v>16</v>
      </c>
      <c r="C169" s="5499" t="s">
        <v>2848</v>
      </c>
      <c r="D169" s="5499" t="s">
        <v>2849</v>
      </c>
      <c r="E169" s="5499" t="s">
        <v>2850</v>
      </c>
      <c r="F169" s="5499" t="s">
        <v>2418</v>
      </c>
      <c r="G169" s="5499" t="s">
        <v>28</v>
      </c>
      <c r="H169" s="5499" t="s">
        <v>28</v>
      </c>
      <c r="I169" s="5499" t="s">
        <v>808</v>
      </c>
    </row>
    <row customHeight="1" ht="11.25">
      <c r="A170" s="5499" t="s">
        <v>2250</v>
      </c>
      <c r="B170" s="5499" t="s">
        <v>16</v>
      </c>
      <c r="C170" s="5499" t="s">
        <v>2851</v>
      </c>
      <c r="D170" s="5499" t="s">
        <v>2852</v>
      </c>
      <c r="E170" s="5499" t="s">
        <v>2853</v>
      </c>
      <c r="F170" s="5499" t="s">
        <v>51</v>
      </c>
      <c r="G170" s="5499" t="s">
        <v>28</v>
      </c>
      <c r="H170" s="5499" t="s">
        <v>28</v>
      </c>
      <c r="I170" s="5499" t="s">
        <v>808</v>
      </c>
    </row>
    <row customHeight="1" ht="11.25">
      <c r="A171" s="5499" t="s">
        <v>2250</v>
      </c>
      <c r="B171" s="5499" t="s">
        <v>16</v>
      </c>
      <c r="C171" s="5499" t="s">
        <v>2854</v>
      </c>
      <c r="D171" s="5499" t="s">
        <v>2855</v>
      </c>
      <c r="E171" s="5499" t="s">
        <v>2856</v>
      </c>
      <c r="F171" s="5499" t="s">
        <v>2315</v>
      </c>
      <c r="G171" s="5499" t="s">
        <v>2857</v>
      </c>
      <c r="H171" s="5499" t="s">
        <v>28</v>
      </c>
      <c r="I171" s="5499" t="s">
        <v>808</v>
      </c>
    </row>
    <row customHeight="1" ht="11.25">
      <c r="A172" s="5499" t="s">
        <v>2250</v>
      </c>
      <c r="B172" s="5499" t="s">
        <v>16</v>
      </c>
      <c r="C172" s="5499" t="s">
        <v>2858</v>
      </c>
      <c r="D172" s="5499" t="s">
        <v>2859</v>
      </c>
      <c r="E172" s="5499" t="s">
        <v>2860</v>
      </c>
      <c r="F172" s="5499" t="s">
        <v>51</v>
      </c>
      <c r="G172" s="5499" t="s">
        <v>28</v>
      </c>
      <c r="H172" s="5499" t="s">
        <v>28</v>
      </c>
      <c r="I172" s="5499" t="s">
        <v>808</v>
      </c>
    </row>
    <row customHeight="1" ht="11.25">
      <c r="A173" s="5499" t="s">
        <v>2250</v>
      </c>
      <c r="B173" s="5499" t="s">
        <v>16</v>
      </c>
      <c r="C173" s="5499" t="s">
        <v>2861</v>
      </c>
      <c r="D173" s="5499" t="s">
        <v>2862</v>
      </c>
      <c r="E173" s="5499" t="s">
        <v>2863</v>
      </c>
      <c r="F173" s="5499" t="s">
        <v>2864</v>
      </c>
      <c r="G173" s="5499" t="s">
        <v>28</v>
      </c>
      <c r="H173" s="5499" t="s">
        <v>28</v>
      </c>
      <c r="I173" s="5499" t="s">
        <v>808</v>
      </c>
    </row>
    <row customHeight="1" ht="11.25">
      <c r="A174" s="5499" t="s">
        <v>2250</v>
      </c>
      <c r="B174" s="5499" t="s">
        <v>16</v>
      </c>
      <c r="C174" s="5499" t="s">
        <v>2865</v>
      </c>
      <c r="D174" s="5499" t="s">
        <v>2866</v>
      </c>
      <c r="E174" s="5499" t="s">
        <v>2867</v>
      </c>
      <c r="F174" s="5499" t="s">
        <v>2364</v>
      </c>
      <c r="G174" s="5499" t="s">
        <v>28</v>
      </c>
      <c r="H174" s="5499" t="s">
        <v>28</v>
      </c>
      <c r="I174" s="5499" t="s">
        <v>808</v>
      </c>
    </row>
    <row customHeight="1" ht="11.25">
      <c r="A175" s="5499" t="s">
        <v>2250</v>
      </c>
      <c r="B175" s="5499" t="s">
        <v>16</v>
      </c>
      <c r="C175" s="5499" t="s">
        <v>2868</v>
      </c>
      <c r="D175" s="5499" t="s">
        <v>2869</v>
      </c>
      <c r="E175" s="5499" t="s">
        <v>2870</v>
      </c>
      <c r="F175" s="5499" t="s">
        <v>2871</v>
      </c>
      <c r="G175" s="5499" t="s">
        <v>28</v>
      </c>
      <c r="H175" s="5499" t="s">
        <v>28</v>
      </c>
      <c r="I175" s="5499" t="s">
        <v>808</v>
      </c>
    </row>
    <row customHeight="1" ht="11.25">
      <c r="A176" s="5499" t="s">
        <v>2250</v>
      </c>
      <c r="B176" s="5499" t="s">
        <v>16</v>
      </c>
      <c r="C176" s="5499" t="s">
        <v>2872</v>
      </c>
      <c r="D176" s="5499" t="s">
        <v>2873</v>
      </c>
      <c r="E176" s="5499" t="s">
        <v>2874</v>
      </c>
      <c r="F176" s="5499" t="s">
        <v>2875</v>
      </c>
      <c r="G176" s="5499" t="s">
        <v>2876</v>
      </c>
      <c r="H176" s="5499" t="s">
        <v>28</v>
      </c>
      <c r="I176" s="5499" t="s">
        <v>808</v>
      </c>
    </row>
    <row customHeight="1" ht="11.25">
      <c r="A177" s="5499" t="s">
        <v>2250</v>
      </c>
      <c r="B177" s="5499" t="s">
        <v>16</v>
      </c>
      <c r="C177" s="5499" t="s">
        <v>2877</v>
      </c>
      <c r="D177" s="5499" t="s">
        <v>2878</v>
      </c>
      <c r="E177" s="5499" t="s">
        <v>2346</v>
      </c>
      <c r="F177" s="5499" t="s">
        <v>2879</v>
      </c>
      <c r="G177" s="5499" t="s">
        <v>2880</v>
      </c>
      <c r="H177" s="5499" t="s">
        <v>28</v>
      </c>
      <c r="I177" s="5499" t="s">
        <v>808</v>
      </c>
    </row>
    <row customHeight="1" ht="11.25">
      <c r="A178" s="5499" t="s">
        <v>2250</v>
      </c>
      <c r="B178" s="5499" t="s">
        <v>16</v>
      </c>
      <c r="C178" s="5499" t="s">
        <v>2881</v>
      </c>
      <c r="D178" s="5499" t="s">
        <v>2882</v>
      </c>
      <c r="E178" s="5499" t="s">
        <v>2883</v>
      </c>
      <c r="F178" s="5499" t="s">
        <v>2426</v>
      </c>
      <c r="G178" s="5499" t="s">
        <v>28</v>
      </c>
      <c r="H178" s="5499" t="s">
        <v>28</v>
      </c>
      <c r="I178" s="5499" t="s">
        <v>808</v>
      </c>
    </row>
    <row customHeight="1" ht="11.25">
      <c r="A179" s="5499" t="s">
        <v>2250</v>
      </c>
      <c r="B179" s="5499" t="s">
        <v>16</v>
      </c>
      <c r="C179" s="5499" t="s">
        <v>2251</v>
      </c>
      <c r="D179" s="5499" t="s">
        <v>2252</v>
      </c>
      <c r="E179" s="5499" t="s">
        <v>2253</v>
      </c>
      <c r="F179" s="5499" t="s">
        <v>2254</v>
      </c>
      <c r="G179" s="5499" t="s">
        <v>2255</v>
      </c>
      <c r="H179" s="5499" t="s">
        <v>28</v>
      </c>
      <c r="I179" s="5499" t="s">
        <v>894</v>
      </c>
    </row>
    <row customHeight="1" ht="11.25">
      <c r="A180" s="5499" t="s">
        <v>2250</v>
      </c>
      <c r="B180" s="5499" t="s">
        <v>16</v>
      </c>
      <c r="C180" s="5499" t="s">
        <v>13</v>
      </c>
      <c r="D180" s="5499" t="s">
        <v>46</v>
      </c>
      <c r="E180" s="5499" t="s">
        <v>49</v>
      </c>
      <c r="F180" s="5499" t="s">
        <v>51</v>
      </c>
      <c r="G180" s="5499" t="s">
        <v>2260</v>
      </c>
      <c r="H180" s="5499" t="s">
        <v>28</v>
      </c>
      <c r="I180" s="5499" t="s">
        <v>894</v>
      </c>
    </row>
    <row customHeight="1" ht="11.25">
      <c r="A181" s="5499" t="s">
        <v>2250</v>
      </c>
      <c r="B181" s="5499" t="s">
        <v>16</v>
      </c>
      <c r="C181" s="5499" t="s">
        <v>2263</v>
      </c>
      <c r="D181" s="5499" t="s">
        <v>2264</v>
      </c>
      <c r="E181" s="5499" t="s">
        <v>49</v>
      </c>
      <c r="F181" s="5499" t="s">
        <v>2265</v>
      </c>
      <c r="G181" s="5499" t="s">
        <v>28</v>
      </c>
      <c r="H181" s="5499" t="s">
        <v>28</v>
      </c>
      <c r="I181" s="5499" t="s">
        <v>894</v>
      </c>
    </row>
    <row customHeight="1" ht="11.25">
      <c r="A182" s="5499" t="s">
        <v>2250</v>
      </c>
      <c r="B182" s="5499" t="s">
        <v>16</v>
      </c>
      <c r="C182" s="5499" t="s">
        <v>2299</v>
      </c>
      <c r="D182" s="5499" t="s">
        <v>2300</v>
      </c>
      <c r="E182" s="5499" t="s">
        <v>2301</v>
      </c>
      <c r="F182" s="5499" t="s">
        <v>2302</v>
      </c>
      <c r="G182" s="5499" t="s">
        <v>2303</v>
      </c>
      <c r="H182" s="5499" t="s">
        <v>28</v>
      </c>
      <c r="I182" s="5499" t="s">
        <v>894</v>
      </c>
    </row>
    <row customHeight="1" ht="11.25">
      <c r="A183" s="5499" t="s">
        <v>2250</v>
      </c>
      <c r="B183" s="5499" t="s">
        <v>16</v>
      </c>
      <c r="C183" s="5499" t="s">
        <v>2304</v>
      </c>
      <c r="D183" s="5499" t="s">
        <v>2305</v>
      </c>
      <c r="E183" s="5499" t="s">
        <v>2306</v>
      </c>
      <c r="F183" s="5499" t="s">
        <v>2302</v>
      </c>
      <c r="G183" s="5499" t="s">
        <v>2307</v>
      </c>
      <c r="H183" s="5499" t="s">
        <v>28</v>
      </c>
      <c r="I183" s="5499" t="s">
        <v>894</v>
      </c>
    </row>
    <row customHeight="1" ht="11.25">
      <c r="A184" s="5499" t="s">
        <v>2250</v>
      </c>
      <c r="B184" s="5499" t="s">
        <v>16</v>
      </c>
      <c r="C184" s="5499" t="s">
        <v>2312</v>
      </c>
      <c r="D184" s="5499" t="s">
        <v>2313</v>
      </c>
      <c r="E184" s="5499" t="s">
        <v>2314</v>
      </c>
      <c r="F184" s="5499" t="s">
        <v>2315</v>
      </c>
      <c r="G184" s="5499" t="s">
        <v>28</v>
      </c>
      <c r="H184" s="5499" t="s">
        <v>28</v>
      </c>
      <c r="I184" s="5499" t="s">
        <v>894</v>
      </c>
    </row>
    <row customHeight="1" ht="11.25">
      <c r="A185" s="5499" t="s">
        <v>2250</v>
      </c>
      <c r="B185" s="5499" t="s">
        <v>16</v>
      </c>
      <c r="C185" s="5499" t="s">
        <v>2319</v>
      </c>
      <c r="D185" s="5499" t="s">
        <v>2320</v>
      </c>
      <c r="E185" s="5499" t="s">
        <v>2321</v>
      </c>
      <c r="F185" s="5499" t="s">
        <v>51</v>
      </c>
      <c r="G185" s="5499" t="s">
        <v>2322</v>
      </c>
      <c r="H185" s="5499" t="s">
        <v>28</v>
      </c>
      <c r="I185" s="5499" t="s">
        <v>894</v>
      </c>
    </row>
    <row customHeight="1" ht="11.25">
      <c r="A186" s="5499" t="s">
        <v>2250</v>
      </c>
      <c r="B186" s="5499" t="s">
        <v>16</v>
      </c>
      <c r="C186" s="5499" t="s">
        <v>2333</v>
      </c>
      <c r="D186" s="5499" t="s">
        <v>2334</v>
      </c>
      <c r="E186" s="5499" t="s">
        <v>2314</v>
      </c>
      <c r="F186" s="5499" t="s">
        <v>2335</v>
      </c>
      <c r="G186" s="5499" t="s">
        <v>28</v>
      </c>
      <c r="H186" s="5499" t="s">
        <v>28</v>
      </c>
      <c r="I186" s="5499" t="s">
        <v>894</v>
      </c>
    </row>
    <row customHeight="1" ht="11.25">
      <c r="A187" s="5499" t="s">
        <v>2250</v>
      </c>
      <c r="B187" s="5499" t="s">
        <v>16</v>
      </c>
      <c r="C187" s="5499" t="s">
        <v>2336</v>
      </c>
      <c r="D187" s="5499" t="s">
        <v>2337</v>
      </c>
      <c r="E187" s="5499" t="s">
        <v>2338</v>
      </c>
      <c r="F187" s="5499" t="s">
        <v>2339</v>
      </c>
      <c r="G187" s="5499" t="s">
        <v>28</v>
      </c>
      <c r="H187" s="5499" t="s">
        <v>28</v>
      </c>
      <c r="I187" s="5499" t="s">
        <v>894</v>
      </c>
    </row>
    <row customHeight="1" ht="11.25">
      <c r="A188" s="5499" t="s">
        <v>2250</v>
      </c>
      <c r="B188" s="5499" t="s">
        <v>16</v>
      </c>
      <c r="C188" s="5499" t="s">
        <v>2344</v>
      </c>
      <c r="D188" s="5499" t="s">
        <v>2345</v>
      </c>
      <c r="E188" s="5499" t="s">
        <v>2346</v>
      </c>
      <c r="F188" s="5499" t="s">
        <v>2347</v>
      </c>
      <c r="G188" s="5499" t="s">
        <v>28</v>
      </c>
      <c r="H188" s="5499" t="s">
        <v>28</v>
      </c>
      <c r="I188" s="5499" t="s">
        <v>894</v>
      </c>
    </row>
    <row customHeight="1" ht="11.25">
      <c r="A189" s="5499" t="s">
        <v>2250</v>
      </c>
      <c r="B189" s="5499" t="s">
        <v>16</v>
      </c>
      <c r="C189" s="5499" t="s">
        <v>2352</v>
      </c>
      <c r="D189" s="5499" t="s">
        <v>2353</v>
      </c>
      <c r="E189" s="5499" t="s">
        <v>2346</v>
      </c>
      <c r="F189" s="5499" t="s">
        <v>2354</v>
      </c>
      <c r="G189" s="5499" t="s">
        <v>28</v>
      </c>
      <c r="H189" s="5499" t="s">
        <v>28</v>
      </c>
      <c r="I189" s="5499" t="s">
        <v>894</v>
      </c>
    </row>
    <row customHeight="1" ht="11.25">
      <c r="A190" s="5499" t="s">
        <v>2250</v>
      </c>
      <c r="B190" s="5499" t="s">
        <v>16</v>
      </c>
      <c r="C190" s="5499" t="s">
        <v>2355</v>
      </c>
      <c r="D190" s="5499" t="s">
        <v>2356</v>
      </c>
      <c r="E190" s="5499" t="s">
        <v>2357</v>
      </c>
      <c r="F190" s="5499" t="s">
        <v>51</v>
      </c>
      <c r="G190" s="5499" t="s">
        <v>2358</v>
      </c>
      <c r="H190" s="5499" t="s">
        <v>28</v>
      </c>
      <c r="I190" s="5499" t="s">
        <v>894</v>
      </c>
    </row>
    <row customHeight="1" ht="11.25">
      <c r="A191" s="5499" t="s">
        <v>2250</v>
      </c>
      <c r="B191" s="5499" t="s">
        <v>16</v>
      </c>
      <c r="C191" s="5499" t="s">
        <v>28</v>
      </c>
      <c r="D191" s="5499" t="s">
        <v>2359</v>
      </c>
      <c r="E191" s="5499" t="s">
        <v>2360</v>
      </c>
      <c r="F191" s="5499" t="s">
        <v>51</v>
      </c>
      <c r="G191" s="5499" t="s">
        <v>28</v>
      </c>
      <c r="H191" s="5499" t="s">
        <v>28</v>
      </c>
      <c r="I191" s="5499" t="s">
        <v>894</v>
      </c>
    </row>
    <row customHeight="1" ht="11.25">
      <c r="A192" s="5499" t="s">
        <v>2250</v>
      </c>
      <c r="B192" s="5499" t="s">
        <v>16</v>
      </c>
      <c r="C192" s="5499" t="s">
        <v>2378</v>
      </c>
      <c r="D192" s="5499" t="s">
        <v>2379</v>
      </c>
      <c r="E192" s="5499" t="s">
        <v>2380</v>
      </c>
      <c r="F192" s="5499" t="s">
        <v>2364</v>
      </c>
      <c r="G192" s="5499" t="s">
        <v>28</v>
      </c>
      <c r="H192" s="5499" t="s">
        <v>2381</v>
      </c>
      <c r="I192" s="5499" t="s">
        <v>894</v>
      </c>
    </row>
    <row customHeight="1" ht="11.25">
      <c r="A193" s="5499" t="s">
        <v>2250</v>
      </c>
      <c r="B193" s="5499" t="s">
        <v>16</v>
      </c>
      <c r="C193" s="5499" t="s">
        <v>2386</v>
      </c>
      <c r="D193" s="5499" t="s">
        <v>2387</v>
      </c>
      <c r="E193" s="5499" t="s">
        <v>2388</v>
      </c>
      <c r="F193" s="5499" t="s">
        <v>2389</v>
      </c>
      <c r="G193" s="5499" t="s">
        <v>2390</v>
      </c>
      <c r="H193" s="5499" t="s">
        <v>28</v>
      </c>
      <c r="I193" s="5499" t="s">
        <v>894</v>
      </c>
    </row>
    <row customHeight="1" ht="11.25">
      <c r="A194" s="5499" t="s">
        <v>2250</v>
      </c>
      <c r="B194" s="5499" t="s">
        <v>16</v>
      </c>
      <c r="C194" s="5499" t="s">
        <v>2391</v>
      </c>
      <c r="D194" s="5499" t="s">
        <v>2392</v>
      </c>
      <c r="E194" s="5499" t="s">
        <v>2393</v>
      </c>
      <c r="F194" s="5499" t="s">
        <v>2311</v>
      </c>
      <c r="G194" s="5499" t="s">
        <v>28</v>
      </c>
      <c r="H194" s="5499" t="s">
        <v>28</v>
      </c>
      <c r="I194" s="5499" t="s">
        <v>894</v>
      </c>
    </row>
    <row customHeight="1" ht="11.25">
      <c r="A195" s="5499" t="s">
        <v>2250</v>
      </c>
      <c r="B195" s="5499" t="s">
        <v>16</v>
      </c>
      <c r="C195" s="5499" t="s">
        <v>2401</v>
      </c>
      <c r="D195" s="5499" t="s">
        <v>2402</v>
      </c>
      <c r="E195" s="5499" t="s">
        <v>2403</v>
      </c>
      <c r="F195" s="5499" t="s">
        <v>2339</v>
      </c>
      <c r="G195" s="5499" t="s">
        <v>2404</v>
      </c>
      <c r="H195" s="5499" t="s">
        <v>28</v>
      </c>
      <c r="I195" s="5499" t="s">
        <v>894</v>
      </c>
    </row>
    <row customHeight="1" ht="11.25">
      <c r="A196" s="5499" t="s">
        <v>2250</v>
      </c>
      <c r="B196" s="5499" t="s">
        <v>16</v>
      </c>
      <c r="C196" s="5499" t="s">
        <v>2423</v>
      </c>
      <c r="D196" s="5499" t="s">
        <v>2424</v>
      </c>
      <c r="E196" s="5499" t="s">
        <v>2425</v>
      </c>
      <c r="F196" s="5499" t="s">
        <v>2426</v>
      </c>
      <c r="G196" s="5499" t="s">
        <v>28</v>
      </c>
      <c r="H196" s="5499" t="s">
        <v>28</v>
      </c>
      <c r="I196" s="5499" t="s">
        <v>894</v>
      </c>
    </row>
    <row customHeight="1" ht="11.25">
      <c r="A197" s="5499" t="s">
        <v>2250</v>
      </c>
      <c r="B197" s="5499" t="s">
        <v>16</v>
      </c>
      <c r="C197" s="5499" t="s">
        <v>2434</v>
      </c>
      <c r="D197" s="5499" t="s">
        <v>2435</v>
      </c>
      <c r="E197" s="5499" t="s">
        <v>2436</v>
      </c>
      <c r="F197" s="5499" t="s">
        <v>2437</v>
      </c>
      <c r="G197" s="5499" t="s">
        <v>2438</v>
      </c>
      <c r="H197" s="5499" t="s">
        <v>28</v>
      </c>
      <c r="I197" s="5499" t="s">
        <v>894</v>
      </c>
    </row>
    <row customHeight="1" ht="11.25">
      <c r="A198" s="5499" t="s">
        <v>2250</v>
      </c>
      <c r="B198" s="5499" t="s">
        <v>16</v>
      </c>
      <c r="C198" s="5499" t="s">
        <v>2439</v>
      </c>
      <c r="D198" s="5499" t="s">
        <v>2440</v>
      </c>
      <c r="E198" s="5499" t="s">
        <v>2441</v>
      </c>
      <c r="F198" s="5499" t="s">
        <v>2437</v>
      </c>
      <c r="G198" s="5499" t="s">
        <v>2442</v>
      </c>
      <c r="H198" s="5499" t="s">
        <v>28</v>
      </c>
      <c r="I198" s="5499" t="s">
        <v>894</v>
      </c>
    </row>
    <row customHeight="1" ht="11.25">
      <c r="A199" s="5499" t="s">
        <v>2250</v>
      </c>
      <c r="B199" s="5499" t="s">
        <v>16</v>
      </c>
      <c r="C199" s="5499" t="s">
        <v>2447</v>
      </c>
      <c r="D199" s="5499" t="s">
        <v>2448</v>
      </c>
      <c r="E199" s="5499" t="s">
        <v>2449</v>
      </c>
      <c r="F199" s="5499" t="s">
        <v>2437</v>
      </c>
      <c r="G199" s="5499" t="s">
        <v>2450</v>
      </c>
      <c r="H199" s="5499" t="s">
        <v>28</v>
      </c>
      <c r="I199" s="5499" t="s">
        <v>894</v>
      </c>
    </row>
    <row customHeight="1" ht="11.25">
      <c r="A200" s="5499" t="s">
        <v>2250</v>
      </c>
      <c r="B200" s="5499" t="s">
        <v>16</v>
      </c>
      <c r="C200" s="5499" t="s">
        <v>2451</v>
      </c>
      <c r="D200" s="5499" t="s">
        <v>2452</v>
      </c>
      <c r="E200" s="5499" t="s">
        <v>2453</v>
      </c>
      <c r="F200" s="5499" t="s">
        <v>2426</v>
      </c>
      <c r="G200" s="5499" t="s">
        <v>2454</v>
      </c>
      <c r="H200" s="5499" t="s">
        <v>28</v>
      </c>
      <c r="I200" s="5499" t="s">
        <v>894</v>
      </c>
    </row>
    <row customHeight="1" ht="11.25">
      <c r="A201" s="5499" t="s">
        <v>2250</v>
      </c>
      <c r="B201" s="5499" t="s">
        <v>16</v>
      </c>
      <c r="C201" s="5499" t="s">
        <v>2455</v>
      </c>
      <c r="D201" s="5499" t="s">
        <v>2456</v>
      </c>
      <c r="E201" s="5499" t="s">
        <v>2457</v>
      </c>
      <c r="F201" s="5499" t="s">
        <v>2426</v>
      </c>
      <c r="G201" s="5499" t="s">
        <v>28</v>
      </c>
      <c r="H201" s="5499" t="s">
        <v>28</v>
      </c>
      <c r="I201" s="5499" t="s">
        <v>894</v>
      </c>
    </row>
    <row customHeight="1" ht="11.25">
      <c r="A202" s="5499" t="s">
        <v>2250</v>
      </c>
      <c r="B202" s="5499" t="s">
        <v>16</v>
      </c>
      <c r="C202" s="5499" t="s">
        <v>2475</v>
      </c>
      <c r="D202" s="5499" t="s">
        <v>2476</v>
      </c>
      <c r="E202" s="5499" t="s">
        <v>2477</v>
      </c>
      <c r="F202" s="5499" t="s">
        <v>2464</v>
      </c>
      <c r="G202" s="5499" t="s">
        <v>28</v>
      </c>
      <c r="H202" s="5499" t="s">
        <v>28</v>
      </c>
      <c r="I202" s="5499" t="s">
        <v>894</v>
      </c>
    </row>
    <row customHeight="1" ht="11.25">
      <c r="A203" s="5499" t="s">
        <v>2250</v>
      </c>
      <c r="B203" s="5499" t="s">
        <v>16</v>
      </c>
      <c r="C203" s="5499" t="s">
        <v>2482</v>
      </c>
      <c r="D203" s="5499" t="s">
        <v>2483</v>
      </c>
      <c r="E203" s="5499" t="s">
        <v>2484</v>
      </c>
      <c r="F203" s="5499" t="s">
        <v>2437</v>
      </c>
      <c r="G203" s="5499" t="s">
        <v>2485</v>
      </c>
      <c r="H203" s="5499" t="s">
        <v>28</v>
      </c>
      <c r="I203" s="5499" t="s">
        <v>894</v>
      </c>
    </row>
    <row customHeight="1" ht="11.25">
      <c r="A204" s="5499" t="s">
        <v>2250</v>
      </c>
      <c r="B204" s="5499" t="s">
        <v>16</v>
      </c>
      <c r="C204" s="5499" t="s">
        <v>2486</v>
      </c>
      <c r="D204" s="5499" t="s">
        <v>2483</v>
      </c>
      <c r="E204" s="5499" t="s">
        <v>2487</v>
      </c>
      <c r="F204" s="5499" t="s">
        <v>2311</v>
      </c>
      <c r="G204" s="5499" t="s">
        <v>2488</v>
      </c>
      <c r="H204" s="5499" t="s">
        <v>28</v>
      </c>
      <c r="I204" s="5499" t="s">
        <v>894</v>
      </c>
    </row>
    <row customHeight="1" ht="11.25">
      <c r="A205" s="5499" t="s">
        <v>2250</v>
      </c>
      <c r="B205" s="5499" t="s">
        <v>16</v>
      </c>
      <c r="C205" s="5499" t="s">
        <v>2489</v>
      </c>
      <c r="D205" s="5499" t="s">
        <v>2490</v>
      </c>
      <c r="E205" s="5499" t="s">
        <v>2491</v>
      </c>
      <c r="F205" s="5499" t="s">
        <v>2418</v>
      </c>
      <c r="G205" s="5499" t="s">
        <v>28</v>
      </c>
      <c r="H205" s="5499" t="s">
        <v>28</v>
      </c>
      <c r="I205" s="5499" t="s">
        <v>894</v>
      </c>
    </row>
    <row customHeight="1" ht="11.25">
      <c r="A206" s="5499" t="s">
        <v>2250</v>
      </c>
      <c r="B206" s="5499" t="s">
        <v>16</v>
      </c>
      <c r="C206" s="5499" t="s">
        <v>2492</v>
      </c>
      <c r="D206" s="5499" t="s">
        <v>2493</v>
      </c>
      <c r="E206" s="5499" t="s">
        <v>2494</v>
      </c>
      <c r="F206" s="5499" t="s">
        <v>2418</v>
      </c>
      <c r="G206" s="5499" t="s">
        <v>2495</v>
      </c>
      <c r="H206" s="5499" t="s">
        <v>28</v>
      </c>
      <c r="I206" s="5499" t="s">
        <v>894</v>
      </c>
    </row>
    <row customHeight="1" ht="11.25">
      <c r="A207" s="5499" t="s">
        <v>2250</v>
      </c>
      <c r="B207" s="5499" t="s">
        <v>16</v>
      </c>
      <c r="C207" s="5499" t="s">
        <v>2507</v>
      </c>
      <c r="D207" s="5499" t="s">
        <v>2508</v>
      </c>
      <c r="E207" s="5499" t="s">
        <v>2509</v>
      </c>
      <c r="F207" s="5499" t="s">
        <v>2400</v>
      </c>
      <c r="G207" s="5499" t="s">
        <v>2510</v>
      </c>
      <c r="H207" s="5499" t="s">
        <v>28</v>
      </c>
      <c r="I207" s="5499" t="s">
        <v>894</v>
      </c>
    </row>
    <row customHeight="1" ht="11.25">
      <c r="A208" s="5499" t="s">
        <v>2250</v>
      </c>
      <c r="B208" s="5499" t="s">
        <v>16</v>
      </c>
      <c r="C208" s="5499" t="s">
        <v>2511</v>
      </c>
      <c r="D208" s="5499" t="s">
        <v>2512</v>
      </c>
      <c r="E208" s="5499" t="s">
        <v>2513</v>
      </c>
      <c r="F208" s="5499" t="s">
        <v>2259</v>
      </c>
      <c r="G208" s="5499" t="s">
        <v>28</v>
      </c>
      <c r="H208" s="5499" t="s">
        <v>28</v>
      </c>
      <c r="I208" s="5499" t="s">
        <v>894</v>
      </c>
    </row>
    <row customHeight="1" ht="11.25">
      <c r="A209" s="5499" t="s">
        <v>2250</v>
      </c>
      <c r="B209" s="5499" t="s">
        <v>16</v>
      </c>
      <c r="C209" s="5499" t="s">
        <v>2517</v>
      </c>
      <c r="D209" s="5499" t="s">
        <v>2518</v>
      </c>
      <c r="E209" s="5499" t="s">
        <v>2519</v>
      </c>
      <c r="F209" s="5499" t="s">
        <v>2400</v>
      </c>
      <c r="G209" s="5499" t="s">
        <v>28</v>
      </c>
      <c r="H209" s="5499" t="s">
        <v>28</v>
      </c>
      <c r="I209" s="5499" t="s">
        <v>894</v>
      </c>
    </row>
    <row customHeight="1" ht="11.25">
      <c r="A210" s="5499" t="s">
        <v>2250</v>
      </c>
      <c r="B210" s="5499" t="s">
        <v>16</v>
      </c>
      <c r="C210" s="5499" t="s">
        <v>2524</v>
      </c>
      <c r="D210" s="5499" t="s">
        <v>2525</v>
      </c>
      <c r="E210" s="5499" t="s">
        <v>2526</v>
      </c>
      <c r="F210" s="5499" t="s">
        <v>2376</v>
      </c>
      <c r="G210" s="5499" t="s">
        <v>28</v>
      </c>
      <c r="H210" s="5499" t="s">
        <v>28</v>
      </c>
      <c r="I210" s="5499" t="s">
        <v>894</v>
      </c>
    </row>
    <row customHeight="1" ht="11.25">
      <c r="A211" s="5499" t="s">
        <v>2250</v>
      </c>
      <c r="B211" s="5499" t="s">
        <v>16</v>
      </c>
      <c r="C211" s="5499" t="s">
        <v>2527</v>
      </c>
      <c r="D211" s="5499" t="s">
        <v>2528</v>
      </c>
      <c r="E211" s="5499" t="s">
        <v>2529</v>
      </c>
      <c r="F211" s="5499" t="s">
        <v>2426</v>
      </c>
      <c r="G211" s="5499" t="s">
        <v>28</v>
      </c>
      <c r="H211" s="5499" t="s">
        <v>28</v>
      </c>
      <c r="I211" s="5499" t="s">
        <v>894</v>
      </c>
    </row>
    <row customHeight="1" ht="11.25">
      <c r="A212" s="5499" t="s">
        <v>2250</v>
      </c>
      <c r="B212" s="5499" t="s">
        <v>16</v>
      </c>
      <c r="C212" s="5499" t="s">
        <v>2533</v>
      </c>
      <c r="D212" s="5499" t="s">
        <v>2534</v>
      </c>
      <c r="E212" s="5499" t="s">
        <v>2346</v>
      </c>
      <c r="F212" s="5499" t="s">
        <v>2535</v>
      </c>
      <c r="G212" s="5499" t="s">
        <v>28</v>
      </c>
      <c r="H212" s="5499" t="s">
        <v>28</v>
      </c>
      <c r="I212" s="5499" t="s">
        <v>894</v>
      </c>
    </row>
    <row customHeight="1" ht="11.25">
      <c r="A213" s="5499" t="s">
        <v>2250</v>
      </c>
      <c r="B213" s="5499" t="s">
        <v>16</v>
      </c>
      <c r="C213" s="5499" t="s">
        <v>2540</v>
      </c>
      <c r="D213" s="5499" t="s">
        <v>2541</v>
      </c>
      <c r="E213" s="5499" t="s">
        <v>2542</v>
      </c>
      <c r="F213" s="5499" t="s">
        <v>2543</v>
      </c>
      <c r="G213" s="5499" t="s">
        <v>2544</v>
      </c>
      <c r="H213" s="5499" t="s">
        <v>28</v>
      </c>
      <c r="I213" s="5499" t="s">
        <v>894</v>
      </c>
    </row>
    <row customHeight="1" ht="11.25">
      <c r="A214" s="5499" t="s">
        <v>2250</v>
      </c>
      <c r="B214" s="5499" t="s">
        <v>16</v>
      </c>
      <c r="C214" s="5499" t="s">
        <v>2548</v>
      </c>
      <c r="D214" s="5499" t="s">
        <v>2549</v>
      </c>
      <c r="E214" s="5499" t="s">
        <v>2550</v>
      </c>
      <c r="F214" s="5499" t="s">
        <v>2311</v>
      </c>
      <c r="G214" s="5499" t="s">
        <v>28</v>
      </c>
      <c r="H214" s="5499" t="s">
        <v>2551</v>
      </c>
      <c r="I214" s="5499" t="s">
        <v>894</v>
      </c>
    </row>
    <row customHeight="1" ht="11.25">
      <c r="A215" s="5499" t="s">
        <v>2250</v>
      </c>
      <c r="B215" s="5499" t="s">
        <v>16</v>
      </c>
      <c r="C215" s="5499" t="s">
        <v>2556</v>
      </c>
      <c r="D215" s="5499" t="s">
        <v>2557</v>
      </c>
      <c r="E215" s="5499" t="s">
        <v>2558</v>
      </c>
      <c r="F215" s="5499" t="s">
        <v>2376</v>
      </c>
      <c r="G215" s="5499" t="s">
        <v>28</v>
      </c>
      <c r="H215" s="5499" t="s">
        <v>28</v>
      </c>
      <c r="I215" s="5499" t="s">
        <v>894</v>
      </c>
    </row>
    <row customHeight="1" ht="11.25">
      <c r="A216" s="5499" t="s">
        <v>2250</v>
      </c>
      <c r="B216" s="5499" t="s">
        <v>16</v>
      </c>
      <c r="C216" s="5499" t="s">
        <v>2574</v>
      </c>
      <c r="D216" s="5499" t="s">
        <v>2575</v>
      </c>
      <c r="E216" s="5499" t="s">
        <v>2576</v>
      </c>
      <c r="F216" s="5499" t="s">
        <v>2343</v>
      </c>
      <c r="G216" s="5499" t="s">
        <v>28</v>
      </c>
      <c r="H216" s="5499" t="s">
        <v>2577</v>
      </c>
      <c r="I216" s="5499" t="s">
        <v>894</v>
      </c>
    </row>
    <row customHeight="1" ht="11.25">
      <c r="A217" s="5499" t="s">
        <v>2250</v>
      </c>
      <c r="B217" s="5499" t="s">
        <v>16</v>
      </c>
      <c r="C217" s="5499" t="s">
        <v>2599</v>
      </c>
      <c r="D217" s="5499" t="s">
        <v>2600</v>
      </c>
      <c r="E217" s="5499" t="s">
        <v>2601</v>
      </c>
      <c r="F217" s="5499" t="s">
        <v>2602</v>
      </c>
      <c r="G217" s="5499" t="s">
        <v>28</v>
      </c>
      <c r="H217" s="5499" t="s">
        <v>28</v>
      </c>
      <c r="I217" s="5499" t="s">
        <v>894</v>
      </c>
    </row>
    <row customHeight="1" ht="11.25">
      <c r="A218" s="5499" t="s">
        <v>2250</v>
      </c>
      <c r="B218" s="5499" t="s">
        <v>16</v>
      </c>
      <c r="C218" s="5499" t="s">
        <v>2606</v>
      </c>
      <c r="D218" s="5499" t="s">
        <v>2607</v>
      </c>
      <c r="E218" s="5499" t="s">
        <v>2608</v>
      </c>
      <c r="F218" s="5499" t="s">
        <v>2426</v>
      </c>
      <c r="G218" s="5499" t="s">
        <v>2609</v>
      </c>
      <c r="H218" s="5499" t="s">
        <v>28</v>
      </c>
      <c r="I218" s="5499" t="s">
        <v>894</v>
      </c>
    </row>
    <row customHeight="1" ht="11.25">
      <c r="A219" s="5499" t="s">
        <v>2250</v>
      </c>
      <c r="B219" s="5499" t="s">
        <v>16</v>
      </c>
      <c r="C219" s="5499" t="s">
        <v>2610</v>
      </c>
      <c r="D219" s="5499" t="s">
        <v>2611</v>
      </c>
      <c r="E219" s="5499" t="s">
        <v>2612</v>
      </c>
      <c r="F219" s="5499" t="s">
        <v>2364</v>
      </c>
      <c r="G219" s="5499" t="s">
        <v>28</v>
      </c>
      <c r="H219" s="5499" t="s">
        <v>28</v>
      </c>
      <c r="I219" s="5499" t="s">
        <v>894</v>
      </c>
    </row>
    <row customHeight="1" ht="11.25">
      <c r="A220" s="5499" t="s">
        <v>2250</v>
      </c>
      <c r="B220" s="5499" t="s">
        <v>16</v>
      </c>
      <c r="C220" s="5499" t="s">
        <v>2613</v>
      </c>
      <c r="D220" s="5499" t="s">
        <v>2614</v>
      </c>
      <c r="E220" s="5499" t="s">
        <v>2615</v>
      </c>
      <c r="F220" s="5499" t="s">
        <v>2364</v>
      </c>
      <c r="G220" s="5499" t="s">
        <v>28</v>
      </c>
      <c r="H220" s="5499" t="s">
        <v>28</v>
      </c>
      <c r="I220" s="5499" t="s">
        <v>894</v>
      </c>
    </row>
    <row customHeight="1" ht="11.25">
      <c r="A221" s="5499" t="s">
        <v>2250</v>
      </c>
      <c r="B221" s="5499" t="s">
        <v>16</v>
      </c>
      <c r="C221" s="5499" t="s">
        <v>2616</v>
      </c>
      <c r="D221" s="5499" t="s">
        <v>2617</v>
      </c>
      <c r="E221" s="5499" t="s">
        <v>2618</v>
      </c>
      <c r="F221" s="5499" t="s">
        <v>2259</v>
      </c>
      <c r="G221" s="5499" t="s">
        <v>28</v>
      </c>
      <c r="H221" s="5499" t="s">
        <v>28</v>
      </c>
      <c r="I221" s="5499" t="s">
        <v>894</v>
      </c>
    </row>
    <row customHeight="1" ht="11.25">
      <c r="A222" s="5499" t="s">
        <v>2250</v>
      </c>
      <c r="B222" s="5499" t="s">
        <v>16</v>
      </c>
      <c r="C222" s="5499" t="s">
        <v>2619</v>
      </c>
      <c r="D222" s="5499" t="s">
        <v>2620</v>
      </c>
      <c r="E222" s="5499" t="s">
        <v>2621</v>
      </c>
      <c r="F222" s="5499" t="s">
        <v>2437</v>
      </c>
      <c r="G222" s="5499" t="s">
        <v>28</v>
      </c>
      <c r="H222" s="5499" t="s">
        <v>2622</v>
      </c>
      <c r="I222" s="5499" t="s">
        <v>894</v>
      </c>
    </row>
    <row customHeight="1" ht="11.25">
      <c r="A223" s="5499" t="s">
        <v>2250</v>
      </c>
      <c r="B223" s="5499" t="s">
        <v>16</v>
      </c>
      <c r="C223" s="5499" t="s">
        <v>2623</v>
      </c>
      <c r="D223" s="5499" t="s">
        <v>2624</v>
      </c>
      <c r="E223" s="5499" t="s">
        <v>2625</v>
      </c>
      <c r="F223" s="5499" t="s">
        <v>2626</v>
      </c>
      <c r="G223" s="5499" t="s">
        <v>28</v>
      </c>
      <c r="H223" s="5499" t="s">
        <v>28</v>
      </c>
      <c r="I223" s="5499" t="s">
        <v>894</v>
      </c>
    </row>
    <row customHeight="1" ht="11.25">
      <c r="A224" s="5499" t="s">
        <v>2250</v>
      </c>
      <c r="B224" s="5499" t="s">
        <v>16</v>
      </c>
      <c r="C224" s="5499" t="s">
        <v>2627</v>
      </c>
      <c r="D224" s="5499" t="s">
        <v>2628</v>
      </c>
      <c r="E224" s="5499" t="s">
        <v>2629</v>
      </c>
      <c r="F224" s="5499" t="s">
        <v>2626</v>
      </c>
      <c r="G224" s="5499" t="s">
        <v>28</v>
      </c>
      <c r="H224" s="5499" t="s">
        <v>28</v>
      </c>
      <c r="I224" s="5499" t="s">
        <v>894</v>
      </c>
    </row>
    <row customHeight="1" ht="11.25">
      <c r="A225" s="5499" t="s">
        <v>2250</v>
      </c>
      <c r="B225" s="5499" t="s">
        <v>16</v>
      </c>
      <c r="C225" s="5499" t="s">
        <v>2634</v>
      </c>
      <c r="D225" s="5499" t="s">
        <v>2635</v>
      </c>
      <c r="E225" s="5499" t="s">
        <v>2636</v>
      </c>
      <c r="F225" s="5499" t="s">
        <v>2418</v>
      </c>
      <c r="G225" s="5499" t="s">
        <v>2637</v>
      </c>
      <c r="H225" s="5499" t="s">
        <v>2638</v>
      </c>
      <c r="I225" s="5499" t="s">
        <v>894</v>
      </c>
    </row>
    <row customHeight="1" ht="11.25">
      <c r="A226" s="5499" t="s">
        <v>2250</v>
      </c>
      <c r="B226" s="5499" t="s">
        <v>16</v>
      </c>
      <c r="C226" s="5499" t="s">
        <v>2642</v>
      </c>
      <c r="D226" s="5499" t="s">
        <v>2643</v>
      </c>
      <c r="E226" s="5499" t="s">
        <v>2644</v>
      </c>
      <c r="F226" s="5499" t="s">
        <v>2645</v>
      </c>
      <c r="G226" s="5499" t="s">
        <v>2646</v>
      </c>
      <c r="H226" s="5499" t="s">
        <v>28</v>
      </c>
      <c r="I226" s="5499" t="s">
        <v>894</v>
      </c>
    </row>
    <row customHeight="1" ht="11.25">
      <c r="A227" s="5499" t="s">
        <v>2250</v>
      </c>
      <c r="B227" s="5499" t="s">
        <v>16</v>
      </c>
      <c r="C227" s="5499" t="s">
        <v>2647</v>
      </c>
      <c r="D227" s="5499" t="s">
        <v>2648</v>
      </c>
      <c r="E227" s="5499" t="s">
        <v>2649</v>
      </c>
      <c r="F227" s="5499" t="s">
        <v>2626</v>
      </c>
      <c r="G227" s="5499" t="s">
        <v>2650</v>
      </c>
      <c r="H227" s="5499" t="s">
        <v>28</v>
      </c>
      <c r="I227" s="5499" t="s">
        <v>894</v>
      </c>
    </row>
    <row customHeight="1" ht="11.25">
      <c r="A228" s="5499" t="s">
        <v>2250</v>
      </c>
      <c r="B228" s="5499" t="s">
        <v>16</v>
      </c>
      <c r="C228" s="5499" t="s">
        <v>2651</v>
      </c>
      <c r="D228" s="5499" t="s">
        <v>2652</v>
      </c>
      <c r="E228" s="5499" t="s">
        <v>2653</v>
      </c>
      <c r="F228" s="5499" t="s">
        <v>2426</v>
      </c>
      <c r="G228" s="5499" t="s">
        <v>28</v>
      </c>
      <c r="H228" s="5499" t="s">
        <v>28</v>
      </c>
      <c r="I228" s="5499" t="s">
        <v>894</v>
      </c>
    </row>
    <row customHeight="1" ht="11.25">
      <c r="A229" s="5499" t="s">
        <v>2250</v>
      </c>
      <c r="B229" s="5499" t="s">
        <v>16</v>
      </c>
      <c r="C229" s="5499" t="s">
        <v>2664</v>
      </c>
      <c r="D229" s="5499" t="s">
        <v>2665</v>
      </c>
      <c r="E229" s="5499" t="s">
        <v>2666</v>
      </c>
      <c r="F229" s="5499" t="s">
        <v>2437</v>
      </c>
      <c r="G229" s="5499" t="s">
        <v>2667</v>
      </c>
      <c r="H229" s="5499" t="s">
        <v>28</v>
      </c>
      <c r="I229" s="5499" t="s">
        <v>894</v>
      </c>
    </row>
    <row customHeight="1" ht="11.25">
      <c r="A230" s="5499" t="s">
        <v>2250</v>
      </c>
      <c r="B230" s="5499" t="s">
        <v>16</v>
      </c>
      <c r="C230" s="5499" t="s">
        <v>2884</v>
      </c>
      <c r="D230" s="5499" t="s">
        <v>2885</v>
      </c>
      <c r="E230" s="5499" t="s">
        <v>2886</v>
      </c>
      <c r="F230" s="5499" t="s">
        <v>2311</v>
      </c>
      <c r="G230" s="5499" t="s">
        <v>28</v>
      </c>
      <c r="H230" s="5499" t="s">
        <v>28</v>
      </c>
      <c r="I230" s="5499" t="s">
        <v>894</v>
      </c>
    </row>
    <row customHeight="1" ht="11.25">
      <c r="A231" s="5499" t="s">
        <v>2250</v>
      </c>
      <c r="B231" s="5499" t="s">
        <v>16</v>
      </c>
      <c r="C231" s="5499" t="s">
        <v>2671</v>
      </c>
      <c r="D231" s="5499" t="s">
        <v>2672</v>
      </c>
      <c r="E231" s="5499" t="s">
        <v>2673</v>
      </c>
      <c r="F231" s="5499" t="s">
        <v>2602</v>
      </c>
      <c r="G231" s="5499" t="s">
        <v>28</v>
      </c>
      <c r="H231" s="5499" t="s">
        <v>28</v>
      </c>
      <c r="I231" s="5499" t="s">
        <v>894</v>
      </c>
    </row>
    <row customHeight="1" ht="11.25">
      <c r="A232" s="5499" t="s">
        <v>2250</v>
      </c>
      <c r="B232" s="5499" t="s">
        <v>16</v>
      </c>
      <c r="C232" s="5499" t="s">
        <v>2687</v>
      </c>
      <c r="D232" s="5499" t="s">
        <v>2688</v>
      </c>
      <c r="E232" s="5499" t="s">
        <v>2689</v>
      </c>
      <c r="F232" s="5499" t="s">
        <v>2426</v>
      </c>
      <c r="G232" s="5499" t="s">
        <v>28</v>
      </c>
      <c r="H232" s="5499" t="s">
        <v>28</v>
      </c>
      <c r="I232" s="5499" t="s">
        <v>894</v>
      </c>
    </row>
    <row customHeight="1" ht="11.25">
      <c r="A233" s="5499" t="s">
        <v>2250</v>
      </c>
      <c r="B233" s="5499" t="s">
        <v>16</v>
      </c>
      <c r="C233" s="5499" t="s">
        <v>2698</v>
      </c>
      <c r="D233" s="5499" t="s">
        <v>2699</v>
      </c>
      <c r="E233" s="5499" t="s">
        <v>2700</v>
      </c>
      <c r="F233" s="5499" t="s">
        <v>2426</v>
      </c>
      <c r="G233" s="5499" t="s">
        <v>28</v>
      </c>
      <c r="H233" s="5499" t="s">
        <v>28</v>
      </c>
      <c r="I233" s="5499" t="s">
        <v>894</v>
      </c>
    </row>
    <row customHeight="1" ht="11.25">
      <c r="A234" s="5499" t="s">
        <v>2250</v>
      </c>
      <c r="B234" s="5499" t="s">
        <v>16</v>
      </c>
      <c r="C234" s="5499" t="s">
        <v>2701</v>
      </c>
      <c r="D234" s="5499" t="s">
        <v>2702</v>
      </c>
      <c r="E234" s="5499" t="s">
        <v>2703</v>
      </c>
      <c r="F234" s="5499" t="s">
        <v>2418</v>
      </c>
      <c r="G234" s="5499" t="s">
        <v>2704</v>
      </c>
      <c r="H234" s="5499" t="s">
        <v>28</v>
      </c>
      <c r="I234" s="5499" t="s">
        <v>894</v>
      </c>
    </row>
    <row customHeight="1" ht="11.25">
      <c r="A235" s="5499" t="s">
        <v>2250</v>
      </c>
      <c r="B235" s="5499" t="s">
        <v>16</v>
      </c>
      <c r="C235" s="5499" t="s">
        <v>2725</v>
      </c>
      <c r="D235" s="5499" t="s">
        <v>2726</v>
      </c>
      <c r="E235" s="5499" t="s">
        <v>2727</v>
      </c>
      <c r="F235" s="5499" t="s">
        <v>2302</v>
      </c>
      <c r="G235" s="5499" t="s">
        <v>2728</v>
      </c>
      <c r="H235" s="5499" t="s">
        <v>28</v>
      </c>
      <c r="I235" s="5499" t="s">
        <v>894</v>
      </c>
    </row>
    <row customHeight="1" ht="11.25">
      <c r="A236" s="5499" t="s">
        <v>2250</v>
      </c>
      <c r="B236" s="5499" t="s">
        <v>16</v>
      </c>
      <c r="C236" s="5499" t="s">
        <v>2738</v>
      </c>
      <c r="D236" s="5499" t="s">
        <v>2739</v>
      </c>
      <c r="E236" s="5499" t="s">
        <v>2740</v>
      </c>
      <c r="F236" s="5499" t="s">
        <v>2385</v>
      </c>
      <c r="G236" s="5499" t="s">
        <v>2741</v>
      </c>
      <c r="H236" s="5499" t="s">
        <v>28</v>
      </c>
      <c r="I236" s="5499" t="s">
        <v>894</v>
      </c>
    </row>
    <row customHeight="1" ht="11.25">
      <c r="A237" s="5499" t="s">
        <v>2250</v>
      </c>
      <c r="B237" s="5499" t="s">
        <v>16</v>
      </c>
      <c r="C237" s="5499" t="s">
        <v>2754</v>
      </c>
      <c r="D237" s="5499" t="s">
        <v>2755</v>
      </c>
      <c r="E237" s="5499" t="s">
        <v>2756</v>
      </c>
      <c r="F237" s="5499" t="s">
        <v>2602</v>
      </c>
      <c r="G237" s="5499" t="s">
        <v>2757</v>
      </c>
      <c r="H237" s="5499" t="s">
        <v>28</v>
      </c>
      <c r="I237" s="5499" t="s">
        <v>894</v>
      </c>
    </row>
    <row customHeight="1" ht="11.25">
      <c r="A238" s="5499" t="s">
        <v>2250</v>
      </c>
      <c r="B238" s="5499" t="s">
        <v>16</v>
      </c>
      <c r="C238" s="5499" t="s">
        <v>2770</v>
      </c>
      <c r="D238" s="5499" t="s">
        <v>2771</v>
      </c>
      <c r="E238" s="5499" t="s">
        <v>2772</v>
      </c>
      <c r="F238" s="5499" t="s">
        <v>2626</v>
      </c>
      <c r="G238" s="5499" t="s">
        <v>28</v>
      </c>
      <c r="H238" s="5499" t="s">
        <v>28</v>
      </c>
      <c r="I238" s="5499" t="s">
        <v>894</v>
      </c>
    </row>
    <row customHeight="1" ht="11.25">
      <c r="A239" s="5499" t="s">
        <v>2250</v>
      </c>
      <c r="B239" s="5499" t="s">
        <v>16</v>
      </c>
      <c r="C239" s="5499" t="s">
        <v>2773</v>
      </c>
      <c r="D239" s="5499" t="s">
        <v>2774</v>
      </c>
      <c r="E239" s="5499" t="s">
        <v>2775</v>
      </c>
      <c r="F239" s="5499" t="s">
        <v>2626</v>
      </c>
      <c r="G239" s="5499" t="s">
        <v>28</v>
      </c>
      <c r="H239" s="5499" t="s">
        <v>28</v>
      </c>
      <c r="I239" s="5499" t="s">
        <v>894</v>
      </c>
    </row>
    <row customHeight="1" ht="11.25">
      <c r="A240" s="5499" t="s">
        <v>2250</v>
      </c>
      <c r="B240" s="5499" t="s">
        <v>16</v>
      </c>
      <c r="C240" s="5499" t="s">
        <v>2776</v>
      </c>
      <c r="D240" s="5499" t="s">
        <v>2777</v>
      </c>
      <c r="E240" s="5499" t="s">
        <v>2778</v>
      </c>
      <c r="F240" s="5499" t="s">
        <v>2343</v>
      </c>
      <c r="G240" s="5499" t="s">
        <v>2779</v>
      </c>
      <c r="H240" s="5499" t="s">
        <v>28</v>
      </c>
      <c r="I240" s="5499" t="s">
        <v>894</v>
      </c>
    </row>
    <row customHeight="1" ht="11.25">
      <c r="A241" s="5499" t="s">
        <v>2250</v>
      </c>
      <c r="B241" s="5499" t="s">
        <v>16</v>
      </c>
      <c r="C241" s="5499" t="s">
        <v>2783</v>
      </c>
      <c r="D241" s="5499" t="s">
        <v>2784</v>
      </c>
      <c r="E241" s="5499" t="s">
        <v>2785</v>
      </c>
      <c r="F241" s="5499" t="s">
        <v>2400</v>
      </c>
      <c r="G241" s="5499" t="s">
        <v>28</v>
      </c>
      <c r="H241" s="5499" t="s">
        <v>28</v>
      </c>
      <c r="I241" s="5499" t="s">
        <v>894</v>
      </c>
    </row>
    <row customHeight="1" ht="11.25">
      <c r="A242" s="5499" t="s">
        <v>2250</v>
      </c>
      <c r="B242" s="5499" t="s">
        <v>16</v>
      </c>
      <c r="C242" s="5499" t="s">
        <v>2786</v>
      </c>
      <c r="D242" s="5499" t="s">
        <v>2787</v>
      </c>
      <c r="E242" s="5499" t="s">
        <v>2788</v>
      </c>
      <c r="F242" s="5499" t="s">
        <v>2385</v>
      </c>
      <c r="G242" s="5499" t="s">
        <v>28</v>
      </c>
      <c r="H242" s="5499" t="s">
        <v>2789</v>
      </c>
      <c r="I242" s="5499" t="s">
        <v>894</v>
      </c>
    </row>
    <row customHeight="1" ht="11.25">
      <c r="A243" s="5499" t="s">
        <v>2250</v>
      </c>
      <c r="B243" s="5499" t="s">
        <v>16</v>
      </c>
      <c r="C243" s="5499" t="s">
        <v>2805</v>
      </c>
      <c r="D243" s="5499" t="s">
        <v>2806</v>
      </c>
      <c r="E243" s="5499" t="s">
        <v>2807</v>
      </c>
      <c r="F243" s="5499" t="s">
        <v>2426</v>
      </c>
      <c r="G243" s="5499" t="s">
        <v>2609</v>
      </c>
      <c r="H243" s="5499" t="s">
        <v>28</v>
      </c>
      <c r="I243" s="5499" t="s">
        <v>894</v>
      </c>
    </row>
    <row customHeight="1" ht="11.25">
      <c r="A244" s="5499" t="s">
        <v>2250</v>
      </c>
      <c r="B244" s="5499" t="s">
        <v>16</v>
      </c>
      <c r="C244" s="5499" t="s">
        <v>2811</v>
      </c>
      <c r="D244" s="5499" t="s">
        <v>2812</v>
      </c>
      <c r="E244" s="5499" t="s">
        <v>2813</v>
      </c>
      <c r="F244" s="5499" t="s">
        <v>2372</v>
      </c>
      <c r="G244" s="5499" t="s">
        <v>28</v>
      </c>
      <c r="H244" s="5499" t="s">
        <v>28</v>
      </c>
      <c r="I244" s="5499" t="s">
        <v>894</v>
      </c>
    </row>
    <row customHeight="1" ht="11.25">
      <c r="A245" s="5499" t="s">
        <v>2250</v>
      </c>
      <c r="B245" s="5499" t="s">
        <v>16</v>
      </c>
      <c r="C245" s="5499" t="s">
        <v>2818</v>
      </c>
      <c r="D245" s="5499" t="s">
        <v>2819</v>
      </c>
      <c r="E245" s="5499" t="s">
        <v>2820</v>
      </c>
      <c r="F245" s="5499" t="s">
        <v>2626</v>
      </c>
      <c r="G245" s="5499" t="s">
        <v>28</v>
      </c>
      <c r="H245" s="5499" t="s">
        <v>28</v>
      </c>
      <c r="I245" s="5499" t="s">
        <v>894</v>
      </c>
    </row>
    <row customHeight="1" ht="11.25">
      <c r="A246" s="5499" t="s">
        <v>2250</v>
      </c>
      <c r="B246" s="5499" t="s">
        <v>16</v>
      </c>
      <c r="C246" s="5499" t="s">
        <v>2832</v>
      </c>
      <c r="D246" s="5499" t="s">
        <v>2833</v>
      </c>
      <c r="E246" s="5499" t="s">
        <v>2834</v>
      </c>
      <c r="F246" s="5499" t="s">
        <v>2418</v>
      </c>
      <c r="G246" s="5499" t="s">
        <v>28</v>
      </c>
      <c r="H246" s="5499" t="s">
        <v>2835</v>
      </c>
      <c r="I246" s="5499" t="s">
        <v>894</v>
      </c>
    </row>
    <row customHeight="1" ht="11.25">
      <c r="A247" s="5499" t="s">
        <v>2250</v>
      </c>
      <c r="B247" s="5499" t="s">
        <v>16</v>
      </c>
      <c r="C247" s="5499" t="s">
        <v>2836</v>
      </c>
      <c r="D247" s="5499" t="s">
        <v>2837</v>
      </c>
      <c r="E247" s="5499" t="s">
        <v>2838</v>
      </c>
      <c r="F247" s="5499" t="s">
        <v>2602</v>
      </c>
      <c r="G247" s="5499" t="s">
        <v>28</v>
      </c>
      <c r="H247" s="5499" t="s">
        <v>2839</v>
      </c>
      <c r="I247" s="5499" t="s">
        <v>894</v>
      </c>
    </row>
    <row customHeight="1" ht="11.25">
      <c r="A248" s="5499" t="s">
        <v>2250</v>
      </c>
      <c r="B248" s="5499" t="s">
        <v>16</v>
      </c>
      <c r="C248" s="5499" t="s">
        <v>2845</v>
      </c>
      <c r="D248" s="5499" t="s">
        <v>2846</v>
      </c>
      <c r="E248" s="5499" t="s">
        <v>2847</v>
      </c>
      <c r="F248" s="5499" t="s">
        <v>2464</v>
      </c>
      <c r="G248" s="5499" t="s">
        <v>28</v>
      </c>
      <c r="H248" s="5499" t="s">
        <v>28</v>
      </c>
      <c r="I248" s="5499" t="s">
        <v>894</v>
      </c>
    </row>
    <row customHeight="1" ht="11.25">
      <c r="A249" s="5499" t="s">
        <v>2250</v>
      </c>
      <c r="B249" s="5499" t="s">
        <v>16</v>
      </c>
      <c r="C249" s="5499" t="s">
        <v>2851</v>
      </c>
      <c r="D249" s="5499" t="s">
        <v>2852</v>
      </c>
      <c r="E249" s="5499" t="s">
        <v>2853</v>
      </c>
      <c r="F249" s="5499" t="s">
        <v>51</v>
      </c>
      <c r="G249" s="5499" t="s">
        <v>28</v>
      </c>
      <c r="H249" s="5499" t="s">
        <v>28</v>
      </c>
      <c r="I249" s="5499" t="s">
        <v>894</v>
      </c>
    </row>
    <row customHeight="1" ht="11.25">
      <c r="A250" s="5499" t="s">
        <v>2250</v>
      </c>
      <c r="B250" s="5499" t="s">
        <v>16</v>
      </c>
      <c r="C250" s="5499" t="s">
        <v>2854</v>
      </c>
      <c r="D250" s="5499" t="s">
        <v>2855</v>
      </c>
      <c r="E250" s="5499" t="s">
        <v>2856</v>
      </c>
      <c r="F250" s="5499" t="s">
        <v>2315</v>
      </c>
      <c r="G250" s="5499" t="s">
        <v>2857</v>
      </c>
      <c r="H250" s="5499" t="s">
        <v>28</v>
      </c>
      <c r="I250" s="5499" t="s">
        <v>894</v>
      </c>
    </row>
    <row customHeight="1" ht="11.25">
      <c r="A251" s="5499" t="s">
        <v>2250</v>
      </c>
      <c r="B251" s="5499" t="s">
        <v>16</v>
      </c>
      <c r="C251" s="5499" t="s">
        <v>2858</v>
      </c>
      <c r="D251" s="5499" t="s">
        <v>2859</v>
      </c>
      <c r="E251" s="5499" t="s">
        <v>2860</v>
      </c>
      <c r="F251" s="5499" t="s">
        <v>51</v>
      </c>
      <c r="G251" s="5499" t="s">
        <v>28</v>
      </c>
      <c r="H251" s="5499" t="s">
        <v>28</v>
      </c>
      <c r="I251" s="5499" t="s">
        <v>894</v>
      </c>
    </row>
    <row customHeight="1" ht="11.25">
      <c r="A252" s="5499" t="s">
        <v>2250</v>
      </c>
      <c r="B252" s="5499" t="s">
        <v>16</v>
      </c>
      <c r="C252" s="5499" t="s">
        <v>2868</v>
      </c>
      <c r="D252" s="5499" t="s">
        <v>2869</v>
      </c>
      <c r="E252" s="5499" t="s">
        <v>2870</v>
      </c>
      <c r="F252" s="5499" t="s">
        <v>2871</v>
      </c>
      <c r="G252" s="5499" t="s">
        <v>28</v>
      </c>
      <c r="H252" s="5499" t="s">
        <v>28</v>
      </c>
      <c r="I252" s="5499" t="s">
        <v>894</v>
      </c>
    </row>
    <row customHeight="1" ht="11.25">
      <c r="A253" s="5499" t="s">
        <v>2250</v>
      </c>
      <c r="B253" s="5499" t="s">
        <v>16</v>
      </c>
      <c r="C253" s="5499" t="s">
        <v>2872</v>
      </c>
      <c r="D253" s="5499" t="s">
        <v>2873</v>
      </c>
      <c r="E253" s="5499" t="s">
        <v>2874</v>
      </c>
      <c r="F253" s="5499" t="s">
        <v>2875</v>
      </c>
      <c r="G253" s="5499" t="s">
        <v>2876</v>
      </c>
      <c r="H253" s="5499" t="s">
        <v>28</v>
      </c>
      <c r="I253" s="5499" t="s">
        <v>894</v>
      </c>
    </row>
    <row customHeight="1" ht="11.25">
      <c r="A254" s="5499" t="s">
        <v>2250</v>
      </c>
      <c r="B254" s="5499" t="s">
        <v>16</v>
      </c>
      <c r="C254" s="5499" t="s">
        <v>2887</v>
      </c>
      <c r="D254" s="5499" t="s">
        <v>2888</v>
      </c>
      <c r="E254" s="5499" t="s">
        <v>2889</v>
      </c>
      <c r="F254" s="5499" t="s">
        <v>2602</v>
      </c>
      <c r="G254" s="5499" t="s">
        <v>2697</v>
      </c>
      <c r="H254" s="5499" t="s">
        <v>28</v>
      </c>
      <c r="I254" s="5499" t="s">
        <v>854</v>
      </c>
    </row>
    <row customHeight="1" ht="11.25">
      <c r="A255" s="5499" t="s">
        <v>2250</v>
      </c>
      <c r="B255" s="5499" t="s">
        <v>16</v>
      </c>
      <c r="C255" s="5499" t="s">
        <v>2890</v>
      </c>
      <c r="D255" s="5499" t="s">
        <v>2891</v>
      </c>
      <c r="E255" s="5499" t="s">
        <v>2892</v>
      </c>
      <c r="F255" s="5499" t="s">
        <v>2893</v>
      </c>
      <c r="G255" s="5499" t="s">
        <v>28</v>
      </c>
      <c r="H255" s="5499" t="s">
        <v>28</v>
      </c>
      <c r="I255" s="5499" t="s">
        <v>854</v>
      </c>
    </row>
    <row customHeight="1" ht="11.25">
      <c r="A256" s="5499" t="s">
        <v>2250</v>
      </c>
      <c r="B256" s="5499" t="s">
        <v>16</v>
      </c>
      <c r="C256" s="5499" t="s">
        <v>2894</v>
      </c>
      <c r="D256" s="5499" t="s">
        <v>2895</v>
      </c>
      <c r="E256" s="5499" t="s">
        <v>2896</v>
      </c>
      <c r="F256" s="5499" t="s">
        <v>2897</v>
      </c>
      <c r="G256" s="5499" t="s">
        <v>28</v>
      </c>
      <c r="H256" s="5499" t="s">
        <v>28</v>
      </c>
      <c r="I256" s="5499" t="s">
        <v>854</v>
      </c>
    </row>
    <row customHeight="1" ht="11.25">
      <c r="A257" s="5499" t="s">
        <v>2250</v>
      </c>
      <c r="B257" s="5499" t="s">
        <v>16</v>
      </c>
      <c r="C257" s="5499" t="s">
        <v>2251</v>
      </c>
      <c r="D257" s="5499" t="s">
        <v>2252</v>
      </c>
      <c r="E257" s="5499" t="s">
        <v>2253</v>
      </c>
      <c r="F257" s="5499" t="s">
        <v>2254</v>
      </c>
      <c r="G257" s="5499" t="s">
        <v>2255</v>
      </c>
      <c r="H257" s="5499" t="s">
        <v>28</v>
      </c>
      <c r="I257" s="5499" t="s">
        <v>854</v>
      </c>
    </row>
    <row customHeight="1" ht="11.25">
      <c r="A258" s="5499" t="s">
        <v>2250</v>
      </c>
      <c r="B258" s="5499" t="s">
        <v>16</v>
      </c>
      <c r="C258" s="5499" t="s">
        <v>13</v>
      </c>
      <c r="D258" s="5499" t="s">
        <v>46</v>
      </c>
      <c r="E258" s="5499" t="s">
        <v>49</v>
      </c>
      <c r="F258" s="5499" t="s">
        <v>51</v>
      </c>
      <c r="G258" s="5499" t="s">
        <v>2260</v>
      </c>
      <c r="H258" s="5499" t="s">
        <v>28</v>
      </c>
      <c r="I258" s="5499" t="s">
        <v>854</v>
      </c>
    </row>
    <row customHeight="1" ht="11.25">
      <c r="A259" s="5499" t="s">
        <v>2250</v>
      </c>
      <c r="B259" s="5499" t="s">
        <v>16</v>
      </c>
      <c r="C259" s="5499" t="s">
        <v>2293</v>
      </c>
      <c r="D259" s="5499" t="s">
        <v>2294</v>
      </c>
      <c r="E259" s="5499" t="s">
        <v>49</v>
      </c>
      <c r="F259" s="5499" t="s">
        <v>2295</v>
      </c>
      <c r="G259" s="5499" t="s">
        <v>28</v>
      </c>
      <c r="H259" s="5499" t="s">
        <v>28</v>
      </c>
      <c r="I259" s="5499" t="s">
        <v>854</v>
      </c>
    </row>
    <row customHeight="1" ht="11.25">
      <c r="A260" s="5499" t="s">
        <v>2250</v>
      </c>
      <c r="B260" s="5499" t="s">
        <v>16</v>
      </c>
      <c r="C260" s="5499" t="s">
        <v>2898</v>
      </c>
      <c r="D260" s="5499" t="s">
        <v>2899</v>
      </c>
      <c r="E260" s="5499" t="s">
        <v>2900</v>
      </c>
      <c r="F260" s="5499" t="s">
        <v>2626</v>
      </c>
      <c r="G260" s="5499" t="s">
        <v>28</v>
      </c>
      <c r="H260" s="5499" t="s">
        <v>28</v>
      </c>
      <c r="I260" s="5499" t="s">
        <v>854</v>
      </c>
    </row>
    <row customHeight="1" ht="11.25">
      <c r="A261" s="5499" t="s">
        <v>2250</v>
      </c>
      <c r="B261" s="5499" t="s">
        <v>16</v>
      </c>
      <c r="C261" s="5499" t="s">
        <v>2296</v>
      </c>
      <c r="D261" s="5499" t="s">
        <v>2297</v>
      </c>
      <c r="E261" s="5499" t="s">
        <v>2298</v>
      </c>
      <c r="F261" s="5499" t="s">
        <v>2259</v>
      </c>
      <c r="G261" s="5499" t="s">
        <v>28</v>
      </c>
      <c r="H261" s="5499" t="s">
        <v>28</v>
      </c>
      <c r="I261" s="5499" t="s">
        <v>854</v>
      </c>
    </row>
    <row customHeight="1" ht="11.25">
      <c r="A262" s="5499" t="s">
        <v>2250</v>
      </c>
      <c r="B262" s="5499" t="s">
        <v>16</v>
      </c>
      <c r="C262" s="5499" t="s">
        <v>2299</v>
      </c>
      <c r="D262" s="5499" t="s">
        <v>2300</v>
      </c>
      <c r="E262" s="5499" t="s">
        <v>2301</v>
      </c>
      <c r="F262" s="5499" t="s">
        <v>2302</v>
      </c>
      <c r="G262" s="5499" t="s">
        <v>2303</v>
      </c>
      <c r="H262" s="5499" t="s">
        <v>28</v>
      </c>
      <c r="I262" s="5499" t="s">
        <v>854</v>
      </c>
    </row>
    <row customHeight="1" ht="11.25">
      <c r="A263" s="5499" t="s">
        <v>2250</v>
      </c>
      <c r="B263" s="5499" t="s">
        <v>16</v>
      </c>
      <c r="C263" s="5499" t="s">
        <v>2308</v>
      </c>
      <c r="D263" s="5499" t="s">
        <v>2309</v>
      </c>
      <c r="E263" s="5499" t="s">
        <v>2310</v>
      </c>
      <c r="F263" s="5499" t="s">
        <v>2311</v>
      </c>
      <c r="G263" s="5499" t="s">
        <v>28</v>
      </c>
      <c r="H263" s="5499" t="s">
        <v>28</v>
      </c>
      <c r="I263" s="5499" t="s">
        <v>854</v>
      </c>
    </row>
    <row customHeight="1" ht="11.25">
      <c r="A264" s="5499" t="s">
        <v>2250</v>
      </c>
      <c r="B264" s="5499" t="s">
        <v>16</v>
      </c>
      <c r="C264" s="5499" t="s">
        <v>2316</v>
      </c>
      <c r="D264" s="5499" t="s">
        <v>2317</v>
      </c>
      <c r="E264" s="5499" t="s">
        <v>2318</v>
      </c>
      <c r="F264" s="5499" t="s">
        <v>2302</v>
      </c>
      <c r="G264" s="5499" t="s">
        <v>28</v>
      </c>
      <c r="H264" s="5499" t="s">
        <v>28</v>
      </c>
      <c r="I264" s="5499" t="s">
        <v>854</v>
      </c>
    </row>
    <row customHeight="1" ht="11.25">
      <c r="A265" s="5499" t="s">
        <v>2250</v>
      </c>
      <c r="B265" s="5499" t="s">
        <v>16</v>
      </c>
      <c r="C265" s="5499" t="s">
        <v>2901</v>
      </c>
      <c r="D265" s="5499" t="s">
        <v>2902</v>
      </c>
      <c r="E265" s="5499" t="s">
        <v>2903</v>
      </c>
      <c r="F265" s="5499" t="s">
        <v>2339</v>
      </c>
      <c r="G265" s="5499" t="s">
        <v>2904</v>
      </c>
      <c r="H265" s="5499" t="s">
        <v>28</v>
      </c>
      <c r="I265" s="5499" t="s">
        <v>854</v>
      </c>
    </row>
    <row customHeight="1" ht="11.25">
      <c r="A266" s="5499" t="s">
        <v>2250</v>
      </c>
      <c r="B266" s="5499" t="s">
        <v>16</v>
      </c>
      <c r="C266" s="5499" t="s">
        <v>2905</v>
      </c>
      <c r="D266" s="5499" t="s">
        <v>2906</v>
      </c>
      <c r="E266" s="5499" t="s">
        <v>2907</v>
      </c>
      <c r="F266" s="5499" t="s">
        <v>2426</v>
      </c>
      <c r="G266" s="5499" t="s">
        <v>28</v>
      </c>
      <c r="H266" s="5499" t="s">
        <v>28</v>
      </c>
      <c r="I266" s="5499" t="s">
        <v>854</v>
      </c>
    </row>
    <row customHeight="1" ht="11.25">
      <c r="A267" s="5499" t="s">
        <v>2250</v>
      </c>
      <c r="B267" s="5499" t="s">
        <v>16</v>
      </c>
      <c r="C267" s="5499" t="s">
        <v>2340</v>
      </c>
      <c r="D267" s="5499" t="s">
        <v>2341</v>
      </c>
      <c r="E267" s="5499" t="s">
        <v>2342</v>
      </c>
      <c r="F267" s="5499" t="s">
        <v>2343</v>
      </c>
      <c r="G267" s="5499" t="s">
        <v>28</v>
      </c>
      <c r="H267" s="5499" t="s">
        <v>28</v>
      </c>
      <c r="I267" s="5499" t="s">
        <v>854</v>
      </c>
    </row>
    <row customHeight="1" ht="11.25">
      <c r="A268" s="5499" t="s">
        <v>2250</v>
      </c>
      <c r="B268" s="5499" t="s">
        <v>16</v>
      </c>
      <c r="C268" s="5499" t="s">
        <v>2344</v>
      </c>
      <c r="D268" s="5499" t="s">
        <v>2345</v>
      </c>
      <c r="E268" s="5499" t="s">
        <v>2346</v>
      </c>
      <c r="F268" s="5499" t="s">
        <v>2347</v>
      </c>
      <c r="G268" s="5499" t="s">
        <v>28</v>
      </c>
      <c r="H268" s="5499" t="s">
        <v>28</v>
      </c>
      <c r="I268" s="5499" t="s">
        <v>854</v>
      </c>
    </row>
    <row customHeight="1" ht="11.25">
      <c r="A269" s="5499" t="s">
        <v>2250</v>
      </c>
      <c r="B269" s="5499" t="s">
        <v>16</v>
      </c>
      <c r="C269" s="5499" t="s">
        <v>2908</v>
      </c>
      <c r="D269" s="5499" t="s">
        <v>2909</v>
      </c>
      <c r="E269" s="5499" t="s">
        <v>2910</v>
      </c>
      <c r="F269" s="5499" t="s">
        <v>576</v>
      </c>
      <c r="G269" s="5499" t="s">
        <v>2911</v>
      </c>
      <c r="H269" s="5499" t="s">
        <v>28</v>
      </c>
      <c r="I269" s="5499" t="s">
        <v>854</v>
      </c>
    </row>
    <row customHeight="1" ht="11.25">
      <c r="A270" s="5499" t="s">
        <v>2250</v>
      </c>
      <c r="B270" s="5499" t="s">
        <v>16</v>
      </c>
      <c r="C270" s="5499" t="s">
        <v>2912</v>
      </c>
      <c r="D270" s="5499" t="s">
        <v>2913</v>
      </c>
      <c r="E270" s="5499" t="s">
        <v>2914</v>
      </c>
      <c r="F270" s="5499" t="s">
        <v>576</v>
      </c>
      <c r="G270" s="5499" t="s">
        <v>28</v>
      </c>
      <c r="H270" s="5499" t="s">
        <v>28</v>
      </c>
      <c r="I270" s="5499" t="s">
        <v>854</v>
      </c>
    </row>
    <row customHeight="1" ht="11.25">
      <c r="A271" s="5499" t="s">
        <v>2250</v>
      </c>
      <c r="B271" s="5499" t="s">
        <v>16</v>
      </c>
      <c r="C271" s="5499" t="s">
        <v>2915</v>
      </c>
      <c r="D271" s="5499" t="s">
        <v>2916</v>
      </c>
      <c r="E271" s="5499" t="s">
        <v>2917</v>
      </c>
      <c r="F271" s="5499" t="s">
        <v>576</v>
      </c>
      <c r="G271" s="5499" t="s">
        <v>28</v>
      </c>
      <c r="H271" s="5499" t="s">
        <v>28</v>
      </c>
      <c r="I271" s="5499" t="s">
        <v>854</v>
      </c>
    </row>
    <row customHeight="1" ht="11.25">
      <c r="A272" s="5499" t="s">
        <v>2250</v>
      </c>
      <c r="B272" s="5499" t="s">
        <v>16</v>
      </c>
      <c r="C272" s="5499" t="s">
        <v>2355</v>
      </c>
      <c r="D272" s="5499" t="s">
        <v>2356</v>
      </c>
      <c r="E272" s="5499" t="s">
        <v>2357</v>
      </c>
      <c r="F272" s="5499" t="s">
        <v>51</v>
      </c>
      <c r="G272" s="5499" t="s">
        <v>2358</v>
      </c>
      <c r="H272" s="5499" t="s">
        <v>28</v>
      </c>
      <c r="I272" s="5499" t="s">
        <v>854</v>
      </c>
    </row>
    <row customHeight="1" ht="11.25">
      <c r="A273" s="5499" t="s">
        <v>2250</v>
      </c>
      <c r="B273" s="5499" t="s">
        <v>16</v>
      </c>
      <c r="C273" s="5499" t="s">
        <v>28</v>
      </c>
      <c r="D273" s="5499" t="s">
        <v>2359</v>
      </c>
      <c r="E273" s="5499" t="s">
        <v>2360</v>
      </c>
      <c r="F273" s="5499" t="s">
        <v>51</v>
      </c>
      <c r="G273" s="5499" t="s">
        <v>28</v>
      </c>
      <c r="H273" s="5499" t="s">
        <v>28</v>
      </c>
      <c r="I273" s="5499" t="s">
        <v>854</v>
      </c>
    </row>
    <row customHeight="1" ht="11.25">
      <c r="A274" s="5499" t="s">
        <v>2250</v>
      </c>
      <c r="B274" s="5499" t="s">
        <v>16</v>
      </c>
      <c r="C274" s="5499" t="s">
        <v>2918</v>
      </c>
      <c r="D274" s="5499" t="s">
        <v>2919</v>
      </c>
      <c r="E274" s="5499" t="s">
        <v>2920</v>
      </c>
      <c r="F274" s="5499" t="s">
        <v>2389</v>
      </c>
      <c r="G274" s="5499" t="s">
        <v>2921</v>
      </c>
      <c r="H274" s="5499" t="s">
        <v>28</v>
      </c>
      <c r="I274" s="5499" t="s">
        <v>854</v>
      </c>
    </row>
    <row customHeight="1" ht="11.25">
      <c r="A275" s="5499" t="s">
        <v>2250</v>
      </c>
      <c r="B275" s="5499" t="s">
        <v>16</v>
      </c>
      <c r="C275" s="5499" t="s">
        <v>2361</v>
      </c>
      <c r="D275" s="5499" t="s">
        <v>2362</v>
      </c>
      <c r="E275" s="5499" t="s">
        <v>2363</v>
      </c>
      <c r="F275" s="5499" t="s">
        <v>2364</v>
      </c>
      <c r="G275" s="5499" t="s">
        <v>2365</v>
      </c>
      <c r="H275" s="5499" t="s">
        <v>28</v>
      </c>
      <c r="I275" s="5499" t="s">
        <v>854</v>
      </c>
    </row>
    <row customHeight="1" ht="11.25">
      <c r="A276" s="5499" t="s">
        <v>2250</v>
      </c>
      <c r="B276" s="5499" t="s">
        <v>16</v>
      </c>
      <c r="C276" s="5499" t="s">
        <v>2366</v>
      </c>
      <c r="D276" s="5499" t="s">
        <v>2367</v>
      </c>
      <c r="E276" s="5499" t="s">
        <v>2368</v>
      </c>
      <c r="F276" s="5499" t="s">
        <v>2364</v>
      </c>
      <c r="G276" s="5499" t="s">
        <v>28</v>
      </c>
      <c r="H276" s="5499" t="s">
        <v>28</v>
      </c>
      <c r="I276" s="5499" t="s">
        <v>854</v>
      </c>
    </row>
    <row customHeight="1" ht="11.25">
      <c r="A277" s="5499" t="s">
        <v>2250</v>
      </c>
      <c r="B277" s="5499" t="s">
        <v>16</v>
      </c>
      <c r="C277" s="5499" t="s">
        <v>2922</v>
      </c>
      <c r="D277" s="5499" t="s">
        <v>2923</v>
      </c>
      <c r="E277" s="5499" t="s">
        <v>2924</v>
      </c>
      <c r="F277" s="5499" t="s">
        <v>2418</v>
      </c>
      <c r="G277" s="5499" t="s">
        <v>2925</v>
      </c>
      <c r="H277" s="5499" t="s">
        <v>28</v>
      </c>
      <c r="I277" s="5499" t="s">
        <v>854</v>
      </c>
    </row>
    <row customHeight="1" ht="11.25">
      <c r="A278" s="5499" t="s">
        <v>2250</v>
      </c>
      <c r="B278" s="5499" t="s">
        <v>16</v>
      </c>
      <c r="C278" s="5499" t="s">
        <v>2369</v>
      </c>
      <c r="D278" s="5499" t="s">
        <v>2370</v>
      </c>
      <c r="E278" s="5499" t="s">
        <v>2371</v>
      </c>
      <c r="F278" s="5499" t="s">
        <v>2372</v>
      </c>
      <c r="G278" s="5499" t="s">
        <v>28</v>
      </c>
      <c r="H278" s="5499" t="s">
        <v>28</v>
      </c>
      <c r="I278" s="5499" t="s">
        <v>854</v>
      </c>
    </row>
    <row customHeight="1" ht="11.25">
      <c r="A279" s="5499" t="s">
        <v>2250</v>
      </c>
      <c r="B279" s="5499" t="s">
        <v>16</v>
      </c>
      <c r="C279" s="5499" t="s">
        <v>2373</v>
      </c>
      <c r="D279" s="5499" t="s">
        <v>2374</v>
      </c>
      <c r="E279" s="5499" t="s">
        <v>2375</v>
      </c>
      <c r="F279" s="5499" t="s">
        <v>2376</v>
      </c>
      <c r="G279" s="5499" t="s">
        <v>2377</v>
      </c>
      <c r="H279" s="5499" t="s">
        <v>28</v>
      </c>
      <c r="I279" s="5499" t="s">
        <v>854</v>
      </c>
    </row>
    <row customHeight="1" ht="11.25">
      <c r="A280" s="5499" t="s">
        <v>2250</v>
      </c>
      <c r="B280" s="5499" t="s">
        <v>16</v>
      </c>
      <c r="C280" s="5499" t="s">
        <v>2926</v>
      </c>
      <c r="D280" s="5499" t="s">
        <v>2927</v>
      </c>
      <c r="E280" s="5499" t="s">
        <v>2928</v>
      </c>
      <c r="F280" s="5499" t="s">
        <v>2364</v>
      </c>
      <c r="G280" s="5499" t="s">
        <v>28</v>
      </c>
      <c r="H280" s="5499" t="s">
        <v>2929</v>
      </c>
      <c r="I280" s="5499" t="s">
        <v>854</v>
      </c>
    </row>
    <row customHeight="1" ht="11.25">
      <c r="A281" s="5499" t="s">
        <v>2250</v>
      </c>
      <c r="B281" s="5499" t="s">
        <v>16</v>
      </c>
      <c r="C281" s="5499" t="s">
        <v>2930</v>
      </c>
      <c r="D281" s="5499" t="s">
        <v>2931</v>
      </c>
      <c r="E281" s="5499" t="s">
        <v>2932</v>
      </c>
      <c r="F281" s="5499" t="s">
        <v>2376</v>
      </c>
      <c r="G281" s="5499" t="s">
        <v>2933</v>
      </c>
      <c r="H281" s="5499" t="s">
        <v>28</v>
      </c>
      <c r="I281" s="5499" t="s">
        <v>854</v>
      </c>
    </row>
    <row customHeight="1" ht="11.25">
      <c r="A282" s="5499" t="s">
        <v>2250</v>
      </c>
      <c r="B282" s="5499" t="s">
        <v>16</v>
      </c>
      <c r="C282" s="5499" t="s">
        <v>2386</v>
      </c>
      <c r="D282" s="5499" t="s">
        <v>2387</v>
      </c>
      <c r="E282" s="5499" t="s">
        <v>2388</v>
      </c>
      <c r="F282" s="5499" t="s">
        <v>2389</v>
      </c>
      <c r="G282" s="5499" t="s">
        <v>2390</v>
      </c>
      <c r="H282" s="5499" t="s">
        <v>28</v>
      </c>
      <c r="I282" s="5499" t="s">
        <v>854</v>
      </c>
    </row>
    <row customHeight="1" ht="11.25">
      <c r="A283" s="5499" t="s">
        <v>2250</v>
      </c>
      <c r="B283" s="5499" t="s">
        <v>16</v>
      </c>
      <c r="C283" s="5499" t="s">
        <v>2391</v>
      </c>
      <c r="D283" s="5499" t="s">
        <v>2392</v>
      </c>
      <c r="E283" s="5499" t="s">
        <v>2393</v>
      </c>
      <c r="F283" s="5499" t="s">
        <v>2311</v>
      </c>
      <c r="G283" s="5499" t="s">
        <v>28</v>
      </c>
      <c r="H283" s="5499" t="s">
        <v>28</v>
      </c>
      <c r="I283" s="5499" t="s">
        <v>854</v>
      </c>
    </row>
    <row customHeight="1" ht="11.25">
      <c r="A284" s="5499" t="s">
        <v>2250</v>
      </c>
      <c r="B284" s="5499" t="s">
        <v>16</v>
      </c>
      <c r="C284" s="5499" t="s">
        <v>2394</v>
      </c>
      <c r="D284" s="5499" t="s">
        <v>2392</v>
      </c>
      <c r="E284" s="5499" t="s">
        <v>2395</v>
      </c>
      <c r="F284" s="5499" t="s">
        <v>2343</v>
      </c>
      <c r="G284" s="5499" t="s">
        <v>2396</v>
      </c>
      <c r="H284" s="5499" t="s">
        <v>28</v>
      </c>
      <c r="I284" s="5499" t="s">
        <v>854</v>
      </c>
    </row>
    <row customHeight="1" ht="11.25">
      <c r="A285" s="5499" t="s">
        <v>2250</v>
      </c>
      <c r="B285" s="5499" t="s">
        <v>16</v>
      </c>
      <c r="C285" s="5499" t="s">
        <v>2934</v>
      </c>
      <c r="D285" s="5499" t="s">
        <v>2935</v>
      </c>
      <c r="E285" s="5499" t="s">
        <v>2936</v>
      </c>
      <c r="F285" s="5499" t="s">
        <v>2426</v>
      </c>
      <c r="G285" s="5499" t="s">
        <v>2937</v>
      </c>
      <c r="H285" s="5499" t="s">
        <v>28</v>
      </c>
      <c r="I285" s="5499" t="s">
        <v>854</v>
      </c>
    </row>
    <row customHeight="1" ht="11.25">
      <c r="A286" s="5499" t="s">
        <v>2250</v>
      </c>
      <c r="B286" s="5499" t="s">
        <v>16</v>
      </c>
      <c r="C286" s="5499" t="s">
        <v>2938</v>
      </c>
      <c r="D286" s="5499" t="s">
        <v>2939</v>
      </c>
      <c r="E286" s="5499" t="s">
        <v>2940</v>
      </c>
      <c r="F286" s="5499" t="s">
        <v>2400</v>
      </c>
      <c r="G286" s="5499" t="s">
        <v>28</v>
      </c>
      <c r="H286" s="5499" t="s">
        <v>28</v>
      </c>
      <c r="I286" s="5499" t="s">
        <v>854</v>
      </c>
    </row>
    <row customHeight="1" ht="11.25">
      <c r="A287" s="5499" t="s">
        <v>2250</v>
      </c>
      <c r="B287" s="5499" t="s">
        <v>16</v>
      </c>
      <c r="C287" s="5499" t="s">
        <v>2941</v>
      </c>
      <c r="D287" s="5499" t="s">
        <v>2942</v>
      </c>
      <c r="E287" s="5499" t="s">
        <v>2943</v>
      </c>
      <c r="F287" s="5499" t="s">
        <v>2464</v>
      </c>
      <c r="G287" s="5499" t="s">
        <v>28</v>
      </c>
      <c r="H287" s="5499" t="s">
        <v>28</v>
      </c>
      <c r="I287" s="5499" t="s">
        <v>854</v>
      </c>
    </row>
    <row customHeight="1" ht="11.25">
      <c r="A288" s="5499" t="s">
        <v>2250</v>
      </c>
      <c r="B288" s="5499" t="s">
        <v>16</v>
      </c>
      <c r="C288" s="5499" t="s">
        <v>2401</v>
      </c>
      <c r="D288" s="5499" t="s">
        <v>2402</v>
      </c>
      <c r="E288" s="5499" t="s">
        <v>2403</v>
      </c>
      <c r="F288" s="5499" t="s">
        <v>2339</v>
      </c>
      <c r="G288" s="5499" t="s">
        <v>2404</v>
      </c>
      <c r="H288" s="5499" t="s">
        <v>28</v>
      </c>
      <c r="I288" s="5499" t="s">
        <v>854</v>
      </c>
    </row>
    <row customHeight="1" ht="11.25">
      <c r="A289" s="5499" t="s">
        <v>2250</v>
      </c>
      <c r="B289" s="5499" t="s">
        <v>16</v>
      </c>
      <c r="C289" s="5499" t="s">
        <v>2405</v>
      </c>
      <c r="D289" s="5499" t="s">
        <v>2406</v>
      </c>
      <c r="E289" s="5499" t="s">
        <v>2407</v>
      </c>
      <c r="F289" s="5499" t="s">
        <v>2389</v>
      </c>
      <c r="G289" s="5499" t="s">
        <v>28</v>
      </c>
      <c r="H289" s="5499" t="s">
        <v>28</v>
      </c>
      <c r="I289" s="5499" t="s">
        <v>854</v>
      </c>
    </row>
    <row customHeight="1" ht="11.25">
      <c r="A290" s="5499" t="s">
        <v>2250</v>
      </c>
      <c r="B290" s="5499" t="s">
        <v>16</v>
      </c>
      <c r="C290" s="5499" t="s">
        <v>2412</v>
      </c>
      <c r="D290" s="5499" t="s">
        <v>2413</v>
      </c>
      <c r="E290" s="5499" t="s">
        <v>2414</v>
      </c>
      <c r="F290" s="5499" t="s">
        <v>2364</v>
      </c>
      <c r="G290" s="5499" t="s">
        <v>28</v>
      </c>
      <c r="H290" s="5499" t="s">
        <v>28</v>
      </c>
      <c r="I290" s="5499" t="s">
        <v>854</v>
      </c>
    </row>
    <row customHeight="1" ht="11.25">
      <c r="A291" s="5499" t="s">
        <v>2250</v>
      </c>
      <c r="B291" s="5499" t="s">
        <v>16</v>
      </c>
      <c r="C291" s="5499" t="s">
        <v>2415</v>
      </c>
      <c r="D291" s="5499" t="s">
        <v>2416</v>
      </c>
      <c r="E291" s="5499" t="s">
        <v>2417</v>
      </c>
      <c r="F291" s="5499" t="s">
        <v>2418</v>
      </c>
      <c r="G291" s="5499" t="s">
        <v>28</v>
      </c>
      <c r="H291" s="5499" t="s">
        <v>28</v>
      </c>
      <c r="I291" s="5499" t="s">
        <v>854</v>
      </c>
    </row>
    <row customHeight="1" ht="11.25">
      <c r="A292" s="5499" t="s">
        <v>2250</v>
      </c>
      <c r="B292" s="5499" t="s">
        <v>16</v>
      </c>
      <c r="C292" s="5499" t="s">
        <v>2419</v>
      </c>
      <c r="D292" s="5499" t="s">
        <v>2420</v>
      </c>
      <c r="E292" s="5499" t="s">
        <v>2421</v>
      </c>
      <c r="F292" s="5499" t="s">
        <v>2400</v>
      </c>
      <c r="G292" s="5499" t="s">
        <v>2422</v>
      </c>
      <c r="H292" s="5499" t="s">
        <v>28</v>
      </c>
      <c r="I292" s="5499" t="s">
        <v>854</v>
      </c>
    </row>
    <row customHeight="1" ht="11.25">
      <c r="A293" s="5499" t="s">
        <v>2250</v>
      </c>
      <c r="B293" s="5499" t="s">
        <v>16</v>
      </c>
      <c r="C293" s="5499" t="s">
        <v>2423</v>
      </c>
      <c r="D293" s="5499" t="s">
        <v>2424</v>
      </c>
      <c r="E293" s="5499" t="s">
        <v>2425</v>
      </c>
      <c r="F293" s="5499" t="s">
        <v>2426</v>
      </c>
      <c r="G293" s="5499" t="s">
        <v>28</v>
      </c>
      <c r="H293" s="5499" t="s">
        <v>28</v>
      </c>
      <c r="I293" s="5499" t="s">
        <v>854</v>
      </c>
    </row>
    <row customHeight="1" ht="11.25">
      <c r="A294" s="5499" t="s">
        <v>2250</v>
      </c>
      <c r="B294" s="5499" t="s">
        <v>16</v>
      </c>
      <c r="C294" s="5499" t="s">
        <v>2427</v>
      </c>
      <c r="D294" s="5499" t="s">
        <v>2428</v>
      </c>
      <c r="E294" s="5499" t="s">
        <v>2429</v>
      </c>
      <c r="F294" s="5499" t="s">
        <v>2426</v>
      </c>
      <c r="G294" s="5499" t="s">
        <v>2430</v>
      </c>
      <c r="H294" s="5499" t="s">
        <v>28</v>
      </c>
      <c r="I294" s="5499" t="s">
        <v>854</v>
      </c>
    </row>
    <row customHeight="1" ht="11.25">
      <c r="A295" s="5499" t="s">
        <v>2250</v>
      </c>
      <c r="B295" s="5499" t="s">
        <v>16</v>
      </c>
      <c r="C295" s="5499" t="s">
        <v>2431</v>
      </c>
      <c r="D295" s="5499" t="s">
        <v>2432</v>
      </c>
      <c r="E295" s="5499" t="s">
        <v>2433</v>
      </c>
      <c r="F295" s="5499" t="s">
        <v>2400</v>
      </c>
      <c r="G295" s="5499" t="s">
        <v>28</v>
      </c>
      <c r="H295" s="5499" t="s">
        <v>28</v>
      </c>
      <c r="I295" s="5499" t="s">
        <v>854</v>
      </c>
    </row>
    <row customHeight="1" ht="11.25">
      <c r="A296" s="5499" t="s">
        <v>2250</v>
      </c>
      <c r="B296" s="5499" t="s">
        <v>16</v>
      </c>
      <c r="C296" s="5499" t="s">
        <v>2434</v>
      </c>
      <c r="D296" s="5499" t="s">
        <v>2435</v>
      </c>
      <c r="E296" s="5499" t="s">
        <v>2436</v>
      </c>
      <c r="F296" s="5499" t="s">
        <v>2437</v>
      </c>
      <c r="G296" s="5499" t="s">
        <v>2438</v>
      </c>
      <c r="H296" s="5499" t="s">
        <v>28</v>
      </c>
      <c r="I296" s="5499" t="s">
        <v>854</v>
      </c>
    </row>
    <row customHeight="1" ht="11.25">
      <c r="A297" s="5499" t="s">
        <v>2250</v>
      </c>
      <c r="B297" s="5499" t="s">
        <v>16</v>
      </c>
      <c r="C297" s="5499" t="s">
        <v>2944</v>
      </c>
      <c r="D297" s="5499" t="s">
        <v>2945</v>
      </c>
      <c r="E297" s="5499" t="s">
        <v>2946</v>
      </c>
      <c r="F297" s="5499" t="s">
        <v>2400</v>
      </c>
      <c r="G297" s="5499" t="s">
        <v>2947</v>
      </c>
      <c r="H297" s="5499" t="s">
        <v>28</v>
      </c>
      <c r="I297" s="5499" t="s">
        <v>854</v>
      </c>
    </row>
    <row customHeight="1" ht="11.25">
      <c r="A298" s="5499" t="s">
        <v>2250</v>
      </c>
      <c r="B298" s="5499" t="s">
        <v>16</v>
      </c>
      <c r="C298" s="5499" t="s">
        <v>2948</v>
      </c>
      <c r="D298" s="5499" t="s">
        <v>2949</v>
      </c>
      <c r="E298" s="5499" t="s">
        <v>2950</v>
      </c>
      <c r="F298" s="5499" t="s">
        <v>2437</v>
      </c>
      <c r="G298" s="5499" t="s">
        <v>2929</v>
      </c>
      <c r="H298" s="5499" t="s">
        <v>28</v>
      </c>
      <c r="I298" s="5499" t="s">
        <v>854</v>
      </c>
    </row>
    <row customHeight="1" ht="11.25">
      <c r="A299" s="5499" t="s">
        <v>2250</v>
      </c>
      <c r="B299" s="5499" t="s">
        <v>16</v>
      </c>
      <c r="C299" s="5499" t="s">
        <v>2443</v>
      </c>
      <c r="D299" s="5499" t="s">
        <v>2444</v>
      </c>
      <c r="E299" s="5499" t="s">
        <v>2445</v>
      </c>
      <c r="F299" s="5499" t="s">
        <v>2446</v>
      </c>
      <c r="G299" s="5499" t="s">
        <v>28</v>
      </c>
      <c r="H299" s="5499" t="s">
        <v>28</v>
      </c>
      <c r="I299" s="5499" t="s">
        <v>854</v>
      </c>
    </row>
    <row customHeight="1" ht="11.25">
      <c r="A300" s="5499" t="s">
        <v>2250</v>
      </c>
      <c r="B300" s="5499" t="s">
        <v>16</v>
      </c>
      <c r="C300" s="5499" t="s">
        <v>2951</v>
      </c>
      <c r="D300" s="5499" t="s">
        <v>2952</v>
      </c>
      <c r="E300" s="5499" t="s">
        <v>2953</v>
      </c>
      <c r="F300" s="5499" t="s">
        <v>2437</v>
      </c>
      <c r="G300" s="5499" t="s">
        <v>28</v>
      </c>
      <c r="H300" s="5499" t="s">
        <v>28</v>
      </c>
      <c r="I300" s="5499" t="s">
        <v>854</v>
      </c>
    </row>
    <row customHeight="1" ht="11.25">
      <c r="A301" s="5499" t="s">
        <v>2250</v>
      </c>
      <c r="B301" s="5499" t="s">
        <v>16</v>
      </c>
      <c r="C301" s="5499" t="s">
        <v>2447</v>
      </c>
      <c r="D301" s="5499" t="s">
        <v>2448</v>
      </c>
      <c r="E301" s="5499" t="s">
        <v>2449</v>
      </c>
      <c r="F301" s="5499" t="s">
        <v>2437</v>
      </c>
      <c r="G301" s="5499" t="s">
        <v>2450</v>
      </c>
      <c r="H301" s="5499" t="s">
        <v>28</v>
      </c>
      <c r="I301" s="5499" t="s">
        <v>854</v>
      </c>
    </row>
    <row customHeight="1" ht="11.25">
      <c r="A302" s="5499" t="s">
        <v>2250</v>
      </c>
      <c r="B302" s="5499" t="s">
        <v>16</v>
      </c>
      <c r="C302" s="5499" t="s">
        <v>2451</v>
      </c>
      <c r="D302" s="5499" t="s">
        <v>2452</v>
      </c>
      <c r="E302" s="5499" t="s">
        <v>2453</v>
      </c>
      <c r="F302" s="5499" t="s">
        <v>2426</v>
      </c>
      <c r="G302" s="5499" t="s">
        <v>2454</v>
      </c>
      <c r="H302" s="5499" t="s">
        <v>28</v>
      </c>
      <c r="I302" s="5499" t="s">
        <v>854</v>
      </c>
    </row>
    <row customHeight="1" ht="11.25">
      <c r="A303" s="5499" t="s">
        <v>2250</v>
      </c>
      <c r="B303" s="5499" t="s">
        <v>16</v>
      </c>
      <c r="C303" s="5499" t="s">
        <v>2455</v>
      </c>
      <c r="D303" s="5499" t="s">
        <v>2456</v>
      </c>
      <c r="E303" s="5499" t="s">
        <v>2457</v>
      </c>
      <c r="F303" s="5499" t="s">
        <v>2426</v>
      </c>
      <c r="G303" s="5499" t="s">
        <v>28</v>
      </c>
      <c r="H303" s="5499" t="s">
        <v>28</v>
      </c>
      <c r="I303" s="5499" t="s">
        <v>854</v>
      </c>
    </row>
    <row customHeight="1" ht="11.25">
      <c r="A304" s="5499" t="s">
        <v>2250</v>
      </c>
      <c r="B304" s="5499" t="s">
        <v>16</v>
      </c>
      <c r="C304" s="5499" t="s">
        <v>2458</v>
      </c>
      <c r="D304" s="5499" t="s">
        <v>2459</v>
      </c>
      <c r="E304" s="5499" t="s">
        <v>2460</v>
      </c>
      <c r="F304" s="5499" t="s">
        <v>2343</v>
      </c>
      <c r="G304" s="5499" t="s">
        <v>28</v>
      </c>
      <c r="H304" s="5499" t="s">
        <v>28</v>
      </c>
      <c r="I304" s="5499" t="s">
        <v>854</v>
      </c>
    </row>
    <row customHeight="1" ht="11.25">
      <c r="A305" s="5499" t="s">
        <v>2250</v>
      </c>
      <c r="B305" s="5499" t="s">
        <v>16</v>
      </c>
      <c r="C305" s="5499" t="s">
        <v>2465</v>
      </c>
      <c r="D305" s="5499" t="s">
        <v>2466</v>
      </c>
      <c r="E305" s="5499" t="s">
        <v>2467</v>
      </c>
      <c r="F305" s="5499" t="s">
        <v>2426</v>
      </c>
      <c r="G305" s="5499" t="s">
        <v>2468</v>
      </c>
      <c r="H305" s="5499" t="s">
        <v>28</v>
      </c>
      <c r="I305" s="5499" t="s">
        <v>854</v>
      </c>
    </row>
    <row customHeight="1" ht="11.25">
      <c r="A306" s="5499" t="s">
        <v>2250</v>
      </c>
      <c r="B306" s="5499" t="s">
        <v>16</v>
      </c>
      <c r="C306" s="5499" t="s">
        <v>2472</v>
      </c>
      <c r="D306" s="5499" t="s">
        <v>2473</v>
      </c>
      <c r="E306" s="5499" t="s">
        <v>2474</v>
      </c>
      <c r="F306" s="5499" t="s">
        <v>2437</v>
      </c>
      <c r="G306" s="5499" t="s">
        <v>28</v>
      </c>
      <c r="H306" s="5499" t="s">
        <v>28</v>
      </c>
      <c r="I306" s="5499" t="s">
        <v>854</v>
      </c>
    </row>
    <row customHeight="1" ht="11.25">
      <c r="A307" s="5499" t="s">
        <v>2250</v>
      </c>
      <c r="B307" s="5499" t="s">
        <v>16</v>
      </c>
      <c r="C307" s="5499" t="s">
        <v>2475</v>
      </c>
      <c r="D307" s="5499" t="s">
        <v>2476</v>
      </c>
      <c r="E307" s="5499" t="s">
        <v>2477</v>
      </c>
      <c r="F307" s="5499" t="s">
        <v>2464</v>
      </c>
      <c r="G307" s="5499" t="s">
        <v>28</v>
      </c>
      <c r="H307" s="5499" t="s">
        <v>28</v>
      </c>
      <c r="I307" s="5499" t="s">
        <v>854</v>
      </c>
    </row>
    <row customHeight="1" ht="11.25">
      <c r="A308" s="5499" t="s">
        <v>2250</v>
      </c>
      <c r="B308" s="5499" t="s">
        <v>16</v>
      </c>
      <c r="C308" s="5499" t="s">
        <v>2478</v>
      </c>
      <c r="D308" s="5499" t="s">
        <v>2479</v>
      </c>
      <c r="E308" s="5499" t="s">
        <v>2480</v>
      </c>
      <c r="F308" s="5499" t="s">
        <v>2426</v>
      </c>
      <c r="G308" s="5499" t="s">
        <v>2481</v>
      </c>
      <c r="H308" s="5499" t="s">
        <v>28</v>
      </c>
      <c r="I308" s="5499" t="s">
        <v>854</v>
      </c>
    </row>
    <row customHeight="1" ht="11.25">
      <c r="A309" s="5499" t="s">
        <v>2250</v>
      </c>
      <c r="B309" s="5499" t="s">
        <v>16</v>
      </c>
      <c r="C309" s="5499" t="s">
        <v>2482</v>
      </c>
      <c r="D309" s="5499" t="s">
        <v>2483</v>
      </c>
      <c r="E309" s="5499" t="s">
        <v>2484</v>
      </c>
      <c r="F309" s="5499" t="s">
        <v>2437</v>
      </c>
      <c r="G309" s="5499" t="s">
        <v>2485</v>
      </c>
      <c r="H309" s="5499" t="s">
        <v>28</v>
      </c>
      <c r="I309" s="5499" t="s">
        <v>854</v>
      </c>
    </row>
    <row customHeight="1" ht="11.25">
      <c r="A310" s="5499" t="s">
        <v>2250</v>
      </c>
      <c r="B310" s="5499" t="s">
        <v>16</v>
      </c>
      <c r="C310" s="5499" t="s">
        <v>2486</v>
      </c>
      <c r="D310" s="5499" t="s">
        <v>2483</v>
      </c>
      <c r="E310" s="5499" t="s">
        <v>2487</v>
      </c>
      <c r="F310" s="5499" t="s">
        <v>2311</v>
      </c>
      <c r="G310" s="5499" t="s">
        <v>2488</v>
      </c>
      <c r="H310" s="5499" t="s">
        <v>28</v>
      </c>
      <c r="I310" s="5499" t="s">
        <v>854</v>
      </c>
    </row>
    <row customHeight="1" ht="11.25">
      <c r="A311" s="5499" t="s">
        <v>2250</v>
      </c>
      <c r="B311" s="5499" t="s">
        <v>16</v>
      </c>
      <c r="C311" s="5499" t="s">
        <v>2489</v>
      </c>
      <c r="D311" s="5499" t="s">
        <v>2490</v>
      </c>
      <c r="E311" s="5499" t="s">
        <v>2491</v>
      </c>
      <c r="F311" s="5499" t="s">
        <v>2418</v>
      </c>
      <c r="G311" s="5499" t="s">
        <v>28</v>
      </c>
      <c r="H311" s="5499" t="s">
        <v>28</v>
      </c>
      <c r="I311" s="5499" t="s">
        <v>854</v>
      </c>
    </row>
    <row customHeight="1" ht="11.25">
      <c r="A312" s="5499" t="s">
        <v>2250</v>
      </c>
      <c r="B312" s="5499" t="s">
        <v>16</v>
      </c>
      <c r="C312" s="5499" t="s">
        <v>2492</v>
      </c>
      <c r="D312" s="5499" t="s">
        <v>2493</v>
      </c>
      <c r="E312" s="5499" t="s">
        <v>2494</v>
      </c>
      <c r="F312" s="5499" t="s">
        <v>2418</v>
      </c>
      <c r="G312" s="5499" t="s">
        <v>2495</v>
      </c>
      <c r="H312" s="5499" t="s">
        <v>28</v>
      </c>
      <c r="I312" s="5499" t="s">
        <v>854</v>
      </c>
    </row>
    <row customHeight="1" ht="11.25">
      <c r="A313" s="5499" t="s">
        <v>2250</v>
      </c>
      <c r="B313" s="5499" t="s">
        <v>16</v>
      </c>
      <c r="C313" s="5499" t="s">
        <v>2496</v>
      </c>
      <c r="D313" s="5499" t="s">
        <v>2497</v>
      </c>
      <c r="E313" s="5499" t="s">
        <v>2498</v>
      </c>
      <c r="F313" s="5499" t="s">
        <v>2376</v>
      </c>
      <c r="G313" s="5499" t="s">
        <v>28</v>
      </c>
      <c r="H313" s="5499" t="s">
        <v>28</v>
      </c>
      <c r="I313" s="5499" t="s">
        <v>854</v>
      </c>
    </row>
    <row customHeight="1" ht="11.25">
      <c r="A314" s="5499" t="s">
        <v>2250</v>
      </c>
      <c r="B314" s="5499" t="s">
        <v>16</v>
      </c>
      <c r="C314" s="5499" t="s">
        <v>2499</v>
      </c>
      <c r="D314" s="5499" t="s">
        <v>2500</v>
      </c>
      <c r="E314" s="5499" t="s">
        <v>2501</v>
      </c>
      <c r="F314" s="5499" t="s">
        <v>2389</v>
      </c>
      <c r="G314" s="5499" t="s">
        <v>2502</v>
      </c>
      <c r="H314" s="5499" t="s">
        <v>28</v>
      </c>
      <c r="I314" s="5499" t="s">
        <v>854</v>
      </c>
    </row>
    <row customHeight="1" ht="11.25">
      <c r="A315" s="5499" t="s">
        <v>2250</v>
      </c>
      <c r="B315" s="5499" t="s">
        <v>16</v>
      </c>
      <c r="C315" s="5499" t="s">
        <v>2503</v>
      </c>
      <c r="D315" s="5499" t="s">
        <v>2504</v>
      </c>
      <c r="E315" s="5499" t="s">
        <v>2505</v>
      </c>
      <c r="F315" s="5499" t="s">
        <v>2376</v>
      </c>
      <c r="G315" s="5499" t="s">
        <v>2506</v>
      </c>
      <c r="H315" s="5499" t="s">
        <v>28</v>
      </c>
      <c r="I315" s="5499" t="s">
        <v>854</v>
      </c>
    </row>
    <row customHeight="1" ht="11.25">
      <c r="A316" s="5499" t="s">
        <v>2250</v>
      </c>
      <c r="B316" s="5499" t="s">
        <v>16</v>
      </c>
      <c r="C316" s="5499" t="s">
        <v>2507</v>
      </c>
      <c r="D316" s="5499" t="s">
        <v>2508</v>
      </c>
      <c r="E316" s="5499" t="s">
        <v>2509</v>
      </c>
      <c r="F316" s="5499" t="s">
        <v>2400</v>
      </c>
      <c r="G316" s="5499" t="s">
        <v>2510</v>
      </c>
      <c r="H316" s="5499" t="s">
        <v>28</v>
      </c>
      <c r="I316" s="5499" t="s">
        <v>854</v>
      </c>
    </row>
    <row customHeight="1" ht="11.25">
      <c r="A317" s="5499" t="s">
        <v>2250</v>
      </c>
      <c r="B317" s="5499" t="s">
        <v>16</v>
      </c>
      <c r="C317" s="5499" t="s">
        <v>2954</v>
      </c>
      <c r="D317" s="5499" t="s">
        <v>2955</v>
      </c>
      <c r="E317" s="5499" t="s">
        <v>2956</v>
      </c>
      <c r="F317" s="5499" t="s">
        <v>51</v>
      </c>
      <c r="G317" s="5499" t="s">
        <v>28</v>
      </c>
      <c r="H317" s="5499" t="s">
        <v>28</v>
      </c>
      <c r="I317" s="5499" t="s">
        <v>854</v>
      </c>
    </row>
    <row customHeight="1" ht="11.25">
      <c r="A318" s="5499" t="s">
        <v>2250</v>
      </c>
      <c r="B318" s="5499" t="s">
        <v>16</v>
      </c>
      <c r="C318" s="5499" t="s">
        <v>2514</v>
      </c>
      <c r="D318" s="5499" t="s">
        <v>2515</v>
      </c>
      <c r="E318" s="5499" t="s">
        <v>2516</v>
      </c>
      <c r="F318" s="5499" t="s">
        <v>2446</v>
      </c>
      <c r="G318" s="5499" t="s">
        <v>28</v>
      </c>
      <c r="H318" s="5499" t="s">
        <v>28</v>
      </c>
      <c r="I318" s="5499" t="s">
        <v>854</v>
      </c>
    </row>
    <row customHeight="1" ht="11.25">
      <c r="A319" s="5499" t="s">
        <v>2250</v>
      </c>
      <c r="B319" s="5499" t="s">
        <v>16</v>
      </c>
      <c r="C319" s="5499" t="s">
        <v>2520</v>
      </c>
      <c r="D319" s="5499" t="s">
        <v>2521</v>
      </c>
      <c r="E319" s="5499" t="s">
        <v>2522</v>
      </c>
      <c r="F319" s="5499" t="s">
        <v>2311</v>
      </c>
      <c r="G319" s="5499" t="s">
        <v>2523</v>
      </c>
      <c r="H319" s="5499" t="s">
        <v>28</v>
      </c>
      <c r="I319" s="5499" t="s">
        <v>854</v>
      </c>
    </row>
    <row customHeight="1" ht="11.25">
      <c r="A320" s="5499" t="s">
        <v>2250</v>
      </c>
      <c r="B320" s="5499" t="s">
        <v>16</v>
      </c>
      <c r="C320" s="5499" t="s">
        <v>2527</v>
      </c>
      <c r="D320" s="5499" t="s">
        <v>2528</v>
      </c>
      <c r="E320" s="5499" t="s">
        <v>2529</v>
      </c>
      <c r="F320" s="5499" t="s">
        <v>2426</v>
      </c>
      <c r="G320" s="5499" t="s">
        <v>28</v>
      </c>
      <c r="H320" s="5499" t="s">
        <v>28</v>
      </c>
      <c r="I320" s="5499" t="s">
        <v>854</v>
      </c>
    </row>
    <row customHeight="1" ht="11.25">
      <c r="A321" s="5499" t="s">
        <v>2250</v>
      </c>
      <c r="B321" s="5499" t="s">
        <v>16</v>
      </c>
      <c r="C321" s="5499" t="s">
        <v>2533</v>
      </c>
      <c r="D321" s="5499" t="s">
        <v>2534</v>
      </c>
      <c r="E321" s="5499" t="s">
        <v>2346</v>
      </c>
      <c r="F321" s="5499" t="s">
        <v>2535</v>
      </c>
      <c r="G321" s="5499" t="s">
        <v>28</v>
      </c>
      <c r="H321" s="5499" t="s">
        <v>28</v>
      </c>
      <c r="I321" s="5499" t="s">
        <v>854</v>
      </c>
    </row>
    <row customHeight="1" ht="11.25">
      <c r="A322" s="5499" t="s">
        <v>2250</v>
      </c>
      <c r="B322" s="5499" t="s">
        <v>16</v>
      </c>
      <c r="C322" s="5499" t="s">
        <v>2540</v>
      </c>
      <c r="D322" s="5499" t="s">
        <v>2541</v>
      </c>
      <c r="E322" s="5499" t="s">
        <v>2542</v>
      </c>
      <c r="F322" s="5499" t="s">
        <v>2543</v>
      </c>
      <c r="G322" s="5499" t="s">
        <v>2544</v>
      </c>
      <c r="H322" s="5499" t="s">
        <v>28</v>
      </c>
      <c r="I322" s="5499" t="s">
        <v>854</v>
      </c>
    </row>
    <row customHeight="1" ht="11.25">
      <c r="A323" s="5499" t="s">
        <v>2250</v>
      </c>
      <c r="B323" s="5499" t="s">
        <v>16</v>
      </c>
      <c r="C323" s="5499" t="s">
        <v>2545</v>
      </c>
      <c r="D323" s="5499" t="s">
        <v>2546</v>
      </c>
      <c r="E323" s="5499" t="s">
        <v>2547</v>
      </c>
      <c r="F323" s="5499" t="s">
        <v>2311</v>
      </c>
      <c r="G323" s="5499" t="s">
        <v>28</v>
      </c>
      <c r="H323" s="5499" t="s">
        <v>28</v>
      </c>
      <c r="I323" s="5499" t="s">
        <v>854</v>
      </c>
    </row>
    <row customHeight="1" ht="11.25">
      <c r="A324" s="5499" t="s">
        <v>2250</v>
      </c>
      <c r="B324" s="5499" t="s">
        <v>16</v>
      </c>
      <c r="C324" s="5499" t="s">
        <v>2548</v>
      </c>
      <c r="D324" s="5499" t="s">
        <v>2549</v>
      </c>
      <c r="E324" s="5499" t="s">
        <v>2550</v>
      </c>
      <c r="F324" s="5499" t="s">
        <v>2311</v>
      </c>
      <c r="G324" s="5499" t="s">
        <v>28</v>
      </c>
      <c r="H324" s="5499" t="s">
        <v>2551</v>
      </c>
      <c r="I324" s="5499" t="s">
        <v>854</v>
      </c>
    </row>
    <row customHeight="1" ht="11.25">
      <c r="A325" s="5499" t="s">
        <v>2250</v>
      </c>
      <c r="B325" s="5499" t="s">
        <v>16</v>
      </c>
      <c r="C325" s="5499" t="s">
        <v>2957</v>
      </c>
      <c r="D325" s="5499" t="s">
        <v>2958</v>
      </c>
      <c r="E325" s="5499" t="s">
        <v>2959</v>
      </c>
      <c r="F325" s="5499" t="s">
        <v>2385</v>
      </c>
      <c r="G325" s="5499" t="s">
        <v>28</v>
      </c>
      <c r="H325" s="5499" t="s">
        <v>2638</v>
      </c>
      <c r="I325" s="5499" t="s">
        <v>854</v>
      </c>
    </row>
    <row customHeight="1" ht="11.25">
      <c r="A326" s="5499" t="s">
        <v>2250</v>
      </c>
      <c r="B326" s="5499" t="s">
        <v>16</v>
      </c>
      <c r="C326" s="5499" t="s">
        <v>2552</v>
      </c>
      <c r="D326" s="5499" t="s">
        <v>2553</v>
      </c>
      <c r="E326" s="5499" t="s">
        <v>2554</v>
      </c>
      <c r="F326" s="5499" t="s">
        <v>2400</v>
      </c>
      <c r="G326" s="5499" t="s">
        <v>28</v>
      </c>
      <c r="H326" s="5499" t="s">
        <v>2555</v>
      </c>
      <c r="I326" s="5499" t="s">
        <v>854</v>
      </c>
    </row>
    <row customHeight="1" ht="11.25">
      <c r="A327" s="5499" t="s">
        <v>2250</v>
      </c>
      <c r="B327" s="5499" t="s">
        <v>16</v>
      </c>
      <c r="C327" s="5499" t="s">
        <v>2556</v>
      </c>
      <c r="D327" s="5499" t="s">
        <v>2557</v>
      </c>
      <c r="E327" s="5499" t="s">
        <v>2558</v>
      </c>
      <c r="F327" s="5499" t="s">
        <v>2376</v>
      </c>
      <c r="G327" s="5499" t="s">
        <v>28</v>
      </c>
      <c r="H327" s="5499" t="s">
        <v>28</v>
      </c>
      <c r="I327" s="5499" t="s">
        <v>854</v>
      </c>
    </row>
    <row customHeight="1" ht="11.25">
      <c r="A328" s="5499" t="s">
        <v>2250</v>
      </c>
      <c r="B328" s="5499" t="s">
        <v>16</v>
      </c>
      <c r="C328" s="5499" t="s">
        <v>2559</v>
      </c>
      <c r="D328" s="5499" t="s">
        <v>2560</v>
      </c>
      <c r="E328" s="5499" t="s">
        <v>2561</v>
      </c>
      <c r="F328" s="5499" t="s">
        <v>2376</v>
      </c>
      <c r="G328" s="5499" t="s">
        <v>28</v>
      </c>
      <c r="H328" s="5499" t="s">
        <v>28</v>
      </c>
      <c r="I328" s="5499" t="s">
        <v>854</v>
      </c>
    </row>
    <row customHeight="1" ht="11.25">
      <c r="A329" s="5499" t="s">
        <v>2250</v>
      </c>
      <c r="B329" s="5499" t="s">
        <v>16</v>
      </c>
      <c r="C329" s="5499" t="s">
        <v>2562</v>
      </c>
      <c r="D329" s="5499" t="s">
        <v>2563</v>
      </c>
      <c r="E329" s="5499" t="s">
        <v>2564</v>
      </c>
      <c r="F329" s="5499" t="s">
        <v>2376</v>
      </c>
      <c r="G329" s="5499" t="s">
        <v>2565</v>
      </c>
      <c r="H329" s="5499" t="s">
        <v>2566</v>
      </c>
      <c r="I329" s="5499" t="s">
        <v>854</v>
      </c>
    </row>
    <row customHeight="1" ht="11.25">
      <c r="A330" s="5499" t="s">
        <v>2250</v>
      </c>
      <c r="B330" s="5499" t="s">
        <v>16</v>
      </c>
      <c r="C330" s="5499" t="s">
        <v>2960</v>
      </c>
      <c r="D330" s="5499" t="s">
        <v>2961</v>
      </c>
      <c r="E330" s="5499" t="s">
        <v>2962</v>
      </c>
      <c r="F330" s="5499" t="s">
        <v>2602</v>
      </c>
      <c r="G330" s="5499" t="s">
        <v>28</v>
      </c>
      <c r="H330" s="5499" t="s">
        <v>28</v>
      </c>
      <c r="I330" s="5499" t="s">
        <v>854</v>
      </c>
    </row>
    <row customHeight="1" ht="11.25">
      <c r="A331" s="5499" t="s">
        <v>2250</v>
      </c>
      <c r="B331" s="5499" t="s">
        <v>16</v>
      </c>
      <c r="C331" s="5499" t="s">
        <v>2963</v>
      </c>
      <c r="D331" s="5499" t="s">
        <v>2964</v>
      </c>
      <c r="E331" s="5499" t="s">
        <v>2965</v>
      </c>
      <c r="F331" s="5499" t="s">
        <v>51</v>
      </c>
      <c r="G331" s="5499" t="s">
        <v>2966</v>
      </c>
      <c r="H331" s="5499" t="s">
        <v>28</v>
      </c>
      <c r="I331" s="5499" t="s">
        <v>854</v>
      </c>
    </row>
    <row customHeight="1" ht="11.25">
      <c r="A332" s="5499" t="s">
        <v>2250</v>
      </c>
      <c r="B332" s="5499" t="s">
        <v>16</v>
      </c>
      <c r="C332" s="5499" t="s">
        <v>2967</v>
      </c>
      <c r="D332" s="5499" t="s">
        <v>2968</v>
      </c>
      <c r="E332" s="5499" t="s">
        <v>2969</v>
      </c>
      <c r="F332" s="5499" t="s">
        <v>2602</v>
      </c>
      <c r="G332" s="5499" t="s">
        <v>28</v>
      </c>
      <c r="H332" s="5499" t="s">
        <v>28</v>
      </c>
      <c r="I332" s="5499" t="s">
        <v>854</v>
      </c>
    </row>
    <row customHeight="1" ht="11.25">
      <c r="A333" s="5499" t="s">
        <v>2250</v>
      </c>
      <c r="B333" s="5499" t="s">
        <v>16</v>
      </c>
      <c r="C333" s="5499" t="s">
        <v>2970</v>
      </c>
      <c r="D333" s="5499" t="s">
        <v>2968</v>
      </c>
      <c r="E333" s="5499" t="s">
        <v>2971</v>
      </c>
      <c r="F333" s="5499" t="s">
        <v>2343</v>
      </c>
      <c r="G333" s="5499" t="s">
        <v>28</v>
      </c>
      <c r="H333" s="5499" t="s">
        <v>28</v>
      </c>
      <c r="I333" s="5499" t="s">
        <v>854</v>
      </c>
    </row>
    <row customHeight="1" ht="11.25">
      <c r="A334" s="5499" t="s">
        <v>2250</v>
      </c>
      <c r="B334" s="5499" t="s">
        <v>16</v>
      </c>
      <c r="C334" s="5499" t="s">
        <v>2972</v>
      </c>
      <c r="D334" s="5499" t="s">
        <v>2973</v>
      </c>
      <c r="E334" s="5499" t="s">
        <v>2974</v>
      </c>
      <c r="F334" s="5499" t="s">
        <v>2339</v>
      </c>
      <c r="G334" s="5499" t="s">
        <v>28</v>
      </c>
      <c r="H334" s="5499" t="s">
        <v>28</v>
      </c>
      <c r="I334" s="5499" t="s">
        <v>854</v>
      </c>
    </row>
    <row customHeight="1" ht="11.25">
      <c r="A335" s="5499" t="s">
        <v>2250</v>
      </c>
      <c r="B335" s="5499" t="s">
        <v>16</v>
      </c>
      <c r="C335" s="5499" t="s">
        <v>2975</v>
      </c>
      <c r="D335" s="5499" t="s">
        <v>2976</v>
      </c>
      <c r="E335" s="5499" t="s">
        <v>2977</v>
      </c>
      <c r="F335" s="5499" t="s">
        <v>2602</v>
      </c>
      <c r="G335" s="5499" t="s">
        <v>2978</v>
      </c>
      <c r="H335" s="5499" t="s">
        <v>28</v>
      </c>
      <c r="I335" s="5499" t="s">
        <v>854</v>
      </c>
    </row>
    <row customHeight="1" ht="11.25">
      <c r="A336" s="5499" t="s">
        <v>2250</v>
      </c>
      <c r="B336" s="5499" t="s">
        <v>16</v>
      </c>
      <c r="C336" s="5499" t="s">
        <v>2596</v>
      </c>
      <c r="D336" s="5499" t="s">
        <v>2597</v>
      </c>
      <c r="E336" s="5499" t="s">
        <v>2598</v>
      </c>
      <c r="F336" s="5499" t="s">
        <v>2426</v>
      </c>
      <c r="G336" s="5499" t="s">
        <v>28</v>
      </c>
      <c r="H336" s="5499" t="s">
        <v>28</v>
      </c>
      <c r="I336" s="5499" t="s">
        <v>854</v>
      </c>
    </row>
    <row customHeight="1" ht="11.25">
      <c r="A337" s="5499" t="s">
        <v>2250</v>
      </c>
      <c r="B337" s="5499" t="s">
        <v>16</v>
      </c>
      <c r="C337" s="5499" t="s">
        <v>2599</v>
      </c>
      <c r="D337" s="5499" t="s">
        <v>2600</v>
      </c>
      <c r="E337" s="5499" t="s">
        <v>2601</v>
      </c>
      <c r="F337" s="5499" t="s">
        <v>2602</v>
      </c>
      <c r="G337" s="5499" t="s">
        <v>28</v>
      </c>
      <c r="H337" s="5499" t="s">
        <v>28</v>
      </c>
      <c r="I337" s="5499" t="s">
        <v>854</v>
      </c>
    </row>
    <row customHeight="1" ht="11.25">
      <c r="A338" s="5499" t="s">
        <v>2250</v>
      </c>
      <c r="B338" s="5499" t="s">
        <v>16</v>
      </c>
      <c r="C338" s="5499" t="s">
        <v>2979</v>
      </c>
      <c r="D338" s="5499" t="s">
        <v>2980</v>
      </c>
      <c r="E338" s="5499" t="s">
        <v>2981</v>
      </c>
      <c r="F338" s="5499" t="s">
        <v>2437</v>
      </c>
      <c r="G338" s="5499" t="s">
        <v>2982</v>
      </c>
      <c r="H338" s="5499" t="s">
        <v>28</v>
      </c>
      <c r="I338" s="5499" t="s">
        <v>854</v>
      </c>
    </row>
    <row customHeight="1" ht="11.25">
      <c r="A339" s="5499" t="s">
        <v>2250</v>
      </c>
      <c r="B339" s="5499" t="s">
        <v>16</v>
      </c>
      <c r="C339" s="5499" t="s">
        <v>2619</v>
      </c>
      <c r="D339" s="5499" t="s">
        <v>2620</v>
      </c>
      <c r="E339" s="5499" t="s">
        <v>2621</v>
      </c>
      <c r="F339" s="5499" t="s">
        <v>2437</v>
      </c>
      <c r="G339" s="5499" t="s">
        <v>28</v>
      </c>
      <c r="H339" s="5499" t="s">
        <v>2622</v>
      </c>
      <c r="I339" s="5499" t="s">
        <v>854</v>
      </c>
    </row>
    <row customHeight="1" ht="11.25">
      <c r="A340" s="5499" t="s">
        <v>2250</v>
      </c>
      <c r="B340" s="5499" t="s">
        <v>16</v>
      </c>
      <c r="C340" s="5499" t="s">
        <v>2623</v>
      </c>
      <c r="D340" s="5499" t="s">
        <v>2624</v>
      </c>
      <c r="E340" s="5499" t="s">
        <v>2625</v>
      </c>
      <c r="F340" s="5499" t="s">
        <v>2626</v>
      </c>
      <c r="G340" s="5499" t="s">
        <v>28</v>
      </c>
      <c r="H340" s="5499" t="s">
        <v>28</v>
      </c>
      <c r="I340" s="5499" t="s">
        <v>854</v>
      </c>
    </row>
    <row customHeight="1" ht="11.25">
      <c r="A341" s="5499" t="s">
        <v>2250</v>
      </c>
      <c r="B341" s="5499" t="s">
        <v>16</v>
      </c>
      <c r="C341" s="5499" t="s">
        <v>2627</v>
      </c>
      <c r="D341" s="5499" t="s">
        <v>2628</v>
      </c>
      <c r="E341" s="5499" t="s">
        <v>2629</v>
      </c>
      <c r="F341" s="5499" t="s">
        <v>2626</v>
      </c>
      <c r="G341" s="5499" t="s">
        <v>28</v>
      </c>
      <c r="H341" s="5499" t="s">
        <v>28</v>
      </c>
      <c r="I341" s="5499" t="s">
        <v>854</v>
      </c>
    </row>
    <row customHeight="1" ht="11.25">
      <c r="A342" s="5499" t="s">
        <v>2250</v>
      </c>
      <c r="B342" s="5499" t="s">
        <v>16</v>
      </c>
      <c r="C342" s="5499" t="s">
        <v>2634</v>
      </c>
      <c r="D342" s="5499" t="s">
        <v>2635</v>
      </c>
      <c r="E342" s="5499" t="s">
        <v>2636</v>
      </c>
      <c r="F342" s="5499" t="s">
        <v>2418</v>
      </c>
      <c r="G342" s="5499" t="s">
        <v>2637</v>
      </c>
      <c r="H342" s="5499" t="s">
        <v>2638</v>
      </c>
      <c r="I342" s="5499" t="s">
        <v>854</v>
      </c>
    </row>
    <row customHeight="1" ht="11.25">
      <c r="A343" s="5499" t="s">
        <v>2250</v>
      </c>
      <c r="B343" s="5499" t="s">
        <v>16</v>
      </c>
      <c r="C343" s="5499" t="s">
        <v>2983</v>
      </c>
      <c r="D343" s="5499" t="s">
        <v>2984</v>
      </c>
      <c r="E343" s="5499" t="s">
        <v>2985</v>
      </c>
      <c r="F343" s="5499" t="s">
        <v>2385</v>
      </c>
      <c r="G343" s="5499" t="s">
        <v>28</v>
      </c>
      <c r="H343" s="5499" t="s">
        <v>28</v>
      </c>
      <c r="I343" s="5499" t="s">
        <v>854</v>
      </c>
    </row>
    <row customHeight="1" ht="11.25">
      <c r="A344" s="5499" t="s">
        <v>2250</v>
      </c>
      <c r="B344" s="5499" t="s">
        <v>16</v>
      </c>
      <c r="C344" s="5499" t="s">
        <v>2647</v>
      </c>
      <c r="D344" s="5499" t="s">
        <v>2648</v>
      </c>
      <c r="E344" s="5499" t="s">
        <v>2649</v>
      </c>
      <c r="F344" s="5499" t="s">
        <v>2626</v>
      </c>
      <c r="G344" s="5499" t="s">
        <v>2650</v>
      </c>
      <c r="H344" s="5499" t="s">
        <v>28</v>
      </c>
      <c r="I344" s="5499" t="s">
        <v>854</v>
      </c>
    </row>
    <row customHeight="1" ht="11.25">
      <c r="A345" s="5499" t="s">
        <v>2250</v>
      </c>
      <c r="B345" s="5499" t="s">
        <v>16</v>
      </c>
      <c r="C345" s="5499" t="s">
        <v>2651</v>
      </c>
      <c r="D345" s="5499" t="s">
        <v>2652</v>
      </c>
      <c r="E345" s="5499" t="s">
        <v>2653</v>
      </c>
      <c r="F345" s="5499" t="s">
        <v>2426</v>
      </c>
      <c r="G345" s="5499" t="s">
        <v>28</v>
      </c>
      <c r="H345" s="5499" t="s">
        <v>28</v>
      </c>
      <c r="I345" s="5499" t="s">
        <v>854</v>
      </c>
    </row>
    <row customHeight="1" ht="11.25">
      <c r="A346" s="5499" t="s">
        <v>2250</v>
      </c>
      <c r="B346" s="5499" t="s">
        <v>16</v>
      </c>
      <c r="C346" s="5499" t="s">
        <v>2654</v>
      </c>
      <c r="D346" s="5499" t="s">
        <v>2655</v>
      </c>
      <c r="E346" s="5499" t="s">
        <v>2656</v>
      </c>
      <c r="F346" s="5499" t="s">
        <v>2426</v>
      </c>
      <c r="G346" s="5499" t="s">
        <v>2657</v>
      </c>
      <c r="H346" s="5499" t="s">
        <v>28</v>
      </c>
      <c r="I346" s="5499" t="s">
        <v>854</v>
      </c>
    </row>
    <row customHeight="1" ht="11.25">
      <c r="A347" s="5499" t="s">
        <v>2250</v>
      </c>
      <c r="B347" s="5499" t="s">
        <v>16</v>
      </c>
      <c r="C347" s="5499" t="s">
        <v>2658</v>
      </c>
      <c r="D347" s="5499" t="s">
        <v>2659</v>
      </c>
      <c r="E347" s="5499" t="s">
        <v>2660</v>
      </c>
      <c r="F347" s="5499" t="s">
        <v>2426</v>
      </c>
      <c r="G347" s="5499" t="s">
        <v>28</v>
      </c>
      <c r="H347" s="5499" t="s">
        <v>28</v>
      </c>
      <c r="I347" s="5499" t="s">
        <v>854</v>
      </c>
    </row>
    <row customHeight="1" ht="11.25">
      <c r="A348" s="5499" t="s">
        <v>2250</v>
      </c>
      <c r="B348" s="5499" t="s">
        <v>16</v>
      </c>
      <c r="C348" s="5499" t="s">
        <v>2664</v>
      </c>
      <c r="D348" s="5499" t="s">
        <v>2665</v>
      </c>
      <c r="E348" s="5499" t="s">
        <v>2666</v>
      </c>
      <c r="F348" s="5499" t="s">
        <v>2437</v>
      </c>
      <c r="G348" s="5499" t="s">
        <v>2667</v>
      </c>
      <c r="H348" s="5499" t="s">
        <v>28</v>
      </c>
      <c r="I348" s="5499" t="s">
        <v>854</v>
      </c>
    </row>
    <row customHeight="1" ht="11.25">
      <c r="A349" s="5499" t="s">
        <v>2250</v>
      </c>
      <c r="B349" s="5499" t="s">
        <v>16</v>
      </c>
      <c r="C349" s="5499" t="s">
        <v>2884</v>
      </c>
      <c r="D349" s="5499" t="s">
        <v>2885</v>
      </c>
      <c r="E349" s="5499" t="s">
        <v>2886</v>
      </c>
      <c r="F349" s="5499" t="s">
        <v>2311</v>
      </c>
      <c r="G349" s="5499" t="s">
        <v>28</v>
      </c>
      <c r="H349" s="5499" t="s">
        <v>28</v>
      </c>
      <c r="I349" s="5499" t="s">
        <v>854</v>
      </c>
    </row>
    <row customHeight="1" ht="11.25">
      <c r="A350" s="5499" t="s">
        <v>2250</v>
      </c>
      <c r="B350" s="5499" t="s">
        <v>16</v>
      </c>
      <c r="C350" s="5499" t="s">
        <v>2986</v>
      </c>
      <c r="D350" s="5499" t="s">
        <v>2987</v>
      </c>
      <c r="E350" s="5499" t="s">
        <v>2988</v>
      </c>
      <c r="F350" s="5499" t="s">
        <v>2426</v>
      </c>
      <c r="G350" s="5499" t="s">
        <v>28</v>
      </c>
      <c r="H350" s="5499" t="s">
        <v>28</v>
      </c>
      <c r="I350" s="5499" t="s">
        <v>854</v>
      </c>
    </row>
    <row customHeight="1" ht="11.25">
      <c r="A351" s="5499" t="s">
        <v>2250</v>
      </c>
      <c r="B351" s="5499" t="s">
        <v>16</v>
      </c>
      <c r="C351" s="5499" t="s">
        <v>2989</v>
      </c>
      <c r="D351" s="5499" t="s">
        <v>2990</v>
      </c>
      <c r="E351" s="5499" t="s">
        <v>2991</v>
      </c>
      <c r="F351" s="5499" t="s">
        <v>2339</v>
      </c>
      <c r="G351" s="5499" t="s">
        <v>28</v>
      </c>
      <c r="H351" s="5499" t="s">
        <v>28</v>
      </c>
      <c r="I351" s="5499" t="s">
        <v>854</v>
      </c>
    </row>
    <row customHeight="1" ht="11.25">
      <c r="A352" s="5499" t="s">
        <v>2250</v>
      </c>
      <c r="B352" s="5499" t="s">
        <v>16</v>
      </c>
      <c r="C352" s="5499" t="s">
        <v>2992</v>
      </c>
      <c r="D352" s="5499" t="s">
        <v>2993</v>
      </c>
      <c r="E352" s="5499" t="s">
        <v>2994</v>
      </c>
      <c r="F352" s="5499" t="s">
        <v>2426</v>
      </c>
      <c r="G352" s="5499" t="s">
        <v>28</v>
      </c>
      <c r="H352" s="5499" t="s">
        <v>28</v>
      </c>
      <c r="I352" s="5499" t="s">
        <v>854</v>
      </c>
    </row>
    <row customHeight="1" ht="11.25">
      <c r="A353" s="5499" t="s">
        <v>2250</v>
      </c>
      <c r="B353" s="5499" t="s">
        <v>16</v>
      </c>
      <c r="C353" s="5499" t="s">
        <v>2671</v>
      </c>
      <c r="D353" s="5499" t="s">
        <v>2672</v>
      </c>
      <c r="E353" s="5499" t="s">
        <v>2673</v>
      </c>
      <c r="F353" s="5499" t="s">
        <v>2602</v>
      </c>
      <c r="G353" s="5499" t="s">
        <v>28</v>
      </c>
      <c r="H353" s="5499" t="s">
        <v>28</v>
      </c>
      <c r="I353" s="5499" t="s">
        <v>854</v>
      </c>
    </row>
    <row customHeight="1" ht="11.25">
      <c r="A354" s="5499" t="s">
        <v>2250</v>
      </c>
      <c r="B354" s="5499" t="s">
        <v>16</v>
      </c>
      <c r="C354" s="5499" t="s">
        <v>2674</v>
      </c>
      <c r="D354" s="5499" t="s">
        <v>2675</v>
      </c>
      <c r="E354" s="5499" t="s">
        <v>2676</v>
      </c>
      <c r="F354" s="5499" t="s">
        <v>2602</v>
      </c>
      <c r="G354" s="5499" t="s">
        <v>28</v>
      </c>
      <c r="H354" s="5499" t="s">
        <v>28</v>
      </c>
      <c r="I354" s="5499" t="s">
        <v>854</v>
      </c>
    </row>
    <row customHeight="1" ht="11.25">
      <c r="A355" s="5499" t="s">
        <v>2250</v>
      </c>
      <c r="B355" s="5499" t="s">
        <v>16</v>
      </c>
      <c r="C355" s="5499" t="s">
        <v>2684</v>
      </c>
      <c r="D355" s="5499" t="s">
        <v>2685</v>
      </c>
      <c r="E355" s="5499" t="s">
        <v>2686</v>
      </c>
      <c r="F355" s="5499" t="s">
        <v>2343</v>
      </c>
      <c r="G355" s="5499" t="s">
        <v>28</v>
      </c>
      <c r="H355" s="5499" t="s">
        <v>28</v>
      </c>
      <c r="I355" s="5499" t="s">
        <v>854</v>
      </c>
    </row>
    <row customHeight="1" ht="11.25">
      <c r="A356" s="5499" t="s">
        <v>2250</v>
      </c>
      <c r="B356" s="5499" t="s">
        <v>16</v>
      </c>
      <c r="C356" s="5499" t="s">
        <v>2995</v>
      </c>
      <c r="D356" s="5499" t="s">
        <v>2996</v>
      </c>
      <c r="E356" s="5499" t="s">
        <v>2997</v>
      </c>
      <c r="F356" s="5499" t="s">
        <v>2437</v>
      </c>
      <c r="G356" s="5499" t="s">
        <v>2998</v>
      </c>
      <c r="H356" s="5499" t="s">
        <v>28</v>
      </c>
      <c r="I356" s="5499" t="s">
        <v>854</v>
      </c>
    </row>
    <row customHeight="1" ht="11.25">
      <c r="A357" s="5499" t="s">
        <v>2250</v>
      </c>
      <c r="B357" s="5499" t="s">
        <v>16</v>
      </c>
      <c r="C357" s="5499" t="s">
        <v>2999</v>
      </c>
      <c r="D357" s="5499" t="s">
        <v>3000</v>
      </c>
      <c r="E357" s="5499" t="s">
        <v>3001</v>
      </c>
      <c r="F357" s="5499" t="s">
        <v>2376</v>
      </c>
      <c r="G357" s="5499" t="s">
        <v>3002</v>
      </c>
      <c r="H357" s="5499" t="s">
        <v>28</v>
      </c>
      <c r="I357" s="5499" t="s">
        <v>854</v>
      </c>
    </row>
    <row customHeight="1" ht="11.25">
      <c r="A358" s="5499" t="s">
        <v>2250</v>
      </c>
      <c r="B358" s="5499" t="s">
        <v>16</v>
      </c>
      <c r="C358" s="5499" t="s">
        <v>2690</v>
      </c>
      <c r="D358" s="5499" t="s">
        <v>2691</v>
      </c>
      <c r="E358" s="5499" t="s">
        <v>2692</v>
      </c>
      <c r="F358" s="5499" t="s">
        <v>2426</v>
      </c>
      <c r="G358" s="5499" t="s">
        <v>2693</v>
      </c>
      <c r="H358" s="5499" t="s">
        <v>28</v>
      </c>
      <c r="I358" s="5499" t="s">
        <v>854</v>
      </c>
    </row>
    <row customHeight="1" ht="11.25">
      <c r="A359" s="5499" t="s">
        <v>2250</v>
      </c>
      <c r="B359" s="5499" t="s">
        <v>16</v>
      </c>
      <c r="C359" s="5499" t="s">
        <v>3003</v>
      </c>
      <c r="D359" s="5499" t="s">
        <v>3004</v>
      </c>
      <c r="E359" s="5499" t="s">
        <v>3005</v>
      </c>
      <c r="F359" s="5499" t="s">
        <v>2543</v>
      </c>
      <c r="G359" s="5499" t="s">
        <v>28</v>
      </c>
      <c r="H359" s="5499" t="s">
        <v>28</v>
      </c>
      <c r="I359" s="5499" t="s">
        <v>854</v>
      </c>
    </row>
    <row customHeight="1" ht="11.25">
      <c r="A360" s="5499" t="s">
        <v>2250</v>
      </c>
      <c r="B360" s="5499" t="s">
        <v>16</v>
      </c>
      <c r="C360" s="5499" t="s">
        <v>2701</v>
      </c>
      <c r="D360" s="5499" t="s">
        <v>2702</v>
      </c>
      <c r="E360" s="5499" t="s">
        <v>2703</v>
      </c>
      <c r="F360" s="5499" t="s">
        <v>2418</v>
      </c>
      <c r="G360" s="5499" t="s">
        <v>2704</v>
      </c>
      <c r="H360" s="5499" t="s">
        <v>28</v>
      </c>
      <c r="I360" s="5499" t="s">
        <v>854</v>
      </c>
    </row>
    <row customHeight="1" ht="11.25">
      <c r="A361" s="5499" t="s">
        <v>2250</v>
      </c>
      <c r="B361" s="5499" t="s">
        <v>16</v>
      </c>
      <c r="C361" s="5499" t="s">
        <v>2705</v>
      </c>
      <c r="D361" s="5499" t="s">
        <v>2706</v>
      </c>
      <c r="E361" s="5499" t="s">
        <v>2707</v>
      </c>
      <c r="F361" s="5499" t="s">
        <v>2376</v>
      </c>
      <c r="G361" s="5499" t="s">
        <v>2708</v>
      </c>
      <c r="H361" s="5499" t="s">
        <v>28</v>
      </c>
      <c r="I361" s="5499" t="s">
        <v>854</v>
      </c>
    </row>
    <row customHeight="1" ht="11.25">
      <c r="A362" s="5499" t="s">
        <v>2250</v>
      </c>
      <c r="B362" s="5499" t="s">
        <v>16</v>
      </c>
      <c r="C362" s="5499" t="s">
        <v>2709</v>
      </c>
      <c r="D362" s="5499" t="s">
        <v>2710</v>
      </c>
      <c r="E362" s="5499" t="s">
        <v>2711</v>
      </c>
      <c r="F362" s="5499" t="s">
        <v>2437</v>
      </c>
      <c r="G362" s="5499" t="s">
        <v>2712</v>
      </c>
      <c r="H362" s="5499" t="s">
        <v>28</v>
      </c>
      <c r="I362" s="5499" t="s">
        <v>854</v>
      </c>
    </row>
    <row customHeight="1" ht="11.25">
      <c r="A363" s="5499" t="s">
        <v>2250</v>
      </c>
      <c r="B363" s="5499" t="s">
        <v>16</v>
      </c>
      <c r="C363" s="5499" t="s">
        <v>2729</v>
      </c>
      <c r="D363" s="5499" t="s">
        <v>2730</v>
      </c>
      <c r="E363" s="5499" t="s">
        <v>2731</v>
      </c>
      <c r="F363" s="5499" t="s">
        <v>2426</v>
      </c>
      <c r="G363" s="5499" t="s">
        <v>28</v>
      </c>
      <c r="H363" s="5499" t="s">
        <v>28</v>
      </c>
      <c r="I363" s="5499" t="s">
        <v>854</v>
      </c>
    </row>
    <row customHeight="1" ht="11.25">
      <c r="A364" s="5499" t="s">
        <v>2250</v>
      </c>
      <c r="B364" s="5499" t="s">
        <v>16</v>
      </c>
      <c r="C364" s="5499" t="s">
        <v>2732</v>
      </c>
      <c r="D364" s="5499" t="s">
        <v>2733</v>
      </c>
      <c r="E364" s="5499" t="s">
        <v>2734</v>
      </c>
      <c r="F364" s="5499" t="s">
        <v>2364</v>
      </c>
      <c r="G364" s="5499" t="s">
        <v>28</v>
      </c>
      <c r="H364" s="5499" t="s">
        <v>28</v>
      </c>
      <c r="I364" s="5499" t="s">
        <v>854</v>
      </c>
    </row>
    <row customHeight="1" ht="11.25">
      <c r="A365" s="5499" t="s">
        <v>2250</v>
      </c>
      <c r="B365" s="5499" t="s">
        <v>16</v>
      </c>
      <c r="C365" s="5499" t="s">
        <v>2735</v>
      </c>
      <c r="D365" s="5499" t="s">
        <v>2736</v>
      </c>
      <c r="E365" s="5499" t="s">
        <v>2737</v>
      </c>
      <c r="F365" s="5499" t="s">
        <v>2326</v>
      </c>
      <c r="G365" s="5499" t="s">
        <v>28</v>
      </c>
      <c r="H365" s="5499" t="s">
        <v>28</v>
      </c>
      <c r="I365" s="5499" t="s">
        <v>854</v>
      </c>
    </row>
    <row customHeight="1" ht="11.25">
      <c r="A366" s="5499" t="s">
        <v>2250</v>
      </c>
      <c r="B366" s="5499" t="s">
        <v>16</v>
      </c>
      <c r="C366" s="5499" t="s">
        <v>2738</v>
      </c>
      <c r="D366" s="5499" t="s">
        <v>2739</v>
      </c>
      <c r="E366" s="5499" t="s">
        <v>2740</v>
      </c>
      <c r="F366" s="5499" t="s">
        <v>2385</v>
      </c>
      <c r="G366" s="5499" t="s">
        <v>2741</v>
      </c>
      <c r="H366" s="5499" t="s">
        <v>28</v>
      </c>
      <c r="I366" s="5499" t="s">
        <v>854</v>
      </c>
    </row>
    <row customHeight="1" ht="11.25">
      <c r="A367" s="5499" t="s">
        <v>2250</v>
      </c>
      <c r="B367" s="5499" t="s">
        <v>16</v>
      </c>
      <c r="C367" s="5499" t="s">
        <v>2742</v>
      </c>
      <c r="D367" s="5499" t="s">
        <v>2743</v>
      </c>
      <c r="E367" s="5499" t="s">
        <v>2744</v>
      </c>
      <c r="F367" s="5499" t="s">
        <v>2376</v>
      </c>
      <c r="G367" s="5499" t="s">
        <v>2745</v>
      </c>
      <c r="H367" s="5499" t="s">
        <v>28</v>
      </c>
      <c r="I367" s="5499" t="s">
        <v>854</v>
      </c>
    </row>
    <row customHeight="1" ht="11.25">
      <c r="A368" s="5499" t="s">
        <v>2250</v>
      </c>
      <c r="B368" s="5499" t="s">
        <v>16</v>
      </c>
      <c r="C368" s="5499" t="s">
        <v>2746</v>
      </c>
      <c r="D368" s="5499" t="s">
        <v>2747</v>
      </c>
      <c r="E368" s="5499" t="s">
        <v>2748</v>
      </c>
      <c r="F368" s="5499" t="s">
        <v>2364</v>
      </c>
      <c r="G368" s="5499" t="s">
        <v>28</v>
      </c>
      <c r="H368" s="5499" t="s">
        <v>2749</v>
      </c>
      <c r="I368" s="5499" t="s">
        <v>854</v>
      </c>
    </row>
    <row customHeight="1" ht="11.25">
      <c r="A369" s="5499" t="s">
        <v>2250</v>
      </c>
      <c r="B369" s="5499" t="s">
        <v>16</v>
      </c>
      <c r="C369" s="5499" t="s">
        <v>3006</v>
      </c>
      <c r="D369" s="5499" t="s">
        <v>3007</v>
      </c>
      <c r="E369" s="5499" t="s">
        <v>3008</v>
      </c>
      <c r="F369" s="5499" t="s">
        <v>2602</v>
      </c>
      <c r="G369" s="5499" t="s">
        <v>28</v>
      </c>
      <c r="H369" s="5499" t="s">
        <v>28</v>
      </c>
      <c r="I369" s="5499" t="s">
        <v>854</v>
      </c>
    </row>
    <row customHeight="1" ht="11.25">
      <c r="A370" s="5499" t="s">
        <v>2250</v>
      </c>
      <c r="B370" s="5499" t="s">
        <v>16</v>
      </c>
      <c r="C370" s="5499" t="s">
        <v>2766</v>
      </c>
      <c r="D370" s="5499" t="s">
        <v>2767</v>
      </c>
      <c r="E370" s="5499" t="s">
        <v>2768</v>
      </c>
      <c r="F370" s="5499" t="s">
        <v>2389</v>
      </c>
      <c r="G370" s="5499" t="s">
        <v>2769</v>
      </c>
      <c r="H370" s="5499" t="s">
        <v>28</v>
      </c>
      <c r="I370" s="5499" t="s">
        <v>854</v>
      </c>
    </row>
    <row customHeight="1" ht="11.25">
      <c r="A371" s="5499" t="s">
        <v>2250</v>
      </c>
      <c r="B371" s="5499" t="s">
        <v>16</v>
      </c>
      <c r="C371" s="5499" t="s">
        <v>2773</v>
      </c>
      <c r="D371" s="5499" t="s">
        <v>2774</v>
      </c>
      <c r="E371" s="5499" t="s">
        <v>2775</v>
      </c>
      <c r="F371" s="5499" t="s">
        <v>2626</v>
      </c>
      <c r="G371" s="5499" t="s">
        <v>28</v>
      </c>
      <c r="H371" s="5499" t="s">
        <v>28</v>
      </c>
      <c r="I371" s="5499" t="s">
        <v>854</v>
      </c>
    </row>
    <row customHeight="1" ht="11.25">
      <c r="A372" s="5499" t="s">
        <v>2250</v>
      </c>
      <c r="B372" s="5499" t="s">
        <v>16</v>
      </c>
      <c r="C372" s="5499" t="s">
        <v>3009</v>
      </c>
      <c r="D372" s="5499" t="s">
        <v>3010</v>
      </c>
      <c r="E372" s="5499" t="s">
        <v>3011</v>
      </c>
      <c r="F372" s="5499" t="s">
        <v>2400</v>
      </c>
      <c r="G372" s="5499" t="s">
        <v>3012</v>
      </c>
      <c r="H372" s="5499" t="s">
        <v>28</v>
      </c>
      <c r="I372" s="5499" t="s">
        <v>854</v>
      </c>
    </row>
    <row customHeight="1" ht="11.25">
      <c r="A373" s="5499" t="s">
        <v>2250</v>
      </c>
      <c r="B373" s="5499" t="s">
        <v>16</v>
      </c>
      <c r="C373" s="5499" t="s">
        <v>2780</v>
      </c>
      <c r="D373" s="5499" t="s">
        <v>2781</v>
      </c>
      <c r="E373" s="5499" t="s">
        <v>2782</v>
      </c>
      <c r="F373" s="5499" t="s">
        <v>2400</v>
      </c>
      <c r="G373" s="5499" t="s">
        <v>28</v>
      </c>
      <c r="H373" s="5499" t="s">
        <v>28</v>
      </c>
      <c r="I373" s="5499" t="s">
        <v>854</v>
      </c>
    </row>
    <row customHeight="1" ht="11.25">
      <c r="A374" s="5499" t="s">
        <v>2250</v>
      </c>
      <c r="B374" s="5499" t="s">
        <v>16</v>
      </c>
      <c r="C374" s="5499" t="s">
        <v>2783</v>
      </c>
      <c r="D374" s="5499" t="s">
        <v>2784</v>
      </c>
      <c r="E374" s="5499" t="s">
        <v>2785</v>
      </c>
      <c r="F374" s="5499" t="s">
        <v>2400</v>
      </c>
      <c r="G374" s="5499" t="s">
        <v>28</v>
      </c>
      <c r="H374" s="5499" t="s">
        <v>28</v>
      </c>
      <c r="I374" s="5499" t="s">
        <v>854</v>
      </c>
    </row>
    <row customHeight="1" ht="11.25">
      <c r="A375" s="5499" t="s">
        <v>2250</v>
      </c>
      <c r="B375" s="5499" t="s">
        <v>16</v>
      </c>
      <c r="C375" s="5499" t="s">
        <v>2790</v>
      </c>
      <c r="D375" s="5499" t="s">
        <v>2791</v>
      </c>
      <c r="E375" s="5499" t="s">
        <v>2792</v>
      </c>
      <c r="F375" s="5499" t="s">
        <v>2426</v>
      </c>
      <c r="G375" s="5499" t="s">
        <v>2793</v>
      </c>
      <c r="H375" s="5499" t="s">
        <v>28</v>
      </c>
      <c r="I375" s="5499" t="s">
        <v>854</v>
      </c>
    </row>
    <row customHeight="1" ht="11.25">
      <c r="A376" s="5499" t="s">
        <v>2250</v>
      </c>
      <c r="B376" s="5499" t="s">
        <v>16</v>
      </c>
      <c r="C376" s="5499" t="s">
        <v>2794</v>
      </c>
      <c r="D376" s="5499" t="s">
        <v>2795</v>
      </c>
      <c r="E376" s="5499" t="s">
        <v>2796</v>
      </c>
      <c r="F376" s="5499" t="s">
        <v>51</v>
      </c>
      <c r="G376" s="5499" t="s">
        <v>28</v>
      </c>
      <c r="H376" s="5499" t="s">
        <v>28</v>
      </c>
      <c r="I376" s="5499" t="s">
        <v>854</v>
      </c>
    </row>
    <row customHeight="1" ht="11.25">
      <c r="A377" s="5499" t="s">
        <v>2250</v>
      </c>
      <c r="B377" s="5499" t="s">
        <v>16</v>
      </c>
      <c r="C377" s="5499" t="s">
        <v>2797</v>
      </c>
      <c r="D377" s="5499" t="s">
        <v>2798</v>
      </c>
      <c r="E377" s="5499" t="s">
        <v>2799</v>
      </c>
      <c r="F377" s="5499" t="s">
        <v>2446</v>
      </c>
      <c r="G377" s="5499" t="s">
        <v>2800</v>
      </c>
      <c r="H377" s="5499" t="s">
        <v>28</v>
      </c>
      <c r="I377" s="5499" t="s">
        <v>854</v>
      </c>
    </row>
    <row customHeight="1" ht="11.25">
      <c r="A378" s="5499" t="s">
        <v>2250</v>
      </c>
      <c r="B378" s="5499" t="s">
        <v>16</v>
      </c>
      <c r="C378" s="5499" t="s">
        <v>2801</v>
      </c>
      <c r="D378" s="5499" t="s">
        <v>2802</v>
      </c>
      <c r="E378" s="5499" t="s">
        <v>2803</v>
      </c>
      <c r="F378" s="5499" t="s">
        <v>2376</v>
      </c>
      <c r="G378" s="5499" t="s">
        <v>2804</v>
      </c>
      <c r="H378" s="5499" t="s">
        <v>28</v>
      </c>
      <c r="I378" s="5499" t="s">
        <v>854</v>
      </c>
    </row>
    <row customHeight="1" ht="11.25">
      <c r="A379" s="5499" t="s">
        <v>2250</v>
      </c>
      <c r="B379" s="5499" t="s">
        <v>16</v>
      </c>
      <c r="C379" s="5499" t="s">
        <v>2808</v>
      </c>
      <c r="D379" s="5499" t="s">
        <v>2809</v>
      </c>
      <c r="E379" s="5499" t="s">
        <v>2810</v>
      </c>
      <c r="F379" s="5499" t="s">
        <v>2626</v>
      </c>
      <c r="G379" s="5499" t="s">
        <v>28</v>
      </c>
      <c r="H379" s="5499" t="s">
        <v>28</v>
      </c>
      <c r="I379" s="5499" t="s">
        <v>854</v>
      </c>
    </row>
    <row customHeight="1" ht="11.25">
      <c r="A380" s="5499" t="s">
        <v>2250</v>
      </c>
      <c r="B380" s="5499" t="s">
        <v>16</v>
      </c>
      <c r="C380" s="5499" t="s">
        <v>2811</v>
      </c>
      <c r="D380" s="5499" t="s">
        <v>2812</v>
      </c>
      <c r="E380" s="5499" t="s">
        <v>2813</v>
      </c>
      <c r="F380" s="5499" t="s">
        <v>2372</v>
      </c>
      <c r="G380" s="5499" t="s">
        <v>28</v>
      </c>
      <c r="H380" s="5499" t="s">
        <v>28</v>
      </c>
      <c r="I380" s="5499" t="s">
        <v>854</v>
      </c>
    </row>
    <row customHeight="1" ht="11.25">
      <c r="A381" s="5499" t="s">
        <v>2250</v>
      </c>
      <c r="B381" s="5499" t="s">
        <v>16</v>
      </c>
      <c r="C381" s="5499" t="s">
        <v>3013</v>
      </c>
      <c r="D381" s="5499" t="s">
        <v>3014</v>
      </c>
      <c r="E381" s="5499" t="s">
        <v>3015</v>
      </c>
      <c r="F381" s="5499" t="s">
        <v>2400</v>
      </c>
      <c r="G381" s="5499" t="s">
        <v>3016</v>
      </c>
      <c r="H381" s="5499" t="s">
        <v>28</v>
      </c>
      <c r="I381" s="5499" t="s">
        <v>854</v>
      </c>
    </row>
    <row customHeight="1" ht="11.25">
      <c r="A382" s="5499" t="s">
        <v>2250</v>
      </c>
      <c r="B382" s="5499" t="s">
        <v>16</v>
      </c>
      <c r="C382" s="5499" t="s">
        <v>2818</v>
      </c>
      <c r="D382" s="5499" t="s">
        <v>2819</v>
      </c>
      <c r="E382" s="5499" t="s">
        <v>2820</v>
      </c>
      <c r="F382" s="5499" t="s">
        <v>2626</v>
      </c>
      <c r="G382" s="5499" t="s">
        <v>28</v>
      </c>
      <c r="H382" s="5499" t="s">
        <v>28</v>
      </c>
      <c r="I382" s="5499" t="s">
        <v>854</v>
      </c>
    </row>
    <row customHeight="1" ht="11.25">
      <c r="A383" s="5499" t="s">
        <v>2250</v>
      </c>
      <c r="B383" s="5499" t="s">
        <v>16</v>
      </c>
      <c r="C383" s="5499" t="s">
        <v>3017</v>
      </c>
      <c r="D383" s="5499" t="s">
        <v>3018</v>
      </c>
      <c r="E383" s="5499" t="s">
        <v>3019</v>
      </c>
      <c r="F383" s="5499" t="s">
        <v>2400</v>
      </c>
      <c r="G383" s="5499" t="s">
        <v>3020</v>
      </c>
      <c r="H383" s="5499" t="s">
        <v>28</v>
      </c>
      <c r="I383" s="5499" t="s">
        <v>854</v>
      </c>
    </row>
    <row customHeight="1" ht="11.25">
      <c r="A384" s="5499" t="s">
        <v>2250</v>
      </c>
      <c r="B384" s="5499" t="s">
        <v>16</v>
      </c>
      <c r="C384" s="5499" t="s">
        <v>3021</v>
      </c>
      <c r="D384" s="5499" t="s">
        <v>3022</v>
      </c>
      <c r="E384" s="5499" t="s">
        <v>3023</v>
      </c>
      <c r="F384" s="5499" t="s">
        <v>2543</v>
      </c>
      <c r="G384" s="5499" t="s">
        <v>3024</v>
      </c>
      <c r="H384" s="5499" t="s">
        <v>28</v>
      </c>
      <c r="I384" s="5499" t="s">
        <v>854</v>
      </c>
    </row>
    <row customHeight="1" ht="11.25">
      <c r="A385" s="5499" t="s">
        <v>2250</v>
      </c>
      <c r="B385" s="5499" t="s">
        <v>16</v>
      </c>
      <c r="C385" s="5499" t="s">
        <v>3025</v>
      </c>
      <c r="D385" s="5499" t="s">
        <v>3026</v>
      </c>
      <c r="E385" s="5499" t="s">
        <v>3027</v>
      </c>
      <c r="F385" s="5499" t="s">
        <v>2302</v>
      </c>
      <c r="G385" s="5499" t="s">
        <v>3028</v>
      </c>
      <c r="H385" s="5499" t="s">
        <v>28</v>
      </c>
      <c r="I385" s="5499" t="s">
        <v>854</v>
      </c>
    </row>
    <row customHeight="1" ht="11.25">
      <c r="A386" s="5499" t="s">
        <v>2250</v>
      </c>
      <c r="B386" s="5499" t="s">
        <v>16</v>
      </c>
      <c r="C386" s="5499" t="s">
        <v>2825</v>
      </c>
      <c r="D386" s="5499" t="s">
        <v>2826</v>
      </c>
      <c r="E386" s="5499" t="s">
        <v>2827</v>
      </c>
      <c r="F386" s="5499" t="s">
        <v>2326</v>
      </c>
      <c r="G386" s="5499" t="s">
        <v>2828</v>
      </c>
      <c r="H386" s="5499" t="s">
        <v>28</v>
      </c>
      <c r="I386" s="5499" t="s">
        <v>854</v>
      </c>
    </row>
    <row customHeight="1" ht="11.25">
      <c r="A387" s="5499" t="s">
        <v>2250</v>
      </c>
      <c r="B387" s="5499" t="s">
        <v>16</v>
      </c>
      <c r="C387" s="5499" t="s">
        <v>2829</v>
      </c>
      <c r="D387" s="5499" t="s">
        <v>2830</v>
      </c>
      <c r="E387" s="5499" t="s">
        <v>2831</v>
      </c>
      <c r="F387" s="5499" t="s">
        <v>2418</v>
      </c>
      <c r="G387" s="5499" t="s">
        <v>28</v>
      </c>
      <c r="H387" s="5499" t="s">
        <v>28</v>
      </c>
      <c r="I387" s="5499" t="s">
        <v>854</v>
      </c>
    </row>
    <row customHeight="1" ht="11.25">
      <c r="A388" s="5499" t="s">
        <v>2250</v>
      </c>
      <c r="B388" s="5499" t="s">
        <v>16</v>
      </c>
      <c r="C388" s="5499" t="s">
        <v>2832</v>
      </c>
      <c r="D388" s="5499" t="s">
        <v>2833</v>
      </c>
      <c r="E388" s="5499" t="s">
        <v>2834</v>
      </c>
      <c r="F388" s="5499" t="s">
        <v>2418</v>
      </c>
      <c r="G388" s="5499" t="s">
        <v>28</v>
      </c>
      <c r="H388" s="5499" t="s">
        <v>2835</v>
      </c>
      <c r="I388" s="5499" t="s">
        <v>854</v>
      </c>
    </row>
    <row customHeight="1" ht="11.25">
      <c r="A389" s="5499" t="s">
        <v>2250</v>
      </c>
      <c r="B389" s="5499" t="s">
        <v>16</v>
      </c>
      <c r="C389" s="5499" t="s">
        <v>2836</v>
      </c>
      <c r="D389" s="5499" t="s">
        <v>2837</v>
      </c>
      <c r="E389" s="5499" t="s">
        <v>2838</v>
      </c>
      <c r="F389" s="5499" t="s">
        <v>2602</v>
      </c>
      <c r="G389" s="5499" t="s">
        <v>28</v>
      </c>
      <c r="H389" s="5499" t="s">
        <v>2839</v>
      </c>
      <c r="I389" s="5499" t="s">
        <v>854</v>
      </c>
    </row>
    <row customHeight="1" ht="11.25">
      <c r="A390" s="5499" t="s">
        <v>2250</v>
      </c>
      <c r="B390" s="5499" t="s">
        <v>16</v>
      </c>
      <c r="C390" s="5499" t="s">
        <v>3029</v>
      </c>
      <c r="D390" s="5499" t="s">
        <v>3030</v>
      </c>
      <c r="E390" s="5499" t="s">
        <v>2346</v>
      </c>
      <c r="F390" s="5499" t="s">
        <v>3031</v>
      </c>
      <c r="G390" s="5499" t="s">
        <v>3032</v>
      </c>
      <c r="H390" s="5499" t="s">
        <v>28</v>
      </c>
      <c r="I390" s="5499" t="s">
        <v>854</v>
      </c>
    </row>
    <row customHeight="1" ht="11.25">
      <c r="A391" s="5499" t="s">
        <v>2250</v>
      </c>
      <c r="B391" s="5499" t="s">
        <v>16</v>
      </c>
      <c r="C391" s="5499" t="s">
        <v>3033</v>
      </c>
      <c r="D391" s="5499" t="s">
        <v>3034</v>
      </c>
      <c r="E391" s="5499" t="s">
        <v>3035</v>
      </c>
      <c r="F391" s="5499" t="s">
        <v>2339</v>
      </c>
      <c r="G391" s="5499" t="s">
        <v>28</v>
      </c>
      <c r="H391" s="5499" t="s">
        <v>28</v>
      </c>
      <c r="I391" s="5499" t="s">
        <v>854</v>
      </c>
    </row>
    <row customHeight="1" ht="11.25">
      <c r="A392" s="5499" t="s">
        <v>2250</v>
      </c>
      <c r="B392" s="5499" t="s">
        <v>16</v>
      </c>
      <c r="C392" s="5499" t="s">
        <v>3036</v>
      </c>
      <c r="D392" s="5499" t="s">
        <v>3037</v>
      </c>
      <c r="E392" s="5499" t="s">
        <v>3038</v>
      </c>
      <c r="F392" s="5499" t="s">
        <v>2376</v>
      </c>
      <c r="G392" s="5499" t="s">
        <v>28</v>
      </c>
      <c r="H392" s="5499" t="s">
        <v>28</v>
      </c>
      <c r="I392" s="5499" t="s">
        <v>854</v>
      </c>
    </row>
    <row customHeight="1" ht="11.25">
      <c r="A393" s="5499" t="s">
        <v>2250</v>
      </c>
      <c r="B393" s="5499" t="s">
        <v>16</v>
      </c>
      <c r="C393" s="5499" t="s">
        <v>2840</v>
      </c>
      <c r="D393" s="5499" t="s">
        <v>2841</v>
      </c>
      <c r="E393" s="5499" t="s">
        <v>2842</v>
      </c>
      <c r="F393" s="5499" t="s">
        <v>2843</v>
      </c>
      <c r="G393" s="5499" t="s">
        <v>2844</v>
      </c>
      <c r="H393" s="5499" t="s">
        <v>28</v>
      </c>
      <c r="I393" s="5499" t="s">
        <v>854</v>
      </c>
    </row>
    <row customHeight="1" ht="11.25">
      <c r="A394" s="5499" t="s">
        <v>2250</v>
      </c>
      <c r="B394" s="5499" t="s">
        <v>16</v>
      </c>
      <c r="C394" s="5499" t="s">
        <v>2848</v>
      </c>
      <c r="D394" s="5499" t="s">
        <v>2849</v>
      </c>
      <c r="E394" s="5499" t="s">
        <v>2850</v>
      </c>
      <c r="F394" s="5499" t="s">
        <v>2418</v>
      </c>
      <c r="G394" s="5499" t="s">
        <v>28</v>
      </c>
      <c r="H394" s="5499" t="s">
        <v>28</v>
      </c>
      <c r="I394" s="5499" t="s">
        <v>854</v>
      </c>
    </row>
    <row customHeight="1" ht="11.25">
      <c r="A395" s="5499" t="s">
        <v>2250</v>
      </c>
      <c r="B395" s="5499" t="s">
        <v>16</v>
      </c>
      <c r="C395" s="5499" t="s">
        <v>2851</v>
      </c>
      <c r="D395" s="5499" t="s">
        <v>2852</v>
      </c>
      <c r="E395" s="5499" t="s">
        <v>2853</v>
      </c>
      <c r="F395" s="5499" t="s">
        <v>51</v>
      </c>
      <c r="G395" s="5499" t="s">
        <v>28</v>
      </c>
      <c r="H395" s="5499" t="s">
        <v>28</v>
      </c>
      <c r="I395" s="5499" t="s">
        <v>854</v>
      </c>
    </row>
    <row customHeight="1" ht="11.25">
      <c r="A396" s="5499" t="s">
        <v>2250</v>
      </c>
      <c r="B396" s="5499" t="s">
        <v>16</v>
      </c>
      <c r="C396" s="5499" t="s">
        <v>2854</v>
      </c>
      <c r="D396" s="5499" t="s">
        <v>2855</v>
      </c>
      <c r="E396" s="5499" t="s">
        <v>2856</v>
      </c>
      <c r="F396" s="5499" t="s">
        <v>2315</v>
      </c>
      <c r="G396" s="5499" t="s">
        <v>2857</v>
      </c>
      <c r="H396" s="5499" t="s">
        <v>28</v>
      </c>
      <c r="I396" s="5499" t="s">
        <v>854</v>
      </c>
    </row>
    <row customHeight="1" ht="11.25">
      <c r="A397" s="5499" t="s">
        <v>2250</v>
      </c>
      <c r="B397" s="5499" t="s">
        <v>16</v>
      </c>
      <c r="C397" s="5499" t="s">
        <v>2861</v>
      </c>
      <c r="D397" s="5499" t="s">
        <v>2862</v>
      </c>
      <c r="E397" s="5499" t="s">
        <v>2863</v>
      </c>
      <c r="F397" s="5499" t="s">
        <v>2864</v>
      </c>
      <c r="G397" s="5499" t="s">
        <v>28</v>
      </c>
      <c r="H397" s="5499" t="s">
        <v>28</v>
      </c>
      <c r="I397" s="5499" t="s">
        <v>854</v>
      </c>
    </row>
    <row customHeight="1" ht="11.25">
      <c r="A398" s="5499" t="s">
        <v>2250</v>
      </c>
      <c r="B398" s="5499" t="s">
        <v>16</v>
      </c>
      <c r="C398" s="5499" t="s">
        <v>2872</v>
      </c>
      <c r="D398" s="5499" t="s">
        <v>2873</v>
      </c>
      <c r="E398" s="5499" t="s">
        <v>2874</v>
      </c>
      <c r="F398" s="5499" t="s">
        <v>2875</v>
      </c>
      <c r="G398" s="5499" t="s">
        <v>2876</v>
      </c>
      <c r="H398" s="5499" t="s">
        <v>28</v>
      </c>
      <c r="I398" s="5499" t="s">
        <v>854</v>
      </c>
    </row>
    <row customHeight="1" ht="11.25">
      <c r="A399" s="5499" t="s">
        <v>2250</v>
      </c>
      <c r="B399" s="5499" t="s">
        <v>16</v>
      </c>
      <c r="C399" s="5499" t="s">
        <v>2881</v>
      </c>
      <c r="D399" s="5499" t="s">
        <v>2882</v>
      </c>
      <c r="E399" s="5499" t="s">
        <v>2883</v>
      </c>
      <c r="F399" s="5499" t="s">
        <v>2426</v>
      </c>
      <c r="G399" s="5499" t="s">
        <v>28</v>
      </c>
      <c r="H399" s="5499" t="s">
        <v>28</v>
      </c>
      <c r="I399" s="5499" t="s">
        <v>854</v>
      </c>
    </row>
    <row customHeight="1" ht="11.25">
      <c r="A400" s="5499" t="s">
        <v>2250</v>
      </c>
      <c r="B400" s="5499" t="s">
        <v>16</v>
      </c>
      <c r="C400" s="5499" t="s">
        <v>2887</v>
      </c>
      <c r="D400" s="5499" t="s">
        <v>2888</v>
      </c>
      <c r="E400" s="5499" t="s">
        <v>2889</v>
      </c>
      <c r="F400" s="5499" t="s">
        <v>2602</v>
      </c>
      <c r="G400" s="5499" t="s">
        <v>2697</v>
      </c>
      <c r="H400" s="5499" t="s">
        <v>28</v>
      </c>
      <c r="I400" s="5499" t="s">
        <v>907</v>
      </c>
    </row>
    <row customHeight="1" ht="11.25">
      <c r="A401" s="5499" t="s">
        <v>2250</v>
      </c>
      <c r="B401" s="5499" t="s">
        <v>16</v>
      </c>
      <c r="C401" s="5499" t="s">
        <v>2890</v>
      </c>
      <c r="D401" s="5499" t="s">
        <v>2891</v>
      </c>
      <c r="E401" s="5499" t="s">
        <v>2892</v>
      </c>
      <c r="F401" s="5499" t="s">
        <v>2893</v>
      </c>
      <c r="G401" s="5499" t="s">
        <v>28</v>
      </c>
      <c r="H401" s="5499" t="s">
        <v>28</v>
      </c>
      <c r="I401" s="5499" t="s">
        <v>907</v>
      </c>
    </row>
    <row customHeight="1" ht="11.25">
      <c r="A402" s="5499" t="s">
        <v>2250</v>
      </c>
      <c r="B402" s="5499" t="s">
        <v>16</v>
      </c>
      <c r="C402" s="5499" t="s">
        <v>2894</v>
      </c>
      <c r="D402" s="5499" t="s">
        <v>2895</v>
      </c>
      <c r="E402" s="5499" t="s">
        <v>2896</v>
      </c>
      <c r="F402" s="5499" t="s">
        <v>2897</v>
      </c>
      <c r="G402" s="5499" t="s">
        <v>28</v>
      </c>
      <c r="H402" s="5499" t="s">
        <v>28</v>
      </c>
      <c r="I402" s="5499" t="s">
        <v>907</v>
      </c>
    </row>
    <row customHeight="1" ht="11.25">
      <c r="A403" s="5499" t="s">
        <v>2250</v>
      </c>
      <c r="B403" s="5499" t="s">
        <v>16</v>
      </c>
      <c r="C403" s="5499" t="s">
        <v>2251</v>
      </c>
      <c r="D403" s="5499" t="s">
        <v>2252</v>
      </c>
      <c r="E403" s="5499" t="s">
        <v>2253</v>
      </c>
      <c r="F403" s="5499" t="s">
        <v>2254</v>
      </c>
      <c r="G403" s="5499" t="s">
        <v>2255</v>
      </c>
      <c r="H403" s="5499" t="s">
        <v>28</v>
      </c>
      <c r="I403" s="5499" t="s">
        <v>907</v>
      </c>
    </row>
    <row customHeight="1" ht="11.25">
      <c r="A404" s="5499" t="s">
        <v>2250</v>
      </c>
      <c r="B404" s="5499" t="s">
        <v>16</v>
      </c>
      <c r="C404" s="5499" t="s">
        <v>13</v>
      </c>
      <c r="D404" s="5499" t="s">
        <v>46</v>
      </c>
      <c r="E404" s="5499" t="s">
        <v>49</v>
      </c>
      <c r="F404" s="5499" t="s">
        <v>51</v>
      </c>
      <c r="G404" s="5499" t="s">
        <v>2260</v>
      </c>
      <c r="H404" s="5499" t="s">
        <v>28</v>
      </c>
      <c r="I404" s="5499" t="s">
        <v>907</v>
      </c>
    </row>
    <row customHeight="1" ht="11.25">
      <c r="A405" s="5499" t="s">
        <v>2250</v>
      </c>
      <c r="B405" s="5499" t="s">
        <v>16</v>
      </c>
      <c r="C405" s="5499" t="s">
        <v>2263</v>
      </c>
      <c r="D405" s="5499" t="s">
        <v>2264</v>
      </c>
      <c r="E405" s="5499" t="s">
        <v>49</v>
      </c>
      <c r="F405" s="5499" t="s">
        <v>2265</v>
      </c>
      <c r="G405" s="5499" t="s">
        <v>28</v>
      </c>
      <c r="H405" s="5499" t="s">
        <v>28</v>
      </c>
      <c r="I405" s="5499" t="s">
        <v>907</v>
      </c>
    </row>
    <row customHeight="1" ht="11.25">
      <c r="A406" s="5499" t="s">
        <v>2250</v>
      </c>
      <c r="B406" s="5499" t="s">
        <v>16</v>
      </c>
      <c r="C406" s="5499" t="s">
        <v>2275</v>
      </c>
      <c r="D406" s="5499" t="s">
        <v>2276</v>
      </c>
      <c r="E406" s="5499" t="s">
        <v>49</v>
      </c>
      <c r="F406" s="5499" t="s">
        <v>2277</v>
      </c>
      <c r="G406" s="5499" t="s">
        <v>28</v>
      </c>
      <c r="H406" s="5499" t="s">
        <v>28</v>
      </c>
      <c r="I406" s="5499" t="s">
        <v>907</v>
      </c>
    </row>
    <row customHeight="1" ht="11.25">
      <c r="A407" s="5499" t="s">
        <v>2250</v>
      </c>
      <c r="B407" s="5499" t="s">
        <v>16</v>
      </c>
      <c r="C407" s="5499" t="s">
        <v>2293</v>
      </c>
      <c r="D407" s="5499" t="s">
        <v>2294</v>
      </c>
      <c r="E407" s="5499" t="s">
        <v>49</v>
      </c>
      <c r="F407" s="5499" t="s">
        <v>2295</v>
      </c>
      <c r="G407" s="5499" t="s">
        <v>28</v>
      </c>
      <c r="H407" s="5499" t="s">
        <v>28</v>
      </c>
      <c r="I407" s="5499" t="s">
        <v>907</v>
      </c>
    </row>
    <row customHeight="1" ht="11.25">
      <c r="A408" s="5499" t="s">
        <v>2250</v>
      </c>
      <c r="B408" s="5499" t="s">
        <v>16</v>
      </c>
      <c r="C408" s="5499" t="s">
        <v>3039</v>
      </c>
      <c r="D408" s="5499" t="s">
        <v>3040</v>
      </c>
      <c r="E408" s="5499" t="s">
        <v>3041</v>
      </c>
      <c r="F408" s="5499" t="s">
        <v>2464</v>
      </c>
      <c r="G408" s="5499" t="s">
        <v>28</v>
      </c>
      <c r="H408" s="5499" t="s">
        <v>28</v>
      </c>
      <c r="I408" s="5499" t="s">
        <v>907</v>
      </c>
    </row>
    <row customHeight="1" ht="11.25">
      <c r="A409" s="5499" t="s">
        <v>2250</v>
      </c>
      <c r="B409" s="5499" t="s">
        <v>16</v>
      </c>
      <c r="C409" s="5499" t="s">
        <v>2898</v>
      </c>
      <c r="D409" s="5499" t="s">
        <v>2899</v>
      </c>
      <c r="E409" s="5499" t="s">
        <v>2900</v>
      </c>
      <c r="F409" s="5499" t="s">
        <v>2626</v>
      </c>
      <c r="G409" s="5499" t="s">
        <v>28</v>
      </c>
      <c r="H409" s="5499" t="s">
        <v>28</v>
      </c>
      <c r="I409" s="5499" t="s">
        <v>907</v>
      </c>
    </row>
    <row customHeight="1" ht="11.25">
      <c r="A410" s="5499" t="s">
        <v>2250</v>
      </c>
      <c r="B410" s="5499" t="s">
        <v>16</v>
      </c>
      <c r="C410" s="5499" t="s">
        <v>2296</v>
      </c>
      <c r="D410" s="5499" t="s">
        <v>2297</v>
      </c>
      <c r="E410" s="5499" t="s">
        <v>2298</v>
      </c>
      <c r="F410" s="5499" t="s">
        <v>2259</v>
      </c>
      <c r="G410" s="5499" t="s">
        <v>28</v>
      </c>
      <c r="H410" s="5499" t="s">
        <v>28</v>
      </c>
      <c r="I410" s="5499" t="s">
        <v>907</v>
      </c>
    </row>
    <row customHeight="1" ht="11.25">
      <c r="A411" s="5499" t="s">
        <v>2250</v>
      </c>
      <c r="B411" s="5499" t="s">
        <v>16</v>
      </c>
      <c r="C411" s="5499" t="s">
        <v>2299</v>
      </c>
      <c r="D411" s="5499" t="s">
        <v>2300</v>
      </c>
      <c r="E411" s="5499" t="s">
        <v>2301</v>
      </c>
      <c r="F411" s="5499" t="s">
        <v>2302</v>
      </c>
      <c r="G411" s="5499" t="s">
        <v>2303</v>
      </c>
      <c r="H411" s="5499" t="s">
        <v>28</v>
      </c>
      <c r="I411" s="5499" t="s">
        <v>907</v>
      </c>
    </row>
    <row customHeight="1" ht="11.25">
      <c r="A412" s="5499" t="s">
        <v>2250</v>
      </c>
      <c r="B412" s="5499" t="s">
        <v>16</v>
      </c>
      <c r="C412" s="5499" t="s">
        <v>2308</v>
      </c>
      <c r="D412" s="5499" t="s">
        <v>2309</v>
      </c>
      <c r="E412" s="5499" t="s">
        <v>2310</v>
      </c>
      <c r="F412" s="5499" t="s">
        <v>2311</v>
      </c>
      <c r="G412" s="5499" t="s">
        <v>28</v>
      </c>
      <c r="H412" s="5499" t="s">
        <v>28</v>
      </c>
      <c r="I412" s="5499" t="s">
        <v>907</v>
      </c>
    </row>
    <row customHeight="1" ht="11.25">
      <c r="A413" s="5499" t="s">
        <v>2250</v>
      </c>
      <c r="B413" s="5499" t="s">
        <v>16</v>
      </c>
      <c r="C413" s="5499" t="s">
        <v>2316</v>
      </c>
      <c r="D413" s="5499" t="s">
        <v>2317</v>
      </c>
      <c r="E413" s="5499" t="s">
        <v>2318</v>
      </c>
      <c r="F413" s="5499" t="s">
        <v>2302</v>
      </c>
      <c r="G413" s="5499" t="s">
        <v>28</v>
      </c>
      <c r="H413" s="5499" t="s">
        <v>28</v>
      </c>
      <c r="I413" s="5499" t="s">
        <v>907</v>
      </c>
    </row>
    <row customHeight="1" ht="11.25">
      <c r="A414" s="5499" t="s">
        <v>2250</v>
      </c>
      <c r="B414" s="5499" t="s">
        <v>16</v>
      </c>
      <c r="C414" s="5499" t="s">
        <v>2905</v>
      </c>
      <c r="D414" s="5499" t="s">
        <v>2906</v>
      </c>
      <c r="E414" s="5499" t="s">
        <v>2907</v>
      </c>
      <c r="F414" s="5499" t="s">
        <v>2426</v>
      </c>
      <c r="G414" s="5499" t="s">
        <v>28</v>
      </c>
      <c r="H414" s="5499" t="s">
        <v>28</v>
      </c>
      <c r="I414" s="5499" t="s">
        <v>907</v>
      </c>
    </row>
    <row customHeight="1" ht="11.25">
      <c r="A415" s="5499" t="s">
        <v>2250</v>
      </c>
      <c r="B415" s="5499" t="s">
        <v>16</v>
      </c>
      <c r="C415" s="5499" t="s">
        <v>2340</v>
      </c>
      <c r="D415" s="5499" t="s">
        <v>2341</v>
      </c>
      <c r="E415" s="5499" t="s">
        <v>2342</v>
      </c>
      <c r="F415" s="5499" t="s">
        <v>2343</v>
      </c>
      <c r="G415" s="5499" t="s">
        <v>28</v>
      </c>
      <c r="H415" s="5499" t="s">
        <v>28</v>
      </c>
      <c r="I415" s="5499" t="s">
        <v>907</v>
      </c>
    </row>
    <row customHeight="1" ht="11.25">
      <c r="A416" s="5499" t="s">
        <v>2250</v>
      </c>
      <c r="B416" s="5499" t="s">
        <v>16</v>
      </c>
      <c r="C416" s="5499" t="s">
        <v>2344</v>
      </c>
      <c r="D416" s="5499" t="s">
        <v>2345</v>
      </c>
      <c r="E416" s="5499" t="s">
        <v>2346</v>
      </c>
      <c r="F416" s="5499" t="s">
        <v>2347</v>
      </c>
      <c r="G416" s="5499" t="s">
        <v>28</v>
      </c>
      <c r="H416" s="5499" t="s">
        <v>28</v>
      </c>
      <c r="I416" s="5499" t="s">
        <v>907</v>
      </c>
    </row>
    <row customHeight="1" ht="11.25">
      <c r="A417" s="5499" t="s">
        <v>2250</v>
      </c>
      <c r="B417" s="5499" t="s">
        <v>16</v>
      </c>
      <c r="C417" s="5499" t="s">
        <v>3042</v>
      </c>
      <c r="D417" s="5499" t="s">
        <v>3043</v>
      </c>
      <c r="E417" s="5499" t="s">
        <v>3044</v>
      </c>
      <c r="F417" s="5499" t="s">
        <v>2302</v>
      </c>
      <c r="G417" s="5499" t="s">
        <v>28</v>
      </c>
      <c r="H417" s="5499" t="s">
        <v>28</v>
      </c>
      <c r="I417" s="5499" t="s">
        <v>907</v>
      </c>
    </row>
    <row customHeight="1" ht="11.25">
      <c r="A418" s="5499" t="s">
        <v>2250</v>
      </c>
      <c r="B418" s="5499" t="s">
        <v>16</v>
      </c>
      <c r="C418" s="5499" t="s">
        <v>2355</v>
      </c>
      <c r="D418" s="5499" t="s">
        <v>2356</v>
      </c>
      <c r="E418" s="5499" t="s">
        <v>2357</v>
      </c>
      <c r="F418" s="5499" t="s">
        <v>51</v>
      </c>
      <c r="G418" s="5499" t="s">
        <v>2358</v>
      </c>
      <c r="H418" s="5499" t="s">
        <v>28</v>
      </c>
      <c r="I418" s="5499" t="s">
        <v>907</v>
      </c>
    </row>
    <row customHeight="1" ht="11.25">
      <c r="A419" s="5499" t="s">
        <v>2250</v>
      </c>
      <c r="B419" s="5499" t="s">
        <v>16</v>
      </c>
      <c r="C419" s="5499" t="s">
        <v>28</v>
      </c>
      <c r="D419" s="5499" t="s">
        <v>2359</v>
      </c>
      <c r="E419" s="5499" t="s">
        <v>2360</v>
      </c>
      <c r="F419" s="5499" t="s">
        <v>51</v>
      </c>
      <c r="G419" s="5499" t="s">
        <v>28</v>
      </c>
      <c r="H419" s="5499" t="s">
        <v>28</v>
      </c>
      <c r="I419" s="5499" t="s">
        <v>907</v>
      </c>
    </row>
    <row customHeight="1" ht="11.25">
      <c r="A420" s="5499" t="s">
        <v>2250</v>
      </c>
      <c r="B420" s="5499" t="s">
        <v>16</v>
      </c>
      <c r="C420" s="5499" t="s">
        <v>2361</v>
      </c>
      <c r="D420" s="5499" t="s">
        <v>2362</v>
      </c>
      <c r="E420" s="5499" t="s">
        <v>2363</v>
      </c>
      <c r="F420" s="5499" t="s">
        <v>2364</v>
      </c>
      <c r="G420" s="5499" t="s">
        <v>2365</v>
      </c>
      <c r="H420" s="5499" t="s">
        <v>28</v>
      </c>
      <c r="I420" s="5499" t="s">
        <v>907</v>
      </c>
    </row>
    <row customHeight="1" ht="11.25">
      <c r="A421" s="5499" t="s">
        <v>2250</v>
      </c>
      <c r="B421" s="5499" t="s">
        <v>16</v>
      </c>
      <c r="C421" s="5499" t="s">
        <v>2366</v>
      </c>
      <c r="D421" s="5499" t="s">
        <v>2367</v>
      </c>
      <c r="E421" s="5499" t="s">
        <v>2368</v>
      </c>
      <c r="F421" s="5499" t="s">
        <v>2364</v>
      </c>
      <c r="G421" s="5499" t="s">
        <v>28</v>
      </c>
      <c r="H421" s="5499" t="s">
        <v>28</v>
      </c>
      <c r="I421" s="5499" t="s">
        <v>907</v>
      </c>
    </row>
    <row customHeight="1" ht="11.25">
      <c r="A422" s="5499" t="s">
        <v>2250</v>
      </c>
      <c r="B422" s="5499" t="s">
        <v>16</v>
      </c>
      <c r="C422" s="5499" t="s">
        <v>2369</v>
      </c>
      <c r="D422" s="5499" t="s">
        <v>2370</v>
      </c>
      <c r="E422" s="5499" t="s">
        <v>2371</v>
      </c>
      <c r="F422" s="5499" t="s">
        <v>2372</v>
      </c>
      <c r="G422" s="5499" t="s">
        <v>28</v>
      </c>
      <c r="H422" s="5499" t="s">
        <v>28</v>
      </c>
      <c r="I422" s="5499" t="s">
        <v>907</v>
      </c>
    </row>
    <row customHeight="1" ht="11.25">
      <c r="A423" s="5499" t="s">
        <v>2250</v>
      </c>
      <c r="B423" s="5499" t="s">
        <v>16</v>
      </c>
      <c r="C423" s="5499" t="s">
        <v>2926</v>
      </c>
      <c r="D423" s="5499" t="s">
        <v>2927</v>
      </c>
      <c r="E423" s="5499" t="s">
        <v>2928</v>
      </c>
      <c r="F423" s="5499" t="s">
        <v>2364</v>
      </c>
      <c r="G423" s="5499" t="s">
        <v>28</v>
      </c>
      <c r="H423" s="5499" t="s">
        <v>2929</v>
      </c>
      <c r="I423" s="5499" t="s">
        <v>907</v>
      </c>
    </row>
    <row customHeight="1" ht="11.25">
      <c r="A424" s="5499" t="s">
        <v>2250</v>
      </c>
      <c r="B424" s="5499" t="s">
        <v>16</v>
      </c>
      <c r="C424" s="5499" t="s">
        <v>2386</v>
      </c>
      <c r="D424" s="5499" t="s">
        <v>2387</v>
      </c>
      <c r="E424" s="5499" t="s">
        <v>2388</v>
      </c>
      <c r="F424" s="5499" t="s">
        <v>2389</v>
      </c>
      <c r="G424" s="5499" t="s">
        <v>2390</v>
      </c>
      <c r="H424" s="5499" t="s">
        <v>28</v>
      </c>
      <c r="I424" s="5499" t="s">
        <v>907</v>
      </c>
    </row>
    <row customHeight="1" ht="11.25">
      <c r="A425" s="5499" t="s">
        <v>2250</v>
      </c>
      <c r="B425" s="5499" t="s">
        <v>16</v>
      </c>
      <c r="C425" s="5499" t="s">
        <v>2391</v>
      </c>
      <c r="D425" s="5499" t="s">
        <v>2392</v>
      </c>
      <c r="E425" s="5499" t="s">
        <v>2393</v>
      </c>
      <c r="F425" s="5499" t="s">
        <v>2311</v>
      </c>
      <c r="G425" s="5499" t="s">
        <v>28</v>
      </c>
      <c r="H425" s="5499" t="s">
        <v>28</v>
      </c>
      <c r="I425" s="5499" t="s">
        <v>907</v>
      </c>
    </row>
    <row customHeight="1" ht="11.25">
      <c r="A426" s="5499" t="s">
        <v>2250</v>
      </c>
      <c r="B426" s="5499" t="s">
        <v>16</v>
      </c>
      <c r="C426" s="5499" t="s">
        <v>2394</v>
      </c>
      <c r="D426" s="5499" t="s">
        <v>2392</v>
      </c>
      <c r="E426" s="5499" t="s">
        <v>2395</v>
      </c>
      <c r="F426" s="5499" t="s">
        <v>2343</v>
      </c>
      <c r="G426" s="5499" t="s">
        <v>2396</v>
      </c>
      <c r="H426" s="5499" t="s">
        <v>28</v>
      </c>
      <c r="I426" s="5499" t="s">
        <v>907</v>
      </c>
    </row>
    <row customHeight="1" ht="11.25">
      <c r="A427" s="5499" t="s">
        <v>2250</v>
      </c>
      <c r="B427" s="5499" t="s">
        <v>16</v>
      </c>
      <c r="C427" s="5499" t="s">
        <v>2934</v>
      </c>
      <c r="D427" s="5499" t="s">
        <v>2935</v>
      </c>
      <c r="E427" s="5499" t="s">
        <v>2936</v>
      </c>
      <c r="F427" s="5499" t="s">
        <v>2426</v>
      </c>
      <c r="G427" s="5499" t="s">
        <v>2937</v>
      </c>
      <c r="H427" s="5499" t="s">
        <v>28</v>
      </c>
      <c r="I427" s="5499" t="s">
        <v>907</v>
      </c>
    </row>
    <row customHeight="1" ht="11.25">
      <c r="A428" s="5499" t="s">
        <v>2250</v>
      </c>
      <c r="B428" s="5499" t="s">
        <v>16</v>
      </c>
      <c r="C428" s="5499" t="s">
        <v>2938</v>
      </c>
      <c r="D428" s="5499" t="s">
        <v>2939</v>
      </c>
      <c r="E428" s="5499" t="s">
        <v>2940</v>
      </c>
      <c r="F428" s="5499" t="s">
        <v>2400</v>
      </c>
      <c r="G428" s="5499" t="s">
        <v>28</v>
      </c>
      <c r="H428" s="5499" t="s">
        <v>28</v>
      </c>
      <c r="I428" s="5499" t="s">
        <v>907</v>
      </c>
    </row>
    <row customHeight="1" ht="11.25">
      <c r="A429" s="5499" t="s">
        <v>2250</v>
      </c>
      <c r="B429" s="5499" t="s">
        <v>16</v>
      </c>
      <c r="C429" s="5499" t="s">
        <v>2941</v>
      </c>
      <c r="D429" s="5499" t="s">
        <v>2942</v>
      </c>
      <c r="E429" s="5499" t="s">
        <v>2943</v>
      </c>
      <c r="F429" s="5499" t="s">
        <v>2464</v>
      </c>
      <c r="G429" s="5499" t="s">
        <v>28</v>
      </c>
      <c r="H429" s="5499" t="s">
        <v>28</v>
      </c>
      <c r="I429" s="5499" t="s">
        <v>907</v>
      </c>
    </row>
    <row customHeight="1" ht="11.25">
      <c r="A430" s="5499" t="s">
        <v>2250</v>
      </c>
      <c r="B430" s="5499" t="s">
        <v>16</v>
      </c>
      <c r="C430" s="5499" t="s">
        <v>2401</v>
      </c>
      <c r="D430" s="5499" t="s">
        <v>2402</v>
      </c>
      <c r="E430" s="5499" t="s">
        <v>2403</v>
      </c>
      <c r="F430" s="5499" t="s">
        <v>2339</v>
      </c>
      <c r="G430" s="5499" t="s">
        <v>2404</v>
      </c>
      <c r="H430" s="5499" t="s">
        <v>28</v>
      </c>
      <c r="I430" s="5499" t="s">
        <v>907</v>
      </c>
    </row>
    <row customHeight="1" ht="11.25">
      <c r="A431" s="5499" t="s">
        <v>2250</v>
      </c>
      <c r="B431" s="5499" t="s">
        <v>16</v>
      </c>
      <c r="C431" s="5499" t="s">
        <v>2412</v>
      </c>
      <c r="D431" s="5499" t="s">
        <v>2413</v>
      </c>
      <c r="E431" s="5499" t="s">
        <v>2414</v>
      </c>
      <c r="F431" s="5499" t="s">
        <v>2364</v>
      </c>
      <c r="G431" s="5499" t="s">
        <v>28</v>
      </c>
      <c r="H431" s="5499" t="s">
        <v>28</v>
      </c>
      <c r="I431" s="5499" t="s">
        <v>907</v>
      </c>
    </row>
    <row customHeight="1" ht="11.25">
      <c r="A432" s="5499" t="s">
        <v>2250</v>
      </c>
      <c r="B432" s="5499" t="s">
        <v>16</v>
      </c>
      <c r="C432" s="5499" t="s">
        <v>2415</v>
      </c>
      <c r="D432" s="5499" t="s">
        <v>2416</v>
      </c>
      <c r="E432" s="5499" t="s">
        <v>2417</v>
      </c>
      <c r="F432" s="5499" t="s">
        <v>2418</v>
      </c>
      <c r="G432" s="5499" t="s">
        <v>28</v>
      </c>
      <c r="H432" s="5499" t="s">
        <v>28</v>
      </c>
      <c r="I432" s="5499" t="s">
        <v>907</v>
      </c>
    </row>
    <row customHeight="1" ht="11.25">
      <c r="A433" s="5499" t="s">
        <v>2250</v>
      </c>
      <c r="B433" s="5499" t="s">
        <v>16</v>
      </c>
      <c r="C433" s="5499" t="s">
        <v>2419</v>
      </c>
      <c r="D433" s="5499" t="s">
        <v>2420</v>
      </c>
      <c r="E433" s="5499" t="s">
        <v>2421</v>
      </c>
      <c r="F433" s="5499" t="s">
        <v>2400</v>
      </c>
      <c r="G433" s="5499" t="s">
        <v>2422</v>
      </c>
      <c r="H433" s="5499" t="s">
        <v>28</v>
      </c>
      <c r="I433" s="5499" t="s">
        <v>907</v>
      </c>
    </row>
    <row customHeight="1" ht="11.25">
      <c r="A434" s="5499" t="s">
        <v>2250</v>
      </c>
      <c r="B434" s="5499" t="s">
        <v>16</v>
      </c>
      <c r="C434" s="5499" t="s">
        <v>2423</v>
      </c>
      <c r="D434" s="5499" t="s">
        <v>2424</v>
      </c>
      <c r="E434" s="5499" t="s">
        <v>2425</v>
      </c>
      <c r="F434" s="5499" t="s">
        <v>2426</v>
      </c>
      <c r="G434" s="5499" t="s">
        <v>28</v>
      </c>
      <c r="H434" s="5499" t="s">
        <v>28</v>
      </c>
      <c r="I434" s="5499" t="s">
        <v>907</v>
      </c>
    </row>
    <row customHeight="1" ht="11.25">
      <c r="A435" s="5499" t="s">
        <v>2250</v>
      </c>
      <c r="B435" s="5499" t="s">
        <v>16</v>
      </c>
      <c r="C435" s="5499" t="s">
        <v>2427</v>
      </c>
      <c r="D435" s="5499" t="s">
        <v>2428</v>
      </c>
      <c r="E435" s="5499" t="s">
        <v>2429</v>
      </c>
      <c r="F435" s="5499" t="s">
        <v>2426</v>
      </c>
      <c r="G435" s="5499" t="s">
        <v>2430</v>
      </c>
      <c r="H435" s="5499" t="s">
        <v>28</v>
      </c>
      <c r="I435" s="5499" t="s">
        <v>907</v>
      </c>
    </row>
    <row customHeight="1" ht="11.25">
      <c r="A436" s="5499" t="s">
        <v>2250</v>
      </c>
      <c r="B436" s="5499" t="s">
        <v>16</v>
      </c>
      <c r="C436" s="5499" t="s">
        <v>2431</v>
      </c>
      <c r="D436" s="5499" t="s">
        <v>2432</v>
      </c>
      <c r="E436" s="5499" t="s">
        <v>2433</v>
      </c>
      <c r="F436" s="5499" t="s">
        <v>2400</v>
      </c>
      <c r="G436" s="5499" t="s">
        <v>28</v>
      </c>
      <c r="H436" s="5499" t="s">
        <v>28</v>
      </c>
      <c r="I436" s="5499" t="s">
        <v>907</v>
      </c>
    </row>
    <row customHeight="1" ht="11.25">
      <c r="A437" s="5499" t="s">
        <v>2250</v>
      </c>
      <c r="B437" s="5499" t="s">
        <v>16</v>
      </c>
      <c r="C437" s="5499" t="s">
        <v>2434</v>
      </c>
      <c r="D437" s="5499" t="s">
        <v>2435</v>
      </c>
      <c r="E437" s="5499" t="s">
        <v>2436</v>
      </c>
      <c r="F437" s="5499" t="s">
        <v>2437</v>
      </c>
      <c r="G437" s="5499" t="s">
        <v>2438</v>
      </c>
      <c r="H437" s="5499" t="s">
        <v>28</v>
      </c>
      <c r="I437" s="5499" t="s">
        <v>907</v>
      </c>
    </row>
    <row customHeight="1" ht="11.25">
      <c r="A438" s="5499" t="s">
        <v>2250</v>
      </c>
      <c r="B438" s="5499" t="s">
        <v>16</v>
      </c>
      <c r="C438" s="5499" t="s">
        <v>2944</v>
      </c>
      <c r="D438" s="5499" t="s">
        <v>2945</v>
      </c>
      <c r="E438" s="5499" t="s">
        <v>2946</v>
      </c>
      <c r="F438" s="5499" t="s">
        <v>2400</v>
      </c>
      <c r="G438" s="5499" t="s">
        <v>2947</v>
      </c>
      <c r="H438" s="5499" t="s">
        <v>28</v>
      </c>
      <c r="I438" s="5499" t="s">
        <v>907</v>
      </c>
    </row>
    <row customHeight="1" ht="11.25">
      <c r="A439" s="5499" t="s">
        <v>2250</v>
      </c>
      <c r="B439" s="5499" t="s">
        <v>16</v>
      </c>
      <c r="C439" s="5499" t="s">
        <v>2948</v>
      </c>
      <c r="D439" s="5499" t="s">
        <v>2949</v>
      </c>
      <c r="E439" s="5499" t="s">
        <v>2950</v>
      </c>
      <c r="F439" s="5499" t="s">
        <v>2437</v>
      </c>
      <c r="G439" s="5499" t="s">
        <v>2929</v>
      </c>
      <c r="H439" s="5499" t="s">
        <v>28</v>
      </c>
      <c r="I439" s="5499" t="s">
        <v>907</v>
      </c>
    </row>
    <row customHeight="1" ht="11.25">
      <c r="A440" s="5499" t="s">
        <v>2250</v>
      </c>
      <c r="B440" s="5499" t="s">
        <v>16</v>
      </c>
      <c r="C440" s="5499" t="s">
        <v>2443</v>
      </c>
      <c r="D440" s="5499" t="s">
        <v>2444</v>
      </c>
      <c r="E440" s="5499" t="s">
        <v>2445</v>
      </c>
      <c r="F440" s="5499" t="s">
        <v>2446</v>
      </c>
      <c r="G440" s="5499" t="s">
        <v>28</v>
      </c>
      <c r="H440" s="5499" t="s">
        <v>28</v>
      </c>
      <c r="I440" s="5499" t="s">
        <v>907</v>
      </c>
    </row>
    <row customHeight="1" ht="11.25">
      <c r="A441" s="5499" t="s">
        <v>2250</v>
      </c>
      <c r="B441" s="5499" t="s">
        <v>16</v>
      </c>
      <c r="C441" s="5499" t="s">
        <v>3045</v>
      </c>
      <c r="D441" s="5499" t="s">
        <v>3046</v>
      </c>
      <c r="E441" s="5499" t="s">
        <v>3047</v>
      </c>
      <c r="F441" s="5499" t="s">
        <v>2437</v>
      </c>
      <c r="G441" s="5499" t="s">
        <v>3048</v>
      </c>
      <c r="H441" s="5499" t="s">
        <v>28</v>
      </c>
      <c r="I441" s="5499" t="s">
        <v>907</v>
      </c>
    </row>
    <row customHeight="1" ht="11.25">
      <c r="A442" s="5499" t="s">
        <v>2250</v>
      </c>
      <c r="B442" s="5499" t="s">
        <v>16</v>
      </c>
      <c r="C442" s="5499" t="s">
        <v>2451</v>
      </c>
      <c r="D442" s="5499" t="s">
        <v>2452</v>
      </c>
      <c r="E442" s="5499" t="s">
        <v>2453</v>
      </c>
      <c r="F442" s="5499" t="s">
        <v>2426</v>
      </c>
      <c r="G442" s="5499" t="s">
        <v>2454</v>
      </c>
      <c r="H442" s="5499" t="s">
        <v>28</v>
      </c>
      <c r="I442" s="5499" t="s">
        <v>907</v>
      </c>
    </row>
    <row customHeight="1" ht="11.25">
      <c r="A443" s="5499" t="s">
        <v>2250</v>
      </c>
      <c r="B443" s="5499" t="s">
        <v>16</v>
      </c>
      <c r="C443" s="5499" t="s">
        <v>2455</v>
      </c>
      <c r="D443" s="5499" t="s">
        <v>2456</v>
      </c>
      <c r="E443" s="5499" t="s">
        <v>2457</v>
      </c>
      <c r="F443" s="5499" t="s">
        <v>2426</v>
      </c>
      <c r="G443" s="5499" t="s">
        <v>28</v>
      </c>
      <c r="H443" s="5499" t="s">
        <v>28</v>
      </c>
      <c r="I443" s="5499" t="s">
        <v>907</v>
      </c>
    </row>
    <row customHeight="1" ht="11.25">
      <c r="A444" s="5499" t="s">
        <v>2250</v>
      </c>
      <c r="B444" s="5499" t="s">
        <v>16</v>
      </c>
      <c r="C444" s="5499" t="s">
        <v>2458</v>
      </c>
      <c r="D444" s="5499" t="s">
        <v>2459</v>
      </c>
      <c r="E444" s="5499" t="s">
        <v>2460</v>
      </c>
      <c r="F444" s="5499" t="s">
        <v>2343</v>
      </c>
      <c r="G444" s="5499" t="s">
        <v>28</v>
      </c>
      <c r="H444" s="5499" t="s">
        <v>28</v>
      </c>
      <c r="I444" s="5499" t="s">
        <v>907</v>
      </c>
    </row>
    <row customHeight="1" ht="11.25">
      <c r="A445" s="5499" t="s">
        <v>2250</v>
      </c>
      <c r="B445" s="5499" t="s">
        <v>16</v>
      </c>
      <c r="C445" s="5499" t="s">
        <v>3049</v>
      </c>
      <c r="D445" s="5499" t="s">
        <v>3050</v>
      </c>
      <c r="E445" s="5499" t="s">
        <v>3051</v>
      </c>
      <c r="F445" s="5499" t="s">
        <v>2364</v>
      </c>
      <c r="G445" s="5499" t="s">
        <v>3052</v>
      </c>
      <c r="H445" s="5499" t="s">
        <v>28</v>
      </c>
      <c r="I445" s="5499" t="s">
        <v>907</v>
      </c>
    </row>
    <row customHeight="1" ht="11.25">
      <c r="A446" s="5499" t="s">
        <v>2250</v>
      </c>
      <c r="B446" s="5499" t="s">
        <v>16</v>
      </c>
      <c r="C446" s="5499" t="s">
        <v>2465</v>
      </c>
      <c r="D446" s="5499" t="s">
        <v>2466</v>
      </c>
      <c r="E446" s="5499" t="s">
        <v>2467</v>
      </c>
      <c r="F446" s="5499" t="s">
        <v>2426</v>
      </c>
      <c r="G446" s="5499" t="s">
        <v>2468</v>
      </c>
      <c r="H446" s="5499" t="s">
        <v>28</v>
      </c>
      <c r="I446" s="5499" t="s">
        <v>907</v>
      </c>
    </row>
    <row customHeight="1" ht="11.25">
      <c r="A447" s="5499" t="s">
        <v>2250</v>
      </c>
      <c r="B447" s="5499" t="s">
        <v>16</v>
      </c>
      <c r="C447" s="5499" t="s">
        <v>2472</v>
      </c>
      <c r="D447" s="5499" t="s">
        <v>2473</v>
      </c>
      <c r="E447" s="5499" t="s">
        <v>2474</v>
      </c>
      <c r="F447" s="5499" t="s">
        <v>2437</v>
      </c>
      <c r="G447" s="5499" t="s">
        <v>28</v>
      </c>
      <c r="H447" s="5499" t="s">
        <v>28</v>
      </c>
      <c r="I447" s="5499" t="s">
        <v>907</v>
      </c>
    </row>
    <row customHeight="1" ht="11.25">
      <c r="A448" s="5499" t="s">
        <v>2250</v>
      </c>
      <c r="B448" s="5499" t="s">
        <v>16</v>
      </c>
      <c r="C448" s="5499" t="s">
        <v>2475</v>
      </c>
      <c r="D448" s="5499" t="s">
        <v>2476</v>
      </c>
      <c r="E448" s="5499" t="s">
        <v>2477</v>
      </c>
      <c r="F448" s="5499" t="s">
        <v>2464</v>
      </c>
      <c r="G448" s="5499" t="s">
        <v>28</v>
      </c>
      <c r="H448" s="5499" t="s">
        <v>28</v>
      </c>
      <c r="I448" s="5499" t="s">
        <v>907</v>
      </c>
    </row>
    <row customHeight="1" ht="11.25">
      <c r="A449" s="5499" t="s">
        <v>2250</v>
      </c>
      <c r="B449" s="5499" t="s">
        <v>16</v>
      </c>
      <c r="C449" s="5499" t="s">
        <v>2478</v>
      </c>
      <c r="D449" s="5499" t="s">
        <v>2479</v>
      </c>
      <c r="E449" s="5499" t="s">
        <v>2480</v>
      </c>
      <c r="F449" s="5499" t="s">
        <v>2426</v>
      </c>
      <c r="G449" s="5499" t="s">
        <v>2481</v>
      </c>
      <c r="H449" s="5499" t="s">
        <v>28</v>
      </c>
      <c r="I449" s="5499" t="s">
        <v>907</v>
      </c>
    </row>
    <row customHeight="1" ht="11.25">
      <c r="A450" s="5499" t="s">
        <v>2250</v>
      </c>
      <c r="B450" s="5499" t="s">
        <v>16</v>
      </c>
      <c r="C450" s="5499" t="s">
        <v>2482</v>
      </c>
      <c r="D450" s="5499" t="s">
        <v>2483</v>
      </c>
      <c r="E450" s="5499" t="s">
        <v>2484</v>
      </c>
      <c r="F450" s="5499" t="s">
        <v>2437</v>
      </c>
      <c r="G450" s="5499" t="s">
        <v>2485</v>
      </c>
      <c r="H450" s="5499" t="s">
        <v>28</v>
      </c>
      <c r="I450" s="5499" t="s">
        <v>907</v>
      </c>
    </row>
    <row customHeight="1" ht="11.25">
      <c r="A451" s="5499" t="s">
        <v>2250</v>
      </c>
      <c r="B451" s="5499" t="s">
        <v>16</v>
      </c>
      <c r="C451" s="5499" t="s">
        <v>2486</v>
      </c>
      <c r="D451" s="5499" t="s">
        <v>2483</v>
      </c>
      <c r="E451" s="5499" t="s">
        <v>2487</v>
      </c>
      <c r="F451" s="5499" t="s">
        <v>2311</v>
      </c>
      <c r="G451" s="5499" t="s">
        <v>2488</v>
      </c>
      <c r="H451" s="5499" t="s">
        <v>28</v>
      </c>
      <c r="I451" s="5499" t="s">
        <v>907</v>
      </c>
    </row>
    <row customHeight="1" ht="11.25">
      <c r="A452" s="5499" t="s">
        <v>2250</v>
      </c>
      <c r="B452" s="5499" t="s">
        <v>16</v>
      </c>
      <c r="C452" s="5499" t="s">
        <v>2489</v>
      </c>
      <c r="D452" s="5499" t="s">
        <v>2490</v>
      </c>
      <c r="E452" s="5499" t="s">
        <v>2491</v>
      </c>
      <c r="F452" s="5499" t="s">
        <v>2418</v>
      </c>
      <c r="G452" s="5499" t="s">
        <v>28</v>
      </c>
      <c r="H452" s="5499" t="s">
        <v>28</v>
      </c>
      <c r="I452" s="5499" t="s">
        <v>907</v>
      </c>
    </row>
    <row customHeight="1" ht="11.25">
      <c r="A453" s="5499" t="s">
        <v>2250</v>
      </c>
      <c r="B453" s="5499" t="s">
        <v>16</v>
      </c>
      <c r="C453" s="5499" t="s">
        <v>2492</v>
      </c>
      <c r="D453" s="5499" t="s">
        <v>2493</v>
      </c>
      <c r="E453" s="5499" t="s">
        <v>2494</v>
      </c>
      <c r="F453" s="5499" t="s">
        <v>2418</v>
      </c>
      <c r="G453" s="5499" t="s">
        <v>2495</v>
      </c>
      <c r="H453" s="5499" t="s">
        <v>28</v>
      </c>
      <c r="I453" s="5499" t="s">
        <v>907</v>
      </c>
    </row>
    <row customHeight="1" ht="11.25">
      <c r="A454" s="5499" t="s">
        <v>2250</v>
      </c>
      <c r="B454" s="5499" t="s">
        <v>16</v>
      </c>
      <c r="C454" s="5499" t="s">
        <v>2496</v>
      </c>
      <c r="D454" s="5499" t="s">
        <v>2497</v>
      </c>
      <c r="E454" s="5499" t="s">
        <v>2498</v>
      </c>
      <c r="F454" s="5499" t="s">
        <v>2376</v>
      </c>
      <c r="G454" s="5499" t="s">
        <v>28</v>
      </c>
      <c r="H454" s="5499" t="s">
        <v>28</v>
      </c>
      <c r="I454" s="5499" t="s">
        <v>907</v>
      </c>
    </row>
    <row customHeight="1" ht="11.25">
      <c r="A455" s="5499" t="s">
        <v>2250</v>
      </c>
      <c r="B455" s="5499" t="s">
        <v>16</v>
      </c>
      <c r="C455" s="5499" t="s">
        <v>2507</v>
      </c>
      <c r="D455" s="5499" t="s">
        <v>2508</v>
      </c>
      <c r="E455" s="5499" t="s">
        <v>2509</v>
      </c>
      <c r="F455" s="5499" t="s">
        <v>2400</v>
      </c>
      <c r="G455" s="5499" t="s">
        <v>2510</v>
      </c>
      <c r="H455" s="5499" t="s">
        <v>28</v>
      </c>
      <c r="I455" s="5499" t="s">
        <v>907</v>
      </c>
    </row>
    <row customHeight="1" ht="11.25">
      <c r="A456" s="5499" t="s">
        <v>2250</v>
      </c>
      <c r="B456" s="5499" t="s">
        <v>16</v>
      </c>
      <c r="C456" s="5499" t="s">
        <v>2954</v>
      </c>
      <c r="D456" s="5499" t="s">
        <v>2955</v>
      </c>
      <c r="E456" s="5499" t="s">
        <v>2956</v>
      </c>
      <c r="F456" s="5499" t="s">
        <v>51</v>
      </c>
      <c r="G456" s="5499" t="s">
        <v>28</v>
      </c>
      <c r="H456" s="5499" t="s">
        <v>28</v>
      </c>
      <c r="I456" s="5499" t="s">
        <v>907</v>
      </c>
    </row>
    <row customHeight="1" ht="11.25">
      <c r="A457" s="5499" t="s">
        <v>2250</v>
      </c>
      <c r="B457" s="5499" t="s">
        <v>16</v>
      </c>
      <c r="C457" s="5499" t="s">
        <v>2514</v>
      </c>
      <c r="D457" s="5499" t="s">
        <v>2515</v>
      </c>
      <c r="E457" s="5499" t="s">
        <v>2516</v>
      </c>
      <c r="F457" s="5499" t="s">
        <v>2446</v>
      </c>
      <c r="G457" s="5499" t="s">
        <v>28</v>
      </c>
      <c r="H457" s="5499" t="s">
        <v>28</v>
      </c>
      <c r="I457" s="5499" t="s">
        <v>907</v>
      </c>
    </row>
    <row customHeight="1" ht="11.25">
      <c r="A458" s="5499" t="s">
        <v>2250</v>
      </c>
      <c r="B458" s="5499" t="s">
        <v>16</v>
      </c>
      <c r="C458" s="5499" t="s">
        <v>2520</v>
      </c>
      <c r="D458" s="5499" t="s">
        <v>2521</v>
      </c>
      <c r="E458" s="5499" t="s">
        <v>2522</v>
      </c>
      <c r="F458" s="5499" t="s">
        <v>2311</v>
      </c>
      <c r="G458" s="5499" t="s">
        <v>2523</v>
      </c>
      <c r="H458" s="5499" t="s">
        <v>28</v>
      </c>
      <c r="I458" s="5499" t="s">
        <v>907</v>
      </c>
    </row>
    <row customHeight="1" ht="11.25">
      <c r="A459" s="5499" t="s">
        <v>2250</v>
      </c>
      <c r="B459" s="5499" t="s">
        <v>16</v>
      </c>
      <c r="C459" s="5499" t="s">
        <v>2527</v>
      </c>
      <c r="D459" s="5499" t="s">
        <v>2528</v>
      </c>
      <c r="E459" s="5499" t="s">
        <v>2529</v>
      </c>
      <c r="F459" s="5499" t="s">
        <v>2426</v>
      </c>
      <c r="G459" s="5499" t="s">
        <v>28</v>
      </c>
      <c r="H459" s="5499" t="s">
        <v>28</v>
      </c>
      <c r="I459" s="5499" t="s">
        <v>907</v>
      </c>
    </row>
    <row customHeight="1" ht="11.25">
      <c r="A460" s="5499" t="s">
        <v>2250</v>
      </c>
      <c r="B460" s="5499" t="s">
        <v>16</v>
      </c>
      <c r="C460" s="5499" t="s">
        <v>2540</v>
      </c>
      <c r="D460" s="5499" t="s">
        <v>2541</v>
      </c>
      <c r="E460" s="5499" t="s">
        <v>2542</v>
      </c>
      <c r="F460" s="5499" t="s">
        <v>2543</v>
      </c>
      <c r="G460" s="5499" t="s">
        <v>2544</v>
      </c>
      <c r="H460" s="5499" t="s">
        <v>28</v>
      </c>
      <c r="I460" s="5499" t="s">
        <v>907</v>
      </c>
    </row>
    <row customHeight="1" ht="11.25">
      <c r="A461" s="5499" t="s">
        <v>2250</v>
      </c>
      <c r="B461" s="5499" t="s">
        <v>16</v>
      </c>
      <c r="C461" s="5499" t="s">
        <v>2545</v>
      </c>
      <c r="D461" s="5499" t="s">
        <v>2546</v>
      </c>
      <c r="E461" s="5499" t="s">
        <v>2547</v>
      </c>
      <c r="F461" s="5499" t="s">
        <v>2311</v>
      </c>
      <c r="G461" s="5499" t="s">
        <v>28</v>
      </c>
      <c r="H461" s="5499" t="s">
        <v>28</v>
      </c>
      <c r="I461" s="5499" t="s">
        <v>907</v>
      </c>
    </row>
    <row customHeight="1" ht="11.25">
      <c r="A462" s="5499" t="s">
        <v>2250</v>
      </c>
      <c r="B462" s="5499" t="s">
        <v>16</v>
      </c>
      <c r="C462" s="5499" t="s">
        <v>2548</v>
      </c>
      <c r="D462" s="5499" t="s">
        <v>2549</v>
      </c>
      <c r="E462" s="5499" t="s">
        <v>2550</v>
      </c>
      <c r="F462" s="5499" t="s">
        <v>2311</v>
      </c>
      <c r="G462" s="5499" t="s">
        <v>28</v>
      </c>
      <c r="H462" s="5499" t="s">
        <v>2551</v>
      </c>
      <c r="I462" s="5499" t="s">
        <v>907</v>
      </c>
    </row>
    <row customHeight="1" ht="11.25">
      <c r="A463" s="5499" t="s">
        <v>2250</v>
      </c>
      <c r="B463" s="5499" t="s">
        <v>16</v>
      </c>
      <c r="C463" s="5499" t="s">
        <v>2957</v>
      </c>
      <c r="D463" s="5499" t="s">
        <v>2958</v>
      </c>
      <c r="E463" s="5499" t="s">
        <v>2959</v>
      </c>
      <c r="F463" s="5499" t="s">
        <v>2385</v>
      </c>
      <c r="G463" s="5499" t="s">
        <v>28</v>
      </c>
      <c r="H463" s="5499" t="s">
        <v>2638</v>
      </c>
      <c r="I463" s="5499" t="s">
        <v>907</v>
      </c>
    </row>
    <row customHeight="1" ht="11.25">
      <c r="A464" s="5499" t="s">
        <v>2250</v>
      </c>
      <c r="B464" s="5499" t="s">
        <v>16</v>
      </c>
      <c r="C464" s="5499" t="s">
        <v>2552</v>
      </c>
      <c r="D464" s="5499" t="s">
        <v>2553</v>
      </c>
      <c r="E464" s="5499" t="s">
        <v>2554</v>
      </c>
      <c r="F464" s="5499" t="s">
        <v>2400</v>
      </c>
      <c r="G464" s="5499" t="s">
        <v>28</v>
      </c>
      <c r="H464" s="5499" t="s">
        <v>2555</v>
      </c>
      <c r="I464" s="5499" t="s">
        <v>907</v>
      </c>
    </row>
    <row customHeight="1" ht="11.25">
      <c r="A465" s="5499" t="s">
        <v>2250</v>
      </c>
      <c r="B465" s="5499" t="s">
        <v>16</v>
      </c>
      <c r="C465" s="5499" t="s">
        <v>2559</v>
      </c>
      <c r="D465" s="5499" t="s">
        <v>2560</v>
      </c>
      <c r="E465" s="5499" t="s">
        <v>2561</v>
      </c>
      <c r="F465" s="5499" t="s">
        <v>2376</v>
      </c>
      <c r="G465" s="5499" t="s">
        <v>28</v>
      </c>
      <c r="H465" s="5499" t="s">
        <v>28</v>
      </c>
      <c r="I465" s="5499" t="s">
        <v>907</v>
      </c>
    </row>
    <row customHeight="1" ht="11.25">
      <c r="A466" s="5499" t="s">
        <v>2250</v>
      </c>
      <c r="B466" s="5499" t="s">
        <v>16</v>
      </c>
      <c r="C466" s="5499" t="s">
        <v>2562</v>
      </c>
      <c r="D466" s="5499" t="s">
        <v>2563</v>
      </c>
      <c r="E466" s="5499" t="s">
        <v>2564</v>
      </c>
      <c r="F466" s="5499" t="s">
        <v>2376</v>
      </c>
      <c r="G466" s="5499" t="s">
        <v>2565</v>
      </c>
      <c r="H466" s="5499" t="s">
        <v>2566</v>
      </c>
      <c r="I466" s="5499" t="s">
        <v>907</v>
      </c>
    </row>
    <row customHeight="1" ht="11.25">
      <c r="A467" s="5499" t="s">
        <v>2250</v>
      </c>
      <c r="B467" s="5499" t="s">
        <v>16</v>
      </c>
      <c r="C467" s="5499" t="s">
        <v>2570</v>
      </c>
      <c r="D467" s="5499" t="s">
        <v>2571</v>
      </c>
      <c r="E467" s="5499" t="s">
        <v>2572</v>
      </c>
      <c r="F467" s="5499" t="s">
        <v>51</v>
      </c>
      <c r="G467" s="5499" t="s">
        <v>2573</v>
      </c>
      <c r="H467" s="5499" t="s">
        <v>28</v>
      </c>
      <c r="I467" s="5499" t="s">
        <v>907</v>
      </c>
    </row>
    <row customHeight="1" ht="11.25">
      <c r="A468" s="5499" t="s">
        <v>2250</v>
      </c>
      <c r="B468" s="5499" t="s">
        <v>16</v>
      </c>
      <c r="C468" s="5499" t="s">
        <v>2960</v>
      </c>
      <c r="D468" s="5499" t="s">
        <v>2961</v>
      </c>
      <c r="E468" s="5499" t="s">
        <v>2962</v>
      </c>
      <c r="F468" s="5499" t="s">
        <v>2602</v>
      </c>
      <c r="G468" s="5499" t="s">
        <v>28</v>
      </c>
      <c r="H468" s="5499" t="s">
        <v>28</v>
      </c>
      <c r="I468" s="5499" t="s">
        <v>907</v>
      </c>
    </row>
    <row customHeight="1" ht="11.25">
      <c r="A469" s="5499" t="s">
        <v>2250</v>
      </c>
      <c r="B469" s="5499" t="s">
        <v>16</v>
      </c>
      <c r="C469" s="5499" t="s">
        <v>2963</v>
      </c>
      <c r="D469" s="5499" t="s">
        <v>2964</v>
      </c>
      <c r="E469" s="5499" t="s">
        <v>2965</v>
      </c>
      <c r="F469" s="5499" t="s">
        <v>51</v>
      </c>
      <c r="G469" s="5499" t="s">
        <v>2966</v>
      </c>
      <c r="H469" s="5499" t="s">
        <v>28</v>
      </c>
      <c r="I469" s="5499" t="s">
        <v>907</v>
      </c>
    </row>
    <row customHeight="1" ht="11.25">
      <c r="A470" s="5499" t="s">
        <v>2250</v>
      </c>
      <c r="B470" s="5499" t="s">
        <v>16</v>
      </c>
      <c r="C470" s="5499" t="s">
        <v>2967</v>
      </c>
      <c r="D470" s="5499" t="s">
        <v>2968</v>
      </c>
      <c r="E470" s="5499" t="s">
        <v>2969</v>
      </c>
      <c r="F470" s="5499" t="s">
        <v>2602</v>
      </c>
      <c r="G470" s="5499" t="s">
        <v>28</v>
      </c>
      <c r="H470" s="5499" t="s">
        <v>28</v>
      </c>
      <c r="I470" s="5499" t="s">
        <v>907</v>
      </c>
    </row>
    <row customHeight="1" ht="11.25">
      <c r="A471" s="5499" t="s">
        <v>2250</v>
      </c>
      <c r="B471" s="5499" t="s">
        <v>16</v>
      </c>
      <c r="C471" s="5499" t="s">
        <v>2970</v>
      </c>
      <c r="D471" s="5499" t="s">
        <v>2968</v>
      </c>
      <c r="E471" s="5499" t="s">
        <v>2971</v>
      </c>
      <c r="F471" s="5499" t="s">
        <v>2343</v>
      </c>
      <c r="G471" s="5499" t="s">
        <v>28</v>
      </c>
      <c r="H471" s="5499" t="s">
        <v>28</v>
      </c>
      <c r="I471" s="5499" t="s">
        <v>907</v>
      </c>
    </row>
    <row customHeight="1" ht="11.25">
      <c r="A472" s="5499" t="s">
        <v>2250</v>
      </c>
      <c r="B472" s="5499" t="s">
        <v>16</v>
      </c>
      <c r="C472" s="5499" t="s">
        <v>2972</v>
      </c>
      <c r="D472" s="5499" t="s">
        <v>2973</v>
      </c>
      <c r="E472" s="5499" t="s">
        <v>2974</v>
      </c>
      <c r="F472" s="5499" t="s">
        <v>2339</v>
      </c>
      <c r="G472" s="5499" t="s">
        <v>28</v>
      </c>
      <c r="H472" s="5499" t="s">
        <v>28</v>
      </c>
      <c r="I472" s="5499" t="s">
        <v>907</v>
      </c>
    </row>
    <row customHeight="1" ht="11.25">
      <c r="A473" s="5499" t="s">
        <v>2250</v>
      </c>
      <c r="B473" s="5499" t="s">
        <v>16</v>
      </c>
      <c r="C473" s="5499" t="s">
        <v>2596</v>
      </c>
      <c r="D473" s="5499" t="s">
        <v>2597</v>
      </c>
      <c r="E473" s="5499" t="s">
        <v>2598</v>
      </c>
      <c r="F473" s="5499" t="s">
        <v>2426</v>
      </c>
      <c r="G473" s="5499" t="s">
        <v>28</v>
      </c>
      <c r="H473" s="5499" t="s">
        <v>28</v>
      </c>
      <c r="I473" s="5499" t="s">
        <v>907</v>
      </c>
    </row>
    <row customHeight="1" ht="11.25">
      <c r="A474" s="5499" t="s">
        <v>2250</v>
      </c>
      <c r="B474" s="5499" t="s">
        <v>16</v>
      </c>
      <c r="C474" s="5499" t="s">
        <v>2599</v>
      </c>
      <c r="D474" s="5499" t="s">
        <v>2600</v>
      </c>
      <c r="E474" s="5499" t="s">
        <v>2601</v>
      </c>
      <c r="F474" s="5499" t="s">
        <v>2602</v>
      </c>
      <c r="G474" s="5499" t="s">
        <v>28</v>
      </c>
      <c r="H474" s="5499" t="s">
        <v>28</v>
      </c>
      <c r="I474" s="5499" t="s">
        <v>907</v>
      </c>
    </row>
    <row customHeight="1" ht="11.25">
      <c r="A475" s="5499" t="s">
        <v>2250</v>
      </c>
      <c r="B475" s="5499" t="s">
        <v>16</v>
      </c>
      <c r="C475" s="5499" t="s">
        <v>3053</v>
      </c>
      <c r="D475" s="5499" t="s">
        <v>3054</v>
      </c>
      <c r="E475" s="5499" t="s">
        <v>3055</v>
      </c>
      <c r="F475" s="5499" t="s">
        <v>2426</v>
      </c>
      <c r="G475" s="5499" t="s">
        <v>3056</v>
      </c>
      <c r="H475" s="5499" t="s">
        <v>28</v>
      </c>
      <c r="I475" s="5499" t="s">
        <v>907</v>
      </c>
    </row>
    <row customHeight="1" ht="11.25">
      <c r="A476" s="5499" t="s">
        <v>2250</v>
      </c>
      <c r="B476" s="5499" t="s">
        <v>16</v>
      </c>
      <c r="C476" s="5499" t="s">
        <v>2619</v>
      </c>
      <c r="D476" s="5499" t="s">
        <v>2620</v>
      </c>
      <c r="E476" s="5499" t="s">
        <v>2621</v>
      </c>
      <c r="F476" s="5499" t="s">
        <v>2437</v>
      </c>
      <c r="G476" s="5499" t="s">
        <v>28</v>
      </c>
      <c r="H476" s="5499" t="s">
        <v>2622</v>
      </c>
      <c r="I476" s="5499" t="s">
        <v>907</v>
      </c>
    </row>
    <row customHeight="1" ht="11.25">
      <c r="A477" s="5499" t="s">
        <v>2250</v>
      </c>
      <c r="B477" s="5499" t="s">
        <v>16</v>
      </c>
      <c r="C477" s="5499" t="s">
        <v>2623</v>
      </c>
      <c r="D477" s="5499" t="s">
        <v>2624</v>
      </c>
      <c r="E477" s="5499" t="s">
        <v>2625</v>
      </c>
      <c r="F477" s="5499" t="s">
        <v>2626</v>
      </c>
      <c r="G477" s="5499" t="s">
        <v>28</v>
      </c>
      <c r="H477" s="5499" t="s">
        <v>28</v>
      </c>
      <c r="I477" s="5499" t="s">
        <v>907</v>
      </c>
    </row>
    <row customHeight="1" ht="11.25">
      <c r="A478" s="5499" t="s">
        <v>2250</v>
      </c>
      <c r="B478" s="5499" t="s">
        <v>16</v>
      </c>
      <c r="C478" s="5499" t="s">
        <v>2627</v>
      </c>
      <c r="D478" s="5499" t="s">
        <v>2628</v>
      </c>
      <c r="E478" s="5499" t="s">
        <v>2629</v>
      </c>
      <c r="F478" s="5499" t="s">
        <v>2626</v>
      </c>
      <c r="G478" s="5499" t="s">
        <v>28</v>
      </c>
      <c r="H478" s="5499" t="s">
        <v>28</v>
      </c>
      <c r="I478" s="5499" t="s">
        <v>907</v>
      </c>
    </row>
    <row customHeight="1" ht="11.25">
      <c r="A479" s="5499" t="s">
        <v>2250</v>
      </c>
      <c r="B479" s="5499" t="s">
        <v>16</v>
      </c>
      <c r="C479" s="5499" t="s">
        <v>2983</v>
      </c>
      <c r="D479" s="5499" t="s">
        <v>2984</v>
      </c>
      <c r="E479" s="5499" t="s">
        <v>2985</v>
      </c>
      <c r="F479" s="5499" t="s">
        <v>2385</v>
      </c>
      <c r="G479" s="5499" t="s">
        <v>28</v>
      </c>
      <c r="H479" s="5499" t="s">
        <v>28</v>
      </c>
      <c r="I479" s="5499" t="s">
        <v>907</v>
      </c>
    </row>
    <row customHeight="1" ht="11.25">
      <c r="A480" s="5499" t="s">
        <v>2250</v>
      </c>
      <c r="B480" s="5499" t="s">
        <v>16</v>
      </c>
      <c r="C480" s="5499" t="s">
        <v>2651</v>
      </c>
      <c r="D480" s="5499" t="s">
        <v>2652</v>
      </c>
      <c r="E480" s="5499" t="s">
        <v>2653</v>
      </c>
      <c r="F480" s="5499" t="s">
        <v>2426</v>
      </c>
      <c r="G480" s="5499" t="s">
        <v>28</v>
      </c>
      <c r="H480" s="5499" t="s">
        <v>28</v>
      </c>
      <c r="I480" s="5499" t="s">
        <v>907</v>
      </c>
    </row>
    <row customHeight="1" ht="11.25">
      <c r="A481" s="5499" t="s">
        <v>2250</v>
      </c>
      <c r="B481" s="5499" t="s">
        <v>16</v>
      </c>
      <c r="C481" s="5499" t="s">
        <v>2654</v>
      </c>
      <c r="D481" s="5499" t="s">
        <v>2655</v>
      </c>
      <c r="E481" s="5499" t="s">
        <v>2656</v>
      </c>
      <c r="F481" s="5499" t="s">
        <v>2426</v>
      </c>
      <c r="G481" s="5499" t="s">
        <v>2657</v>
      </c>
      <c r="H481" s="5499" t="s">
        <v>28</v>
      </c>
      <c r="I481" s="5499" t="s">
        <v>907</v>
      </c>
    </row>
    <row customHeight="1" ht="11.25">
      <c r="A482" s="5499" t="s">
        <v>2250</v>
      </c>
      <c r="B482" s="5499" t="s">
        <v>16</v>
      </c>
      <c r="C482" s="5499" t="s">
        <v>2658</v>
      </c>
      <c r="D482" s="5499" t="s">
        <v>2659</v>
      </c>
      <c r="E482" s="5499" t="s">
        <v>2660</v>
      </c>
      <c r="F482" s="5499" t="s">
        <v>2426</v>
      </c>
      <c r="G482" s="5499" t="s">
        <v>28</v>
      </c>
      <c r="H482" s="5499" t="s">
        <v>28</v>
      </c>
      <c r="I482" s="5499" t="s">
        <v>907</v>
      </c>
    </row>
    <row customHeight="1" ht="11.25">
      <c r="A483" s="5499" t="s">
        <v>2250</v>
      </c>
      <c r="B483" s="5499" t="s">
        <v>16</v>
      </c>
      <c r="C483" s="5499" t="s">
        <v>2664</v>
      </c>
      <c r="D483" s="5499" t="s">
        <v>2665</v>
      </c>
      <c r="E483" s="5499" t="s">
        <v>2666</v>
      </c>
      <c r="F483" s="5499" t="s">
        <v>2437</v>
      </c>
      <c r="G483" s="5499" t="s">
        <v>2667</v>
      </c>
      <c r="H483" s="5499" t="s">
        <v>28</v>
      </c>
      <c r="I483" s="5499" t="s">
        <v>907</v>
      </c>
    </row>
    <row customHeight="1" ht="11.25">
      <c r="A484" s="5499" t="s">
        <v>2250</v>
      </c>
      <c r="B484" s="5499" t="s">
        <v>16</v>
      </c>
      <c r="C484" s="5499" t="s">
        <v>2884</v>
      </c>
      <c r="D484" s="5499" t="s">
        <v>2885</v>
      </c>
      <c r="E484" s="5499" t="s">
        <v>2886</v>
      </c>
      <c r="F484" s="5499" t="s">
        <v>2311</v>
      </c>
      <c r="G484" s="5499" t="s">
        <v>28</v>
      </c>
      <c r="H484" s="5499" t="s">
        <v>28</v>
      </c>
      <c r="I484" s="5499" t="s">
        <v>907</v>
      </c>
    </row>
    <row customHeight="1" ht="11.25">
      <c r="A485" s="5499" t="s">
        <v>2250</v>
      </c>
      <c r="B485" s="5499" t="s">
        <v>16</v>
      </c>
      <c r="C485" s="5499" t="s">
        <v>2986</v>
      </c>
      <c r="D485" s="5499" t="s">
        <v>2987</v>
      </c>
      <c r="E485" s="5499" t="s">
        <v>2988</v>
      </c>
      <c r="F485" s="5499" t="s">
        <v>2426</v>
      </c>
      <c r="G485" s="5499" t="s">
        <v>28</v>
      </c>
      <c r="H485" s="5499" t="s">
        <v>28</v>
      </c>
      <c r="I485" s="5499" t="s">
        <v>907</v>
      </c>
    </row>
    <row customHeight="1" ht="11.25">
      <c r="A486" s="5499" t="s">
        <v>2250</v>
      </c>
      <c r="B486" s="5499" t="s">
        <v>16</v>
      </c>
      <c r="C486" s="5499" t="s">
        <v>2992</v>
      </c>
      <c r="D486" s="5499" t="s">
        <v>2993</v>
      </c>
      <c r="E486" s="5499" t="s">
        <v>2994</v>
      </c>
      <c r="F486" s="5499" t="s">
        <v>2426</v>
      </c>
      <c r="G486" s="5499" t="s">
        <v>28</v>
      </c>
      <c r="H486" s="5499" t="s">
        <v>28</v>
      </c>
      <c r="I486" s="5499" t="s">
        <v>907</v>
      </c>
    </row>
    <row customHeight="1" ht="11.25">
      <c r="A487" s="5499" t="s">
        <v>2250</v>
      </c>
      <c r="B487" s="5499" t="s">
        <v>16</v>
      </c>
      <c r="C487" s="5499" t="s">
        <v>2671</v>
      </c>
      <c r="D487" s="5499" t="s">
        <v>2672</v>
      </c>
      <c r="E487" s="5499" t="s">
        <v>2673</v>
      </c>
      <c r="F487" s="5499" t="s">
        <v>2602</v>
      </c>
      <c r="G487" s="5499" t="s">
        <v>28</v>
      </c>
      <c r="H487" s="5499" t="s">
        <v>28</v>
      </c>
      <c r="I487" s="5499" t="s">
        <v>907</v>
      </c>
    </row>
    <row customHeight="1" ht="11.25">
      <c r="A488" s="5499" t="s">
        <v>2250</v>
      </c>
      <c r="B488" s="5499" t="s">
        <v>16</v>
      </c>
      <c r="C488" s="5499" t="s">
        <v>2674</v>
      </c>
      <c r="D488" s="5499" t="s">
        <v>2675</v>
      </c>
      <c r="E488" s="5499" t="s">
        <v>2676</v>
      </c>
      <c r="F488" s="5499" t="s">
        <v>2602</v>
      </c>
      <c r="G488" s="5499" t="s">
        <v>28</v>
      </c>
      <c r="H488" s="5499" t="s">
        <v>28</v>
      </c>
      <c r="I488" s="5499" t="s">
        <v>907</v>
      </c>
    </row>
    <row customHeight="1" ht="11.25">
      <c r="A489" s="5499" t="s">
        <v>2250</v>
      </c>
      <c r="B489" s="5499" t="s">
        <v>16</v>
      </c>
      <c r="C489" s="5499" t="s">
        <v>3057</v>
      </c>
      <c r="D489" s="5499" t="s">
        <v>3058</v>
      </c>
      <c r="E489" s="5499" t="s">
        <v>3059</v>
      </c>
      <c r="F489" s="5499" t="s">
        <v>2426</v>
      </c>
      <c r="G489" s="5499" t="s">
        <v>28</v>
      </c>
      <c r="H489" s="5499" t="s">
        <v>28</v>
      </c>
      <c r="I489" s="5499" t="s">
        <v>907</v>
      </c>
    </row>
    <row customHeight="1" ht="11.25">
      <c r="A490" s="5499" t="s">
        <v>2250</v>
      </c>
      <c r="B490" s="5499" t="s">
        <v>16</v>
      </c>
      <c r="C490" s="5499" t="s">
        <v>2684</v>
      </c>
      <c r="D490" s="5499" t="s">
        <v>2685</v>
      </c>
      <c r="E490" s="5499" t="s">
        <v>2686</v>
      </c>
      <c r="F490" s="5499" t="s">
        <v>2343</v>
      </c>
      <c r="G490" s="5499" t="s">
        <v>28</v>
      </c>
      <c r="H490" s="5499" t="s">
        <v>28</v>
      </c>
      <c r="I490" s="5499" t="s">
        <v>907</v>
      </c>
    </row>
    <row customHeight="1" ht="11.25">
      <c r="A491" s="5499" t="s">
        <v>2250</v>
      </c>
      <c r="B491" s="5499" t="s">
        <v>16</v>
      </c>
      <c r="C491" s="5499" t="s">
        <v>2995</v>
      </c>
      <c r="D491" s="5499" t="s">
        <v>2996</v>
      </c>
      <c r="E491" s="5499" t="s">
        <v>2997</v>
      </c>
      <c r="F491" s="5499" t="s">
        <v>2437</v>
      </c>
      <c r="G491" s="5499" t="s">
        <v>2998</v>
      </c>
      <c r="H491" s="5499" t="s">
        <v>28</v>
      </c>
      <c r="I491" s="5499" t="s">
        <v>907</v>
      </c>
    </row>
    <row customHeight="1" ht="11.25">
      <c r="A492" s="5499" t="s">
        <v>2250</v>
      </c>
      <c r="B492" s="5499" t="s">
        <v>16</v>
      </c>
      <c r="C492" s="5499" t="s">
        <v>2999</v>
      </c>
      <c r="D492" s="5499" t="s">
        <v>3000</v>
      </c>
      <c r="E492" s="5499" t="s">
        <v>3001</v>
      </c>
      <c r="F492" s="5499" t="s">
        <v>2376</v>
      </c>
      <c r="G492" s="5499" t="s">
        <v>3002</v>
      </c>
      <c r="H492" s="5499" t="s">
        <v>28</v>
      </c>
      <c r="I492" s="5499" t="s">
        <v>907</v>
      </c>
    </row>
    <row customHeight="1" ht="11.25">
      <c r="A493" s="5499" t="s">
        <v>2250</v>
      </c>
      <c r="B493" s="5499" t="s">
        <v>16</v>
      </c>
      <c r="C493" s="5499" t="s">
        <v>3060</v>
      </c>
      <c r="D493" s="5499" t="s">
        <v>3061</v>
      </c>
      <c r="E493" s="5499" t="s">
        <v>3062</v>
      </c>
      <c r="F493" s="5499" t="s">
        <v>2364</v>
      </c>
      <c r="G493" s="5499" t="s">
        <v>28</v>
      </c>
      <c r="H493" s="5499" t="s">
        <v>28</v>
      </c>
      <c r="I493" s="5499" t="s">
        <v>907</v>
      </c>
    </row>
    <row customHeight="1" ht="11.25">
      <c r="A494" s="5499" t="s">
        <v>2250</v>
      </c>
      <c r="B494" s="5499" t="s">
        <v>16</v>
      </c>
      <c r="C494" s="5499" t="s">
        <v>2701</v>
      </c>
      <c r="D494" s="5499" t="s">
        <v>2702</v>
      </c>
      <c r="E494" s="5499" t="s">
        <v>2703</v>
      </c>
      <c r="F494" s="5499" t="s">
        <v>2418</v>
      </c>
      <c r="G494" s="5499" t="s">
        <v>2704</v>
      </c>
      <c r="H494" s="5499" t="s">
        <v>28</v>
      </c>
      <c r="I494" s="5499" t="s">
        <v>907</v>
      </c>
    </row>
    <row customHeight="1" ht="11.25">
      <c r="A495" s="5499" t="s">
        <v>2250</v>
      </c>
      <c r="B495" s="5499" t="s">
        <v>16</v>
      </c>
      <c r="C495" s="5499" t="s">
        <v>2729</v>
      </c>
      <c r="D495" s="5499" t="s">
        <v>2730</v>
      </c>
      <c r="E495" s="5499" t="s">
        <v>2731</v>
      </c>
      <c r="F495" s="5499" t="s">
        <v>2426</v>
      </c>
      <c r="G495" s="5499" t="s">
        <v>28</v>
      </c>
      <c r="H495" s="5499" t="s">
        <v>28</v>
      </c>
      <c r="I495" s="5499" t="s">
        <v>907</v>
      </c>
    </row>
    <row customHeight="1" ht="11.25">
      <c r="A496" s="5499" t="s">
        <v>2250</v>
      </c>
      <c r="B496" s="5499" t="s">
        <v>16</v>
      </c>
      <c r="C496" s="5499" t="s">
        <v>2732</v>
      </c>
      <c r="D496" s="5499" t="s">
        <v>2733</v>
      </c>
      <c r="E496" s="5499" t="s">
        <v>2734</v>
      </c>
      <c r="F496" s="5499" t="s">
        <v>2364</v>
      </c>
      <c r="G496" s="5499" t="s">
        <v>28</v>
      </c>
      <c r="H496" s="5499" t="s">
        <v>28</v>
      </c>
      <c r="I496" s="5499" t="s">
        <v>907</v>
      </c>
    </row>
    <row customHeight="1" ht="11.25">
      <c r="A497" s="5499" t="s">
        <v>2250</v>
      </c>
      <c r="B497" s="5499" t="s">
        <v>16</v>
      </c>
      <c r="C497" s="5499" t="s">
        <v>2738</v>
      </c>
      <c r="D497" s="5499" t="s">
        <v>2739</v>
      </c>
      <c r="E497" s="5499" t="s">
        <v>2740</v>
      </c>
      <c r="F497" s="5499" t="s">
        <v>2385</v>
      </c>
      <c r="G497" s="5499" t="s">
        <v>2741</v>
      </c>
      <c r="H497" s="5499" t="s">
        <v>28</v>
      </c>
      <c r="I497" s="5499" t="s">
        <v>907</v>
      </c>
    </row>
    <row customHeight="1" ht="11.25">
      <c r="A498" s="5499" t="s">
        <v>2250</v>
      </c>
      <c r="B498" s="5499" t="s">
        <v>16</v>
      </c>
      <c r="C498" s="5499" t="s">
        <v>2746</v>
      </c>
      <c r="D498" s="5499" t="s">
        <v>2747</v>
      </c>
      <c r="E498" s="5499" t="s">
        <v>2748</v>
      </c>
      <c r="F498" s="5499" t="s">
        <v>2364</v>
      </c>
      <c r="G498" s="5499" t="s">
        <v>28</v>
      </c>
      <c r="H498" s="5499" t="s">
        <v>2749</v>
      </c>
      <c r="I498" s="5499" t="s">
        <v>907</v>
      </c>
    </row>
    <row customHeight="1" ht="11.25">
      <c r="A499" s="5499" t="s">
        <v>2250</v>
      </c>
      <c r="B499" s="5499" t="s">
        <v>16</v>
      </c>
      <c r="C499" s="5499" t="s">
        <v>3006</v>
      </c>
      <c r="D499" s="5499" t="s">
        <v>3007</v>
      </c>
      <c r="E499" s="5499" t="s">
        <v>3008</v>
      </c>
      <c r="F499" s="5499" t="s">
        <v>2602</v>
      </c>
      <c r="G499" s="5499" t="s">
        <v>28</v>
      </c>
      <c r="H499" s="5499" t="s">
        <v>28</v>
      </c>
      <c r="I499" s="5499" t="s">
        <v>907</v>
      </c>
    </row>
    <row customHeight="1" ht="11.25">
      <c r="A500" s="5499" t="s">
        <v>2250</v>
      </c>
      <c r="B500" s="5499" t="s">
        <v>16</v>
      </c>
      <c r="C500" s="5499" t="s">
        <v>3009</v>
      </c>
      <c r="D500" s="5499" t="s">
        <v>3010</v>
      </c>
      <c r="E500" s="5499" t="s">
        <v>3011</v>
      </c>
      <c r="F500" s="5499" t="s">
        <v>2400</v>
      </c>
      <c r="G500" s="5499" t="s">
        <v>3012</v>
      </c>
      <c r="H500" s="5499" t="s">
        <v>28</v>
      </c>
      <c r="I500" s="5499" t="s">
        <v>907</v>
      </c>
    </row>
    <row customHeight="1" ht="11.25">
      <c r="A501" s="5499" t="s">
        <v>2250</v>
      </c>
      <c r="B501" s="5499" t="s">
        <v>16</v>
      </c>
      <c r="C501" s="5499" t="s">
        <v>2780</v>
      </c>
      <c r="D501" s="5499" t="s">
        <v>2781</v>
      </c>
      <c r="E501" s="5499" t="s">
        <v>2782</v>
      </c>
      <c r="F501" s="5499" t="s">
        <v>2400</v>
      </c>
      <c r="G501" s="5499" t="s">
        <v>28</v>
      </c>
      <c r="H501" s="5499" t="s">
        <v>28</v>
      </c>
      <c r="I501" s="5499" t="s">
        <v>907</v>
      </c>
    </row>
    <row customHeight="1" ht="11.25">
      <c r="A502" s="5499" t="s">
        <v>2250</v>
      </c>
      <c r="B502" s="5499" t="s">
        <v>16</v>
      </c>
      <c r="C502" s="5499" t="s">
        <v>2790</v>
      </c>
      <c r="D502" s="5499" t="s">
        <v>2791</v>
      </c>
      <c r="E502" s="5499" t="s">
        <v>2792</v>
      </c>
      <c r="F502" s="5499" t="s">
        <v>2426</v>
      </c>
      <c r="G502" s="5499" t="s">
        <v>2793</v>
      </c>
      <c r="H502" s="5499" t="s">
        <v>28</v>
      </c>
      <c r="I502" s="5499" t="s">
        <v>907</v>
      </c>
    </row>
    <row customHeight="1" ht="11.25">
      <c r="A503" s="5499" t="s">
        <v>2250</v>
      </c>
      <c r="B503" s="5499" t="s">
        <v>16</v>
      </c>
      <c r="C503" s="5499" t="s">
        <v>2794</v>
      </c>
      <c r="D503" s="5499" t="s">
        <v>2795</v>
      </c>
      <c r="E503" s="5499" t="s">
        <v>2796</v>
      </c>
      <c r="F503" s="5499" t="s">
        <v>51</v>
      </c>
      <c r="G503" s="5499" t="s">
        <v>28</v>
      </c>
      <c r="H503" s="5499" t="s">
        <v>28</v>
      </c>
      <c r="I503" s="5499" t="s">
        <v>907</v>
      </c>
    </row>
    <row customHeight="1" ht="11.25">
      <c r="A504" s="5499" t="s">
        <v>2250</v>
      </c>
      <c r="B504" s="5499" t="s">
        <v>16</v>
      </c>
      <c r="C504" s="5499" t="s">
        <v>2797</v>
      </c>
      <c r="D504" s="5499" t="s">
        <v>2798</v>
      </c>
      <c r="E504" s="5499" t="s">
        <v>2799</v>
      </c>
      <c r="F504" s="5499" t="s">
        <v>2446</v>
      </c>
      <c r="G504" s="5499" t="s">
        <v>2800</v>
      </c>
      <c r="H504" s="5499" t="s">
        <v>28</v>
      </c>
      <c r="I504" s="5499" t="s">
        <v>907</v>
      </c>
    </row>
    <row customHeight="1" ht="11.25">
      <c r="A505" s="5499" t="s">
        <v>2250</v>
      </c>
      <c r="B505" s="5499" t="s">
        <v>16</v>
      </c>
      <c r="C505" s="5499" t="s">
        <v>3063</v>
      </c>
      <c r="D505" s="5499" t="s">
        <v>3064</v>
      </c>
      <c r="E505" s="5499" t="s">
        <v>3065</v>
      </c>
      <c r="F505" s="5499" t="s">
        <v>2626</v>
      </c>
      <c r="G505" s="5499" t="s">
        <v>28</v>
      </c>
      <c r="H505" s="5499" t="s">
        <v>28</v>
      </c>
      <c r="I505" s="5499" t="s">
        <v>907</v>
      </c>
    </row>
    <row customHeight="1" ht="11.25">
      <c r="A506" s="5499" t="s">
        <v>2250</v>
      </c>
      <c r="B506" s="5499" t="s">
        <v>16</v>
      </c>
      <c r="C506" s="5499" t="s">
        <v>2808</v>
      </c>
      <c r="D506" s="5499" t="s">
        <v>2809</v>
      </c>
      <c r="E506" s="5499" t="s">
        <v>2810</v>
      </c>
      <c r="F506" s="5499" t="s">
        <v>2626</v>
      </c>
      <c r="G506" s="5499" t="s">
        <v>28</v>
      </c>
      <c r="H506" s="5499" t="s">
        <v>28</v>
      </c>
      <c r="I506" s="5499" t="s">
        <v>907</v>
      </c>
    </row>
    <row customHeight="1" ht="11.25">
      <c r="A507" s="5499" t="s">
        <v>2250</v>
      </c>
      <c r="B507" s="5499" t="s">
        <v>16</v>
      </c>
      <c r="C507" s="5499" t="s">
        <v>2811</v>
      </c>
      <c r="D507" s="5499" t="s">
        <v>2812</v>
      </c>
      <c r="E507" s="5499" t="s">
        <v>2813</v>
      </c>
      <c r="F507" s="5499" t="s">
        <v>2372</v>
      </c>
      <c r="G507" s="5499" t="s">
        <v>28</v>
      </c>
      <c r="H507" s="5499" t="s">
        <v>28</v>
      </c>
      <c r="I507" s="5499" t="s">
        <v>907</v>
      </c>
    </row>
    <row customHeight="1" ht="11.25">
      <c r="A508" s="5499" t="s">
        <v>2250</v>
      </c>
      <c r="B508" s="5499" t="s">
        <v>16</v>
      </c>
      <c r="C508" s="5499" t="s">
        <v>3013</v>
      </c>
      <c r="D508" s="5499" t="s">
        <v>3014</v>
      </c>
      <c r="E508" s="5499" t="s">
        <v>3015</v>
      </c>
      <c r="F508" s="5499" t="s">
        <v>2400</v>
      </c>
      <c r="G508" s="5499" t="s">
        <v>3016</v>
      </c>
      <c r="H508" s="5499" t="s">
        <v>28</v>
      </c>
      <c r="I508" s="5499" t="s">
        <v>907</v>
      </c>
    </row>
    <row customHeight="1" ht="11.25">
      <c r="A509" s="5499" t="s">
        <v>2250</v>
      </c>
      <c r="B509" s="5499" t="s">
        <v>16</v>
      </c>
      <c r="C509" s="5499" t="s">
        <v>2818</v>
      </c>
      <c r="D509" s="5499" t="s">
        <v>2819</v>
      </c>
      <c r="E509" s="5499" t="s">
        <v>2820</v>
      </c>
      <c r="F509" s="5499" t="s">
        <v>2626</v>
      </c>
      <c r="G509" s="5499" t="s">
        <v>28</v>
      </c>
      <c r="H509" s="5499" t="s">
        <v>28</v>
      </c>
      <c r="I509" s="5499" t="s">
        <v>907</v>
      </c>
    </row>
    <row customHeight="1" ht="11.25">
      <c r="A510" s="5499" t="s">
        <v>2250</v>
      </c>
      <c r="B510" s="5499" t="s">
        <v>16</v>
      </c>
      <c r="C510" s="5499" t="s">
        <v>3021</v>
      </c>
      <c r="D510" s="5499" t="s">
        <v>3022</v>
      </c>
      <c r="E510" s="5499" t="s">
        <v>3023</v>
      </c>
      <c r="F510" s="5499" t="s">
        <v>2543</v>
      </c>
      <c r="G510" s="5499" t="s">
        <v>3024</v>
      </c>
      <c r="H510" s="5499" t="s">
        <v>28</v>
      </c>
      <c r="I510" s="5499" t="s">
        <v>907</v>
      </c>
    </row>
    <row customHeight="1" ht="11.25">
      <c r="A511" s="5499" t="s">
        <v>2250</v>
      </c>
      <c r="B511" s="5499" t="s">
        <v>16</v>
      </c>
      <c r="C511" s="5499" t="s">
        <v>2829</v>
      </c>
      <c r="D511" s="5499" t="s">
        <v>2830</v>
      </c>
      <c r="E511" s="5499" t="s">
        <v>2831</v>
      </c>
      <c r="F511" s="5499" t="s">
        <v>2418</v>
      </c>
      <c r="G511" s="5499" t="s">
        <v>28</v>
      </c>
      <c r="H511" s="5499" t="s">
        <v>28</v>
      </c>
      <c r="I511" s="5499" t="s">
        <v>907</v>
      </c>
    </row>
    <row customHeight="1" ht="11.25">
      <c r="A512" s="5499" t="s">
        <v>2250</v>
      </c>
      <c r="B512" s="5499" t="s">
        <v>16</v>
      </c>
      <c r="C512" s="5499" t="s">
        <v>2832</v>
      </c>
      <c r="D512" s="5499" t="s">
        <v>2833</v>
      </c>
      <c r="E512" s="5499" t="s">
        <v>2834</v>
      </c>
      <c r="F512" s="5499" t="s">
        <v>2418</v>
      </c>
      <c r="G512" s="5499" t="s">
        <v>28</v>
      </c>
      <c r="H512" s="5499" t="s">
        <v>2835</v>
      </c>
      <c r="I512" s="5499" t="s">
        <v>907</v>
      </c>
    </row>
    <row customHeight="1" ht="11.25">
      <c r="A513" s="5499" t="s">
        <v>2250</v>
      </c>
      <c r="B513" s="5499" t="s">
        <v>16</v>
      </c>
      <c r="C513" s="5499" t="s">
        <v>2836</v>
      </c>
      <c r="D513" s="5499" t="s">
        <v>2837</v>
      </c>
      <c r="E513" s="5499" t="s">
        <v>2838</v>
      </c>
      <c r="F513" s="5499" t="s">
        <v>2602</v>
      </c>
      <c r="G513" s="5499" t="s">
        <v>28</v>
      </c>
      <c r="H513" s="5499" t="s">
        <v>2839</v>
      </c>
      <c r="I513" s="5499" t="s">
        <v>907</v>
      </c>
    </row>
    <row customHeight="1" ht="11.25">
      <c r="A514" s="5499" t="s">
        <v>2250</v>
      </c>
      <c r="B514" s="5499" t="s">
        <v>16</v>
      </c>
      <c r="C514" s="5499" t="s">
        <v>3066</v>
      </c>
      <c r="D514" s="5499" t="s">
        <v>3067</v>
      </c>
      <c r="E514" s="5499" t="s">
        <v>3068</v>
      </c>
      <c r="F514" s="5499" t="s">
        <v>2464</v>
      </c>
      <c r="G514" s="5499" t="s">
        <v>28</v>
      </c>
      <c r="H514" s="5499" t="s">
        <v>28</v>
      </c>
      <c r="I514" s="5499" t="s">
        <v>907</v>
      </c>
    </row>
    <row customHeight="1" ht="11.25">
      <c r="A515" s="5499" t="s">
        <v>2250</v>
      </c>
      <c r="B515" s="5499" t="s">
        <v>16</v>
      </c>
      <c r="C515" s="5499" t="s">
        <v>3033</v>
      </c>
      <c r="D515" s="5499" t="s">
        <v>3034</v>
      </c>
      <c r="E515" s="5499" t="s">
        <v>3035</v>
      </c>
      <c r="F515" s="5499" t="s">
        <v>2339</v>
      </c>
      <c r="G515" s="5499" t="s">
        <v>28</v>
      </c>
      <c r="H515" s="5499" t="s">
        <v>28</v>
      </c>
      <c r="I515" s="5499" t="s">
        <v>907</v>
      </c>
    </row>
    <row customHeight="1" ht="11.25">
      <c r="A516" s="5499" t="s">
        <v>2250</v>
      </c>
      <c r="B516" s="5499" t="s">
        <v>16</v>
      </c>
      <c r="C516" s="5499" t="s">
        <v>3069</v>
      </c>
      <c r="D516" s="5499" t="s">
        <v>3070</v>
      </c>
      <c r="E516" s="5499" t="s">
        <v>3071</v>
      </c>
      <c r="F516" s="5499" t="s">
        <v>2602</v>
      </c>
      <c r="G516" s="5499" t="s">
        <v>3072</v>
      </c>
      <c r="H516" s="5499" t="s">
        <v>28</v>
      </c>
      <c r="I516" s="5499" t="s">
        <v>907</v>
      </c>
    </row>
    <row customHeight="1" ht="11.25">
      <c r="A517" s="5499" t="s">
        <v>2250</v>
      </c>
      <c r="B517" s="5499" t="s">
        <v>16</v>
      </c>
      <c r="C517" s="5499" t="s">
        <v>2845</v>
      </c>
      <c r="D517" s="5499" t="s">
        <v>2846</v>
      </c>
      <c r="E517" s="5499" t="s">
        <v>2847</v>
      </c>
      <c r="F517" s="5499" t="s">
        <v>2464</v>
      </c>
      <c r="G517" s="5499" t="s">
        <v>28</v>
      </c>
      <c r="H517" s="5499" t="s">
        <v>28</v>
      </c>
      <c r="I517" s="5499" t="s">
        <v>907</v>
      </c>
    </row>
    <row customHeight="1" ht="11.25">
      <c r="A518" s="5499" t="s">
        <v>2250</v>
      </c>
      <c r="B518" s="5499" t="s">
        <v>16</v>
      </c>
      <c r="C518" s="5499" t="s">
        <v>2851</v>
      </c>
      <c r="D518" s="5499" t="s">
        <v>2852</v>
      </c>
      <c r="E518" s="5499" t="s">
        <v>2853</v>
      </c>
      <c r="F518" s="5499" t="s">
        <v>51</v>
      </c>
      <c r="G518" s="5499" t="s">
        <v>28</v>
      </c>
      <c r="H518" s="5499" t="s">
        <v>28</v>
      </c>
      <c r="I518" s="5499" t="s">
        <v>907</v>
      </c>
    </row>
    <row customHeight="1" ht="11.25">
      <c r="A519" s="5499" t="s">
        <v>2250</v>
      </c>
      <c r="B519" s="5499" t="s">
        <v>16</v>
      </c>
      <c r="C519" s="5499" t="s">
        <v>2854</v>
      </c>
      <c r="D519" s="5499" t="s">
        <v>2855</v>
      </c>
      <c r="E519" s="5499" t="s">
        <v>2856</v>
      </c>
      <c r="F519" s="5499" t="s">
        <v>2315</v>
      </c>
      <c r="G519" s="5499" t="s">
        <v>2857</v>
      </c>
      <c r="H519" s="5499" t="s">
        <v>28</v>
      </c>
      <c r="I519" s="5499" t="s">
        <v>907</v>
      </c>
    </row>
    <row customHeight="1" ht="11.25">
      <c r="A520" s="5499" t="s">
        <v>2250</v>
      </c>
      <c r="B520" s="5499" t="s">
        <v>16</v>
      </c>
      <c r="C520" s="5499" t="s">
        <v>2861</v>
      </c>
      <c r="D520" s="5499" t="s">
        <v>2862</v>
      </c>
      <c r="E520" s="5499" t="s">
        <v>2863</v>
      </c>
      <c r="F520" s="5499" t="s">
        <v>2864</v>
      </c>
      <c r="G520" s="5499" t="s">
        <v>28</v>
      </c>
      <c r="H520" s="5499" t="s">
        <v>28</v>
      </c>
      <c r="I520" s="5499" t="s">
        <v>907</v>
      </c>
    </row>
    <row customHeight="1" ht="11.25">
      <c r="A521" s="5499" t="s">
        <v>2250</v>
      </c>
      <c r="B521" s="5499" t="s">
        <v>16</v>
      </c>
      <c r="C521" s="5499" t="s">
        <v>2872</v>
      </c>
      <c r="D521" s="5499" t="s">
        <v>2873</v>
      </c>
      <c r="E521" s="5499" t="s">
        <v>2874</v>
      </c>
      <c r="F521" s="5499" t="s">
        <v>2875</v>
      </c>
      <c r="G521" s="5499" t="s">
        <v>2876</v>
      </c>
      <c r="H521" s="5499" t="s">
        <v>28</v>
      </c>
      <c r="I521" s="5499" t="s">
        <v>907</v>
      </c>
    </row>
    <row customHeight="1" ht="11.25">
      <c r="A522" s="5499" t="s">
        <v>2250</v>
      </c>
      <c r="B522" s="5499" t="s">
        <v>16</v>
      </c>
      <c r="C522" s="5499" t="s">
        <v>2881</v>
      </c>
      <c r="D522" s="5499" t="s">
        <v>2882</v>
      </c>
      <c r="E522" s="5499" t="s">
        <v>2883</v>
      </c>
      <c r="F522" s="5499" t="s">
        <v>2426</v>
      </c>
      <c r="G522" s="5499" t="s">
        <v>28</v>
      </c>
      <c r="H522" s="5499" t="s">
        <v>28</v>
      </c>
      <c r="I522" s="5499" t="s">
        <v>907</v>
      </c>
    </row>
    <row customHeight="1" ht="11.25">
      <c r="A523" s="5499" t="s">
        <v>2250</v>
      </c>
      <c r="B523" s="5499" t="s">
        <v>16</v>
      </c>
      <c r="C523" s="5499" t="s">
        <v>2304</v>
      </c>
      <c r="D523" s="5499" t="s">
        <v>2305</v>
      </c>
      <c r="E523" s="5499" t="s">
        <v>2306</v>
      </c>
      <c r="F523" s="5499" t="s">
        <v>2302</v>
      </c>
      <c r="G523" s="5499" t="s">
        <v>2307</v>
      </c>
      <c r="H523" s="5499" t="s">
        <v>28</v>
      </c>
      <c r="I523" s="5499" t="s">
        <v>1622</v>
      </c>
    </row>
    <row customHeight="1" ht="11.25">
      <c r="A524" s="5499" t="s">
        <v>2250</v>
      </c>
      <c r="B524" s="5499" t="s">
        <v>16</v>
      </c>
      <c r="C524" s="5499" t="s">
        <v>28</v>
      </c>
      <c r="D524" s="5499" t="s">
        <v>2359</v>
      </c>
      <c r="E524" s="5499" t="s">
        <v>2360</v>
      </c>
      <c r="F524" s="5499" t="s">
        <v>51</v>
      </c>
      <c r="G524" s="5499" t="s">
        <v>28</v>
      </c>
      <c r="H524" s="5499" t="s">
        <v>28</v>
      </c>
      <c r="I524" s="5499" t="s">
        <v>1622</v>
      </c>
    </row>
    <row customHeight="1" ht="11.25">
      <c r="A525" s="5499" t="s">
        <v>2250</v>
      </c>
      <c r="B525" s="5499" t="s">
        <v>16</v>
      </c>
      <c r="C525" s="5499" t="s">
        <v>3073</v>
      </c>
      <c r="D525" s="5499" t="s">
        <v>3074</v>
      </c>
      <c r="E525" s="5499" t="s">
        <v>3075</v>
      </c>
      <c r="F525" s="5499" t="s">
        <v>2464</v>
      </c>
      <c r="G525" s="5499" t="s">
        <v>28</v>
      </c>
      <c r="H525" s="5499" t="s">
        <v>28</v>
      </c>
      <c r="I525" s="5499" t="s">
        <v>1622</v>
      </c>
    </row>
    <row customHeight="1" ht="11.25">
      <c r="A526" s="5499" t="s">
        <v>2250</v>
      </c>
      <c r="B526" s="5499" t="s">
        <v>16</v>
      </c>
      <c r="C526" s="5499" t="s">
        <v>3076</v>
      </c>
      <c r="D526" s="5499" t="s">
        <v>3077</v>
      </c>
      <c r="E526" s="5499" t="s">
        <v>3078</v>
      </c>
      <c r="F526" s="5499" t="s">
        <v>2602</v>
      </c>
      <c r="G526" s="5499" t="s">
        <v>3079</v>
      </c>
      <c r="H526" s="5499" t="s">
        <v>28</v>
      </c>
      <c r="I526" s="5499" t="s">
        <v>1622</v>
      </c>
    </row>
    <row customHeight="1" ht="11.25">
      <c r="A527" s="5499" t="s">
        <v>2250</v>
      </c>
      <c r="B527" s="5499" t="s">
        <v>16</v>
      </c>
      <c r="C527" s="5499" t="s">
        <v>3080</v>
      </c>
      <c r="D527" s="5499" t="s">
        <v>3081</v>
      </c>
      <c r="E527" s="5499" t="s">
        <v>3082</v>
      </c>
      <c r="F527" s="5499" t="s">
        <v>2302</v>
      </c>
      <c r="G527" s="5499" t="s">
        <v>3083</v>
      </c>
      <c r="H527" s="5499" t="s">
        <v>28</v>
      </c>
      <c r="I527" s="5499" t="s">
        <v>1622</v>
      </c>
    </row>
    <row customHeight="1" ht="11.25">
      <c r="A528" s="5499" t="s">
        <v>2250</v>
      </c>
      <c r="B528" s="5499" t="s">
        <v>16</v>
      </c>
      <c r="C528" s="5499" t="s">
        <v>3084</v>
      </c>
      <c r="D528" s="5499" t="s">
        <v>3085</v>
      </c>
      <c r="E528" s="5499" t="s">
        <v>3086</v>
      </c>
      <c r="F528" s="5499" t="s">
        <v>51</v>
      </c>
      <c r="G528" s="5499" t="s">
        <v>28</v>
      </c>
      <c r="H528" s="5499" t="s">
        <v>28</v>
      </c>
      <c r="I528" s="5499" t="s">
        <v>1622</v>
      </c>
    </row>
    <row customHeight="1" ht="11.25">
      <c r="A529" s="5499" t="s">
        <v>2250</v>
      </c>
      <c r="B529" s="5499" t="s">
        <v>16</v>
      </c>
      <c r="C529" s="5499" t="s">
        <v>3087</v>
      </c>
      <c r="D529" s="5499" t="s">
        <v>3088</v>
      </c>
      <c r="E529" s="5499" t="s">
        <v>3089</v>
      </c>
      <c r="F529" s="5499" t="s">
        <v>2426</v>
      </c>
      <c r="G529" s="5499" t="s">
        <v>28</v>
      </c>
      <c r="H529" s="5499" t="s">
        <v>28</v>
      </c>
      <c r="I529" s="5499" t="s">
        <v>1622</v>
      </c>
    </row>
    <row customHeight="1" ht="11.25">
      <c r="A530" s="5499" t="s">
        <v>2250</v>
      </c>
      <c r="B530" s="5499" t="s">
        <v>16</v>
      </c>
      <c r="C530" s="5499" t="s">
        <v>3090</v>
      </c>
      <c r="D530" s="5499" t="s">
        <v>3091</v>
      </c>
      <c r="E530" s="5499" t="s">
        <v>3092</v>
      </c>
      <c r="F530" s="5499" t="s">
        <v>2302</v>
      </c>
      <c r="G530" s="5499" t="s">
        <v>28</v>
      </c>
      <c r="H530" s="5499" t="s">
        <v>28</v>
      </c>
      <c r="I530" s="5499" t="s">
        <v>1622</v>
      </c>
    </row>
    <row customHeight="1" ht="11.25">
      <c r="A531" s="5499" t="s">
        <v>2250</v>
      </c>
      <c r="B531" s="5499" t="s">
        <v>16</v>
      </c>
      <c r="C531" s="5499" t="s">
        <v>3093</v>
      </c>
      <c r="D531" s="5499" t="s">
        <v>3094</v>
      </c>
      <c r="E531" s="5499" t="s">
        <v>3095</v>
      </c>
      <c r="F531" s="5499" t="s">
        <v>2302</v>
      </c>
      <c r="G531" s="5499" t="s">
        <v>28</v>
      </c>
      <c r="H531" s="5499" t="s">
        <v>28</v>
      </c>
      <c r="I531" s="5499" t="s">
        <v>1622</v>
      </c>
    </row>
    <row customHeight="1" ht="11.25">
      <c r="A532" s="5499" t="s">
        <v>2250</v>
      </c>
      <c r="B532" s="5499" t="s">
        <v>16</v>
      </c>
      <c r="C532" s="5499" t="s">
        <v>3096</v>
      </c>
      <c r="D532" s="5499" t="s">
        <v>3097</v>
      </c>
      <c r="E532" s="5499" t="s">
        <v>3098</v>
      </c>
      <c r="F532" s="5499" t="s">
        <v>2385</v>
      </c>
      <c r="G532" s="5499" t="s">
        <v>3099</v>
      </c>
      <c r="H532" s="5499" t="s">
        <v>28</v>
      </c>
      <c r="I532" s="5499" t="s">
        <v>1622</v>
      </c>
    </row>
    <row customHeight="1" ht="11.25">
      <c r="A533" s="5499" t="s">
        <v>2250</v>
      </c>
      <c r="B533" s="5499" t="s">
        <v>16</v>
      </c>
      <c r="C533" s="5499" t="s">
        <v>3100</v>
      </c>
      <c r="D533" s="5499" t="s">
        <v>3101</v>
      </c>
      <c r="E533" s="5499" t="s">
        <v>3102</v>
      </c>
      <c r="F533" s="5499" t="s">
        <v>2364</v>
      </c>
      <c r="G533" s="5499" t="s">
        <v>28</v>
      </c>
      <c r="H533" s="5499" t="s">
        <v>28</v>
      </c>
      <c r="I533" s="5499" t="s">
        <v>1622</v>
      </c>
    </row>
    <row customHeight="1" ht="11.25">
      <c r="A534" s="5499" t="s">
        <v>2250</v>
      </c>
      <c r="B534" s="5499" t="s">
        <v>16</v>
      </c>
      <c r="C534" s="5499" t="s">
        <v>2758</v>
      </c>
      <c r="D534" s="5499" t="s">
        <v>2759</v>
      </c>
      <c r="E534" s="5499" t="s">
        <v>2760</v>
      </c>
      <c r="F534" s="5499" t="s">
        <v>2302</v>
      </c>
      <c r="G534" s="5499" t="s">
        <v>2761</v>
      </c>
      <c r="H534" s="5499" t="s">
        <v>28</v>
      </c>
      <c r="I534" s="5499" t="s">
        <v>1622</v>
      </c>
    </row>
    <row customHeight="1" ht="11.25">
      <c r="A535" s="5499" t="s">
        <v>2250</v>
      </c>
      <c r="B535" s="5499" t="s">
        <v>16</v>
      </c>
      <c r="C535" s="5499" t="s">
        <v>3103</v>
      </c>
      <c r="D535" s="5499" t="s">
        <v>3104</v>
      </c>
      <c r="E535" s="5499" t="s">
        <v>3105</v>
      </c>
      <c r="F535" s="5499" t="s">
        <v>2311</v>
      </c>
      <c r="G535" s="5499" t="s">
        <v>28</v>
      </c>
      <c r="H535" s="5499" t="s">
        <v>28</v>
      </c>
      <c r="I535" s="5499" t="s">
        <v>1622</v>
      </c>
    </row>
    <row customHeight="1" ht="11.25">
      <c r="A536" s="5499" t="s">
        <v>2250</v>
      </c>
      <c r="B536" s="5499" t="s">
        <v>16</v>
      </c>
      <c r="C536" s="5499" t="s">
        <v>3106</v>
      </c>
      <c r="D536" s="5499" t="s">
        <v>3107</v>
      </c>
      <c r="E536" s="5499" t="s">
        <v>3108</v>
      </c>
      <c r="F536" s="5499" t="s">
        <v>2543</v>
      </c>
      <c r="G536" s="5499" t="s">
        <v>3109</v>
      </c>
      <c r="H536" s="5499" t="s">
        <v>28</v>
      </c>
      <c r="I536" s="5499" t="s">
        <v>1622</v>
      </c>
    </row>
    <row customHeight="1" ht="11.25">
      <c r="A537" s="5499" t="s">
        <v>2250</v>
      </c>
      <c r="B537" s="5499" t="s">
        <v>16</v>
      </c>
      <c r="C537" s="5499" t="s">
        <v>3110</v>
      </c>
      <c r="D537" s="5499" t="s">
        <v>3111</v>
      </c>
      <c r="E537" s="5499" t="s">
        <v>3112</v>
      </c>
      <c r="F537" s="5499" t="s">
        <v>51</v>
      </c>
      <c r="G537" s="5499" t="s">
        <v>3113</v>
      </c>
      <c r="H537" s="5499" t="s">
        <v>28</v>
      </c>
      <c r="I537" s="5499" t="s">
        <v>1622</v>
      </c>
    </row>
    <row customHeight="1" ht="11.25">
      <c r="A538" s="5499" t="s">
        <v>2250</v>
      </c>
      <c r="B538" s="5499" t="s">
        <v>16</v>
      </c>
      <c r="C538" s="5499" t="s">
        <v>3114</v>
      </c>
      <c r="D538" s="5499" t="s">
        <v>3115</v>
      </c>
      <c r="E538" s="5499" t="s">
        <v>3116</v>
      </c>
      <c r="F538" s="5499" t="s">
        <v>2543</v>
      </c>
      <c r="G538" s="5499" t="s">
        <v>3117</v>
      </c>
      <c r="H538" s="5499" t="s">
        <v>28</v>
      </c>
      <c r="I538" s="5499" t="s">
        <v>1622</v>
      </c>
    </row>
    <row customHeight="1" ht="11.25">
      <c r="A539" s="5499" t="s">
        <v>2250</v>
      </c>
      <c r="B539" s="5499" t="s">
        <v>16</v>
      </c>
      <c r="C539" s="5499" t="s">
        <v>3118</v>
      </c>
      <c r="D539" s="5499" t="s">
        <v>3119</v>
      </c>
      <c r="E539" s="5499" t="s">
        <v>3120</v>
      </c>
      <c r="F539" s="5499" t="s">
        <v>2311</v>
      </c>
      <c r="G539" s="5499" t="s">
        <v>28</v>
      </c>
      <c r="H539" s="5499" t="s">
        <v>28</v>
      </c>
      <c r="I539" s="5499" t="s">
        <v>1622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85992-5A66-12EE-B613-9AAF28E3AAAA}" mc:Ignorable="x14ac xr xr2 xr3">
  <sheetPr>
    <tabColor rgb="FFFFCC99"/>
  </sheetPr>
  <dimension ref="A1:G240"/>
  <sheetViews>
    <sheetView topLeftCell="A1" showGridLines="0" workbookViewId="0">
      <selection activeCell="A1" sqref="A1"/>
    </sheetView>
  </sheetViews>
  <sheetFormatPr customHeight="1" defaultRowHeight="11.25"/>
  <cols>
    <col min="1" max="1" style="2912" width="9.140625"/>
  </cols>
  <sheetData>
    <row customHeight="1" ht="11.25">
      <c r="A1" s="429" t="s">
        <v>3121</v>
      </c>
      <c r="B1" s="118" t="s">
        <v>3122</v>
      </c>
      <c r="C1" s="118" t="s">
        <v>3123</v>
      </c>
      <c r="D1" s="118" t="s">
        <v>3124</v>
      </c>
      <c r="E1" s="0" t="s">
        <v>3125</v>
      </c>
      <c r="F1" s="0" t="s">
        <v>3126</v>
      </c>
      <c r="G1" s="0" t="s">
        <v>3127</v>
      </c>
    </row>
    <row customHeight="1" ht="11.25">
      <c r="A2" s="429" t="s">
        <v>16</v>
      </c>
      <c r="B2" s="0" t="s">
        <v>3128</v>
      </c>
      <c r="C2" s="0" t="s">
        <v>3129</v>
      </c>
      <c r="D2" s="0" t="s">
        <v>3128</v>
      </c>
      <c r="E2" s="0" t="s">
        <v>3129</v>
      </c>
      <c r="F2" s="0" t="s">
        <v>3130</v>
      </c>
      <c r="G2" s="0" t="s">
        <v>109</v>
      </c>
    </row>
    <row customHeight="1" ht="11.25">
      <c r="A3" s="429" t="s">
        <v>16</v>
      </c>
      <c r="B3" s="0" t="s">
        <v>3128</v>
      </c>
      <c r="C3" s="0" t="s">
        <v>3129</v>
      </c>
      <c r="D3" s="0" t="s">
        <v>3131</v>
      </c>
      <c r="E3" s="0" t="s">
        <v>3132</v>
      </c>
      <c r="F3" s="0" t="s">
        <v>3133</v>
      </c>
      <c r="G3" s="0" t="s">
        <v>110</v>
      </c>
    </row>
    <row customHeight="1" ht="11.25">
      <c r="A4" s="429" t="s">
        <v>16</v>
      </c>
      <c r="B4" s="0" t="s">
        <v>3128</v>
      </c>
      <c r="C4" s="0" t="s">
        <v>3129</v>
      </c>
      <c r="D4" s="0" t="s">
        <v>3134</v>
      </c>
      <c r="E4" s="0" t="s">
        <v>3135</v>
      </c>
      <c r="F4" s="0" t="s">
        <v>3133</v>
      </c>
      <c r="G4" s="0" t="s">
        <v>89</v>
      </c>
    </row>
    <row customHeight="1" ht="11.25">
      <c r="A5" s="429" t="s">
        <v>16</v>
      </c>
      <c r="B5" s="0" t="s">
        <v>3128</v>
      </c>
      <c r="C5" s="0" t="s">
        <v>3129</v>
      </c>
      <c r="D5" s="0" t="s">
        <v>3136</v>
      </c>
      <c r="E5" s="0" t="s">
        <v>3137</v>
      </c>
      <c r="F5" s="0" t="s">
        <v>3138</v>
      </c>
      <c r="G5" s="0" t="s">
        <v>90</v>
      </c>
    </row>
    <row customHeight="1" ht="11.25">
      <c r="A6" s="429" t="s">
        <v>16</v>
      </c>
      <c r="B6" s="0" t="s">
        <v>3128</v>
      </c>
      <c r="C6" s="0" t="s">
        <v>3129</v>
      </c>
      <c r="D6" s="0" t="s">
        <v>3139</v>
      </c>
      <c r="E6" s="0" t="s">
        <v>3140</v>
      </c>
      <c r="F6" s="0" t="s">
        <v>3133</v>
      </c>
      <c r="G6" s="0" t="s">
        <v>111</v>
      </c>
    </row>
    <row customHeight="1" ht="11.25">
      <c r="A7" s="429" t="s">
        <v>16</v>
      </c>
      <c r="B7" s="0" t="s">
        <v>3128</v>
      </c>
      <c r="C7" s="0" t="s">
        <v>3129</v>
      </c>
      <c r="D7" s="0" t="s">
        <v>3141</v>
      </c>
      <c r="E7" s="0" t="s">
        <v>3142</v>
      </c>
      <c r="F7" s="0" t="s">
        <v>3133</v>
      </c>
      <c r="G7" s="0" t="s">
        <v>91</v>
      </c>
    </row>
    <row customHeight="1" ht="11.25">
      <c r="A8" s="429" t="s">
        <v>16</v>
      </c>
      <c r="B8" s="0" t="s">
        <v>3128</v>
      </c>
      <c r="C8" s="0" t="s">
        <v>3129</v>
      </c>
      <c r="D8" s="0" t="s">
        <v>3143</v>
      </c>
      <c r="E8" s="0" t="s">
        <v>3144</v>
      </c>
      <c r="F8" s="0" t="s">
        <v>3133</v>
      </c>
      <c r="G8" s="0" t="s">
        <v>92</v>
      </c>
    </row>
    <row customHeight="1" ht="11.25">
      <c r="A9" s="429" t="s">
        <v>16</v>
      </c>
      <c r="B9" s="0" t="s">
        <v>3128</v>
      </c>
      <c r="C9" s="0" t="s">
        <v>3129</v>
      </c>
      <c r="D9" s="0" t="s">
        <v>3145</v>
      </c>
      <c r="E9" s="0" t="s">
        <v>3146</v>
      </c>
      <c r="F9" s="0" t="s">
        <v>3133</v>
      </c>
      <c r="G9" s="0" t="s">
        <v>112</v>
      </c>
    </row>
    <row customHeight="1" ht="11.25">
      <c r="A10" s="429" t="s">
        <v>16</v>
      </c>
      <c r="B10" s="0" t="s">
        <v>3128</v>
      </c>
      <c r="C10" s="0" t="s">
        <v>3129</v>
      </c>
      <c r="D10" s="0" t="s">
        <v>3147</v>
      </c>
      <c r="E10" s="0" t="s">
        <v>3148</v>
      </c>
      <c r="F10" s="0" t="s">
        <v>3133</v>
      </c>
      <c r="G10" s="0" t="s">
        <v>148</v>
      </c>
    </row>
    <row customHeight="1" ht="11.25">
      <c r="A11" s="429" t="s">
        <v>16</v>
      </c>
      <c r="B11" s="0" t="s">
        <v>3128</v>
      </c>
      <c r="C11" s="0" t="s">
        <v>3129</v>
      </c>
      <c r="D11" s="0" t="s">
        <v>3149</v>
      </c>
      <c r="E11" s="0" t="s">
        <v>3150</v>
      </c>
      <c r="F11" s="0" t="s">
        <v>3151</v>
      </c>
      <c r="G11" s="0" t="s">
        <v>149</v>
      </c>
    </row>
    <row customHeight="1" ht="11.25">
      <c r="A12" s="429" t="s">
        <v>16</v>
      </c>
      <c r="B12" s="0" t="s">
        <v>3128</v>
      </c>
      <c r="C12" s="0" t="s">
        <v>3129</v>
      </c>
      <c r="D12" s="0" t="s">
        <v>3152</v>
      </c>
      <c r="E12" s="0" t="s">
        <v>3153</v>
      </c>
      <c r="F12" s="0" t="s">
        <v>3133</v>
      </c>
      <c r="G12" s="0" t="s">
        <v>150</v>
      </c>
    </row>
    <row customHeight="1" ht="11.25">
      <c r="A13" s="429" t="s">
        <v>16</v>
      </c>
      <c r="B13" s="0" t="s">
        <v>3154</v>
      </c>
      <c r="C13" s="0" t="s">
        <v>3155</v>
      </c>
      <c r="D13" s="0" t="s">
        <v>3156</v>
      </c>
      <c r="E13" s="0" t="s">
        <v>3157</v>
      </c>
      <c r="F13" s="0" t="s">
        <v>3133</v>
      </c>
      <c r="G13" s="0" t="s">
        <v>151</v>
      </c>
    </row>
    <row customHeight="1" ht="11.25">
      <c r="A14" s="429" t="s">
        <v>16</v>
      </c>
      <c r="B14" s="0" t="s">
        <v>3154</v>
      </c>
      <c r="C14" s="0" t="s">
        <v>3155</v>
      </c>
      <c r="D14" s="0" t="s">
        <v>3154</v>
      </c>
      <c r="E14" s="0" t="s">
        <v>3155</v>
      </c>
      <c r="F14" s="0" t="s">
        <v>3130</v>
      </c>
      <c r="G14" s="0" t="s">
        <v>152</v>
      </c>
    </row>
    <row customHeight="1" ht="11.25">
      <c r="A15" s="429" t="s">
        <v>16</v>
      </c>
      <c r="B15" s="0" t="s">
        <v>3154</v>
      </c>
      <c r="C15" s="0" t="s">
        <v>3155</v>
      </c>
      <c r="D15" s="0" t="s">
        <v>3158</v>
      </c>
      <c r="E15" s="0" t="s">
        <v>3159</v>
      </c>
      <c r="F15" s="0" t="s">
        <v>3133</v>
      </c>
      <c r="G15" s="0" t="s">
        <v>153</v>
      </c>
    </row>
    <row customHeight="1" ht="11.25">
      <c r="A16" s="429" t="s">
        <v>16</v>
      </c>
      <c r="B16" s="0" t="s">
        <v>3154</v>
      </c>
      <c r="C16" s="0" t="s">
        <v>3155</v>
      </c>
      <c r="D16" s="0" t="s">
        <v>3160</v>
      </c>
      <c r="E16" s="0" t="s">
        <v>3161</v>
      </c>
      <c r="F16" s="0" t="s">
        <v>3162</v>
      </c>
      <c r="G16" s="0" t="s">
        <v>1465</v>
      </c>
    </row>
    <row customHeight="1" ht="11.25">
      <c r="A17" s="429" t="s">
        <v>16</v>
      </c>
      <c r="B17" s="0" t="s">
        <v>3154</v>
      </c>
      <c r="C17" s="0" t="s">
        <v>3155</v>
      </c>
      <c r="D17" s="0" t="s">
        <v>3163</v>
      </c>
      <c r="E17" s="0" t="s">
        <v>3164</v>
      </c>
      <c r="F17" s="0" t="s">
        <v>3133</v>
      </c>
      <c r="G17" s="0" t="s">
        <v>1471</v>
      </c>
    </row>
    <row customHeight="1" ht="11.25">
      <c r="A18" s="429" t="s">
        <v>16</v>
      </c>
      <c r="B18" s="0" t="s">
        <v>3154</v>
      </c>
      <c r="C18" s="0" t="s">
        <v>3155</v>
      </c>
      <c r="D18" s="0" t="s">
        <v>3165</v>
      </c>
      <c r="E18" s="0" t="s">
        <v>3166</v>
      </c>
      <c r="F18" s="0" t="s">
        <v>3133</v>
      </c>
      <c r="G18" s="0" t="s">
        <v>1483</v>
      </c>
    </row>
    <row customHeight="1" ht="11.25">
      <c r="A19" s="429" t="s">
        <v>16</v>
      </c>
      <c r="B19" s="0" t="s">
        <v>3167</v>
      </c>
      <c r="C19" s="0" t="s">
        <v>3168</v>
      </c>
      <c r="D19" s="0" t="s">
        <v>3167</v>
      </c>
      <c r="E19" s="0" t="s">
        <v>3168</v>
      </c>
      <c r="F19" s="0" t="s">
        <v>3130</v>
      </c>
      <c r="G19" s="0" t="s">
        <v>1497</v>
      </c>
    </row>
    <row customHeight="1" ht="11.25">
      <c r="A20" s="429" t="s">
        <v>16</v>
      </c>
      <c r="B20" s="0" t="s">
        <v>3167</v>
      </c>
      <c r="C20" s="0" t="s">
        <v>3168</v>
      </c>
      <c r="D20" s="0" t="s">
        <v>3169</v>
      </c>
      <c r="E20" s="0" t="s">
        <v>3170</v>
      </c>
      <c r="F20" s="0" t="s">
        <v>3133</v>
      </c>
      <c r="G20" s="0" t="s">
        <v>1509</v>
      </c>
    </row>
    <row customHeight="1" ht="11.25">
      <c r="A21" s="429" t="s">
        <v>16</v>
      </c>
      <c r="B21" s="0" t="s">
        <v>3167</v>
      </c>
      <c r="C21" s="0" t="s">
        <v>3168</v>
      </c>
      <c r="D21" s="0" t="s">
        <v>3171</v>
      </c>
      <c r="E21" s="0" t="s">
        <v>3172</v>
      </c>
      <c r="F21" s="0" t="s">
        <v>3138</v>
      </c>
      <c r="G21" s="0" t="s">
        <v>1518</v>
      </c>
    </row>
    <row customHeight="1" ht="11.25">
      <c r="A22" s="429" t="s">
        <v>16</v>
      </c>
      <c r="B22" s="0" t="s">
        <v>3167</v>
      </c>
      <c r="C22" s="0" t="s">
        <v>3168</v>
      </c>
      <c r="D22" s="0" t="s">
        <v>3173</v>
      </c>
      <c r="E22" s="0" t="s">
        <v>3174</v>
      </c>
      <c r="F22" s="0" t="s">
        <v>3133</v>
      </c>
      <c r="G22" s="0" t="s">
        <v>1534</v>
      </c>
    </row>
    <row customHeight="1" ht="11.25">
      <c r="A23" s="429" t="s">
        <v>16</v>
      </c>
      <c r="B23" s="0" t="s">
        <v>3167</v>
      </c>
      <c r="C23" s="0" t="s">
        <v>3168</v>
      </c>
      <c r="D23" s="0" t="s">
        <v>3175</v>
      </c>
      <c r="E23" s="0" t="s">
        <v>3176</v>
      </c>
      <c r="F23" s="0" t="s">
        <v>3133</v>
      </c>
      <c r="G23" s="0" t="s">
        <v>1541</v>
      </c>
    </row>
    <row customHeight="1" ht="11.25">
      <c r="A24" s="429" t="s">
        <v>16</v>
      </c>
      <c r="B24" s="0" t="s">
        <v>3167</v>
      </c>
      <c r="C24" s="0" t="s">
        <v>3168</v>
      </c>
      <c r="D24" s="0" t="s">
        <v>3177</v>
      </c>
      <c r="E24" s="0" t="s">
        <v>3178</v>
      </c>
      <c r="F24" s="0" t="s">
        <v>3133</v>
      </c>
      <c r="G24" s="0" t="s">
        <v>1549</v>
      </c>
    </row>
    <row customHeight="1" ht="11.25">
      <c r="A25" s="429" t="s">
        <v>16</v>
      </c>
      <c r="B25" s="0" t="s">
        <v>3167</v>
      </c>
      <c r="C25" s="0" t="s">
        <v>3168</v>
      </c>
      <c r="D25" s="0" t="s">
        <v>3179</v>
      </c>
      <c r="E25" s="0" t="s">
        <v>3180</v>
      </c>
      <c r="F25" s="0" t="s">
        <v>3133</v>
      </c>
      <c r="G25" s="0" t="s">
        <v>1556</v>
      </c>
    </row>
    <row customHeight="1" ht="11.25">
      <c r="A26" s="429" t="s">
        <v>16</v>
      </c>
      <c r="B26" s="0" t="s">
        <v>3167</v>
      </c>
      <c r="C26" s="0" t="s">
        <v>3168</v>
      </c>
      <c r="D26" s="0" t="s">
        <v>3181</v>
      </c>
      <c r="E26" s="0" t="s">
        <v>3182</v>
      </c>
      <c r="F26" s="0" t="s">
        <v>3133</v>
      </c>
      <c r="G26" s="0" t="s">
        <v>1560</v>
      </c>
    </row>
    <row customHeight="1" ht="11.25">
      <c r="A27" s="429" t="s">
        <v>16</v>
      </c>
      <c r="B27" s="0" t="s">
        <v>3167</v>
      </c>
      <c r="C27" s="0" t="s">
        <v>3168</v>
      </c>
      <c r="D27" s="0" t="s">
        <v>3183</v>
      </c>
      <c r="E27" s="0" t="s">
        <v>3184</v>
      </c>
      <c r="F27" s="0" t="s">
        <v>3133</v>
      </c>
      <c r="G27" s="0" t="s">
        <v>1565</v>
      </c>
    </row>
    <row customHeight="1" ht="11.25">
      <c r="A28" s="429" t="s">
        <v>16</v>
      </c>
      <c r="B28" s="0" t="s">
        <v>3167</v>
      </c>
      <c r="C28" s="0" t="s">
        <v>3168</v>
      </c>
      <c r="D28" s="0" t="s">
        <v>3185</v>
      </c>
      <c r="E28" s="0" t="s">
        <v>3186</v>
      </c>
      <c r="F28" s="0" t="s">
        <v>3133</v>
      </c>
      <c r="G28" s="0" t="s">
        <v>1573</v>
      </c>
    </row>
    <row customHeight="1" ht="11.25">
      <c r="A29" s="429" t="s">
        <v>16</v>
      </c>
      <c r="B29" s="0" t="s">
        <v>3187</v>
      </c>
      <c r="C29" s="0" t="s">
        <v>3188</v>
      </c>
      <c r="D29" s="0" t="s">
        <v>3187</v>
      </c>
      <c r="E29" s="0" t="s">
        <v>3188</v>
      </c>
      <c r="F29" s="0" t="s">
        <v>3130</v>
      </c>
      <c r="G29" s="0" t="s">
        <v>1575</v>
      </c>
    </row>
    <row customHeight="1" ht="11.25">
      <c r="A30" s="429" t="s">
        <v>16</v>
      </c>
      <c r="B30" s="0" t="s">
        <v>3187</v>
      </c>
      <c r="C30" s="0" t="s">
        <v>3188</v>
      </c>
      <c r="D30" s="0" t="s">
        <v>3189</v>
      </c>
      <c r="E30" s="0" t="s">
        <v>3190</v>
      </c>
      <c r="F30" s="0" t="s">
        <v>3133</v>
      </c>
      <c r="G30" s="0" t="s">
        <v>1578</v>
      </c>
    </row>
    <row customHeight="1" ht="11.25">
      <c r="A31" s="429" t="s">
        <v>16</v>
      </c>
      <c r="B31" s="0" t="s">
        <v>3187</v>
      </c>
      <c r="C31" s="0" t="s">
        <v>3188</v>
      </c>
      <c r="D31" s="0" t="s">
        <v>3191</v>
      </c>
      <c r="E31" s="0" t="s">
        <v>3192</v>
      </c>
      <c r="F31" s="0" t="s">
        <v>3133</v>
      </c>
      <c r="G31" s="0" t="s">
        <v>1584</v>
      </c>
    </row>
    <row customHeight="1" ht="11.25">
      <c r="A32" s="429" t="s">
        <v>16</v>
      </c>
      <c r="B32" s="0" t="s">
        <v>3187</v>
      </c>
      <c r="C32" s="0" t="s">
        <v>3188</v>
      </c>
      <c r="D32" s="0" t="s">
        <v>3193</v>
      </c>
      <c r="E32" s="0" t="s">
        <v>3194</v>
      </c>
      <c r="F32" s="0" t="s">
        <v>3133</v>
      </c>
      <c r="G32" s="0" t="s">
        <v>1586</v>
      </c>
    </row>
    <row customHeight="1" ht="11.25">
      <c r="A33" s="429" t="s">
        <v>16</v>
      </c>
      <c r="B33" s="0" t="s">
        <v>3187</v>
      </c>
      <c r="C33" s="0" t="s">
        <v>3188</v>
      </c>
      <c r="D33" s="0" t="s">
        <v>3195</v>
      </c>
      <c r="E33" s="0" t="s">
        <v>3196</v>
      </c>
      <c r="F33" s="0" t="s">
        <v>3151</v>
      </c>
      <c r="G33" s="0" t="s">
        <v>1588</v>
      </c>
    </row>
    <row customHeight="1" ht="11.25">
      <c r="A34" s="429" t="s">
        <v>16</v>
      </c>
      <c r="B34" s="0" t="s">
        <v>3187</v>
      </c>
      <c r="C34" s="0" t="s">
        <v>3188</v>
      </c>
      <c r="D34" s="0" t="s">
        <v>3197</v>
      </c>
      <c r="E34" s="0" t="s">
        <v>3198</v>
      </c>
      <c r="F34" s="0" t="s">
        <v>3151</v>
      </c>
      <c r="G34" s="0" t="s">
        <v>1590</v>
      </c>
    </row>
    <row customHeight="1" ht="11.25">
      <c r="A35" s="429" t="s">
        <v>16</v>
      </c>
      <c r="B35" s="0" t="s">
        <v>3187</v>
      </c>
      <c r="C35" s="0" t="s">
        <v>3188</v>
      </c>
      <c r="D35" s="0" t="s">
        <v>3199</v>
      </c>
      <c r="E35" s="0" t="s">
        <v>3200</v>
      </c>
      <c r="F35" s="0" t="s">
        <v>3151</v>
      </c>
      <c r="G35" s="0" t="s">
        <v>1595</v>
      </c>
    </row>
    <row customHeight="1" ht="11.25">
      <c r="A36" s="429" t="s">
        <v>16</v>
      </c>
      <c r="B36" s="0" t="s">
        <v>3187</v>
      </c>
      <c r="C36" s="0" t="s">
        <v>3188</v>
      </c>
      <c r="D36" s="0" t="s">
        <v>3201</v>
      </c>
      <c r="E36" s="0" t="s">
        <v>3202</v>
      </c>
      <c r="F36" s="0" t="s">
        <v>3133</v>
      </c>
      <c r="G36" s="0" t="s">
        <v>1600</v>
      </c>
    </row>
    <row customHeight="1" ht="11.25">
      <c r="A37" s="429" t="s">
        <v>16</v>
      </c>
      <c r="B37" s="0" t="s">
        <v>3187</v>
      </c>
      <c r="C37" s="0" t="s">
        <v>3188</v>
      </c>
      <c r="D37" s="0" t="s">
        <v>3203</v>
      </c>
      <c r="E37" s="0" t="s">
        <v>3204</v>
      </c>
      <c r="F37" s="0" t="s">
        <v>3133</v>
      </c>
      <c r="G37" s="0" t="s">
        <v>1604</v>
      </c>
    </row>
    <row customHeight="1" ht="11.25">
      <c r="A38" s="429" t="s">
        <v>16</v>
      </c>
      <c r="B38" s="0" t="s">
        <v>3187</v>
      </c>
      <c r="C38" s="0" t="s">
        <v>3188</v>
      </c>
      <c r="D38" s="0" t="s">
        <v>3205</v>
      </c>
      <c r="E38" s="0" t="s">
        <v>3206</v>
      </c>
      <c r="F38" s="0" t="s">
        <v>3133</v>
      </c>
      <c r="G38" s="0" t="s">
        <v>1612</v>
      </c>
    </row>
    <row customHeight="1" ht="11.25">
      <c r="A39" s="429" t="s">
        <v>16</v>
      </c>
      <c r="B39" s="0" t="s">
        <v>3187</v>
      </c>
      <c r="C39" s="0" t="s">
        <v>3188</v>
      </c>
      <c r="D39" s="0" t="s">
        <v>3207</v>
      </c>
      <c r="E39" s="0" t="s">
        <v>3208</v>
      </c>
      <c r="F39" s="0" t="s">
        <v>3133</v>
      </c>
      <c r="G39" s="0" t="s">
        <v>1618</v>
      </c>
    </row>
    <row customHeight="1" ht="11.25">
      <c r="A40" s="429" t="s">
        <v>16</v>
      </c>
      <c r="B40" s="0" t="s">
        <v>3209</v>
      </c>
      <c r="C40" s="0" t="s">
        <v>3210</v>
      </c>
      <c r="D40" s="0" t="s">
        <v>3211</v>
      </c>
      <c r="E40" s="0" t="s">
        <v>3212</v>
      </c>
      <c r="F40" s="0" t="s">
        <v>3133</v>
      </c>
      <c r="G40" s="0" t="s">
        <v>1623</v>
      </c>
    </row>
    <row customHeight="1" ht="11.25">
      <c r="A41" s="429" t="s">
        <v>16</v>
      </c>
      <c r="B41" s="0" t="s">
        <v>3209</v>
      </c>
      <c r="C41" s="0" t="s">
        <v>3210</v>
      </c>
      <c r="D41" s="0" t="s">
        <v>3213</v>
      </c>
      <c r="E41" s="0" t="s">
        <v>3214</v>
      </c>
      <c r="F41" s="0" t="s">
        <v>3133</v>
      </c>
      <c r="G41" s="0" t="s">
        <v>1627</v>
      </c>
    </row>
    <row customHeight="1" ht="11.25">
      <c r="A42" s="429" t="s">
        <v>16</v>
      </c>
      <c r="B42" s="0" t="s">
        <v>3209</v>
      </c>
      <c r="C42" s="0" t="s">
        <v>3210</v>
      </c>
      <c r="D42" s="0" t="s">
        <v>3209</v>
      </c>
      <c r="E42" s="0" t="s">
        <v>3210</v>
      </c>
      <c r="F42" s="0" t="s">
        <v>3130</v>
      </c>
      <c r="G42" s="0" t="s">
        <v>1630</v>
      </c>
    </row>
    <row customHeight="1" ht="11.25">
      <c r="A43" s="429" t="s">
        <v>16</v>
      </c>
      <c r="B43" s="0" t="s">
        <v>3209</v>
      </c>
      <c r="C43" s="0" t="s">
        <v>3210</v>
      </c>
      <c r="D43" s="0" t="s">
        <v>3215</v>
      </c>
      <c r="E43" s="0" t="s">
        <v>3216</v>
      </c>
      <c r="F43" s="0" t="s">
        <v>3133</v>
      </c>
      <c r="G43" s="0" t="s">
        <v>1637</v>
      </c>
    </row>
    <row customHeight="1" ht="11.25">
      <c r="A44" s="429" t="s">
        <v>16</v>
      </c>
      <c r="B44" s="0" t="s">
        <v>3209</v>
      </c>
      <c r="C44" s="0" t="s">
        <v>3210</v>
      </c>
      <c r="D44" s="0" t="s">
        <v>3217</v>
      </c>
      <c r="E44" s="0" t="s">
        <v>3218</v>
      </c>
      <c r="F44" s="0" t="s">
        <v>3162</v>
      </c>
      <c r="G44" s="0" t="s">
        <v>1646</v>
      </c>
    </row>
    <row customHeight="1" ht="11.25">
      <c r="A45" s="429" t="s">
        <v>16</v>
      </c>
      <c r="B45" s="0" t="s">
        <v>3209</v>
      </c>
      <c r="C45" s="0" t="s">
        <v>3210</v>
      </c>
      <c r="D45" s="0" t="s">
        <v>3219</v>
      </c>
      <c r="E45" s="0" t="s">
        <v>3220</v>
      </c>
      <c r="F45" s="0" t="s">
        <v>3151</v>
      </c>
      <c r="G45" s="0" t="s">
        <v>1651</v>
      </c>
    </row>
    <row customHeight="1" ht="11.25">
      <c r="A46" s="429" t="s">
        <v>16</v>
      </c>
      <c r="B46" s="0" t="s">
        <v>3209</v>
      </c>
      <c r="C46" s="0" t="s">
        <v>3210</v>
      </c>
      <c r="D46" s="0" t="s">
        <v>3221</v>
      </c>
      <c r="E46" s="0" t="s">
        <v>3222</v>
      </c>
      <c r="F46" s="0" t="s">
        <v>3151</v>
      </c>
      <c r="G46" s="0" t="s">
        <v>1655</v>
      </c>
    </row>
    <row customHeight="1" ht="11.25">
      <c r="A47" s="429" t="s">
        <v>16</v>
      </c>
      <c r="B47" s="0" t="s">
        <v>3209</v>
      </c>
      <c r="C47" s="0" t="s">
        <v>3210</v>
      </c>
      <c r="D47" s="0" t="s">
        <v>3223</v>
      </c>
      <c r="E47" s="0" t="s">
        <v>3224</v>
      </c>
      <c r="F47" s="0" t="s">
        <v>3133</v>
      </c>
      <c r="G47" s="0" t="s">
        <v>1661</v>
      </c>
    </row>
    <row customHeight="1" ht="11.25">
      <c r="A48" s="429" t="s">
        <v>16</v>
      </c>
      <c r="B48" s="0" t="s">
        <v>3209</v>
      </c>
      <c r="C48" s="0" t="s">
        <v>3210</v>
      </c>
      <c r="D48" s="0" t="s">
        <v>3225</v>
      </c>
      <c r="E48" s="0" t="s">
        <v>3226</v>
      </c>
      <c r="F48" s="0" t="s">
        <v>3133</v>
      </c>
      <c r="G48" s="0" t="s">
        <v>1666</v>
      </c>
    </row>
    <row customHeight="1" ht="11.25">
      <c r="A49" s="429" t="s">
        <v>16</v>
      </c>
      <c r="B49" s="0" t="s">
        <v>3209</v>
      </c>
      <c r="C49" s="0" t="s">
        <v>3210</v>
      </c>
      <c r="D49" s="0" t="s">
        <v>3227</v>
      </c>
      <c r="E49" s="0" t="s">
        <v>3228</v>
      </c>
      <c r="F49" s="0" t="s">
        <v>3133</v>
      </c>
      <c r="G49" s="0" t="s">
        <v>1669</v>
      </c>
    </row>
    <row customHeight="1" ht="11.25">
      <c r="A50" s="429" t="s">
        <v>16</v>
      </c>
      <c r="B50" s="0" t="s">
        <v>3209</v>
      </c>
      <c r="C50" s="0" t="s">
        <v>3210</v>
      </c>
      <c r="D50" s="0" t="s">
        <v>3229</v>
      </c>
      <c r="E50" s="0" t="s">
        <v>3230</v>
      </c>
      <c r="F50" s="0" t="s">
        <v>3133</v>
      </c>
      <c r="G50" s="0" t="s">
        <v>1672</v>
      </c>
    </row>
    <row customHeight="1" ht="11.25">
      <c r="A51" s="429" t="s">
        <v>16</v>
      </c>
      <c r="B51" s="0" t="s">
        <v>3209</v>
      </c>
      <c r="C51" s="0" t="s">
        <v>3210</v>
      </c>
      <c r="D51" s="0" t="s">
        <v>3231</v>
      </c>
      <c r="E51" s="0" t="s">
        <v>3232</v>
      </c>
      <c r="F51" s="0" t="s">
        <v>3133</v>
      </c>
      <c r="G51" s="0" t="s">
        <v>1677</v>
      </c>
    </row>
    <row customHeight="1" ht="11.25">
      <c r="A52" s="429" t="s">
        <v>16</v>
      </c>
      <c r="B52" s="0" t="s">
        <v>3209</v>
      </c>
      <c r="C52" s="0" t="s">
        <v>3210</v>
      </c>
      <c r="D52" s="0" t="s">
        <v>3233</v>
      </c>
      <c r="E52" s="0" t="s">
        <v>3234</v>
      </c>
      <c r="F52" s="0" t="s">
        <v>3133</v>
      </c>
      <c r="G52" s="0" t="s">
        <v>1681</v>
      </c>
    </row>
    <row customHeight="1" ht="11.25">
      <c r="A53" s="429" t="s">
        <v>16</v>
      </c>
      <c r="B53" s="0" t="s">
        <v>3209</v>
      </c>
      <c r="C53" s="0" t="s">
        <v>3210</v>
      </c>
      <c r="D53" s="0" t="s">
        <v>3235</v>
      </c>
      <c r="E53" s="0" t="s">
        <v>3236</v>
      </c>
      <c r="F53" s="0" t="s">
        <v>3133</v>
      </c>
      <c r="G53" s="0" t="s">
        <v>1683</v>
      </c>
    </row>
    <row customHeight="1" ht="11.25">
      <c r="A54" s="429" t="s">
        <v>16</v>
      </c>
      <c r="B54" s="0" t="s">
        <v>3209</v>
      </c>
      <c r="C54" s="0" t="s">
        <v>3210</v>
      </c>
      <c r="D54" s="0" t="s">
        <v>3237</v>
      </c>
      <c r="E54" s="0" t="s">
        <v>3238</v>
      </c>
      <c r="F54" s="0" t="s">
        <v>3133</v>
      </c>
      <c r="G54" s="0" t="s">
        <v>1686</v>
      </c>
    </row>
    <row customHeight="1" ht="11.25">
      <c r="A55" s="429" t="s">
        <v>16</v>
      </c>
      <c r="B55" s="0" t="s">
        <v>3239</v>
      </c>
      <c r="C55" s="0" t="s">
        <v>3240</v>
      </c>
      <c r="D55" s="0" t="s">
        <v>3241</v>
      </c>
      <c r="E55" s="0" t="s">
        <v>3242</v>
      </c>
      <c r="F55" s="0" t="s">
        <v>3133</v>
      </c>
      <c r="G55" s="0" t="s">
        <v>1690</v>
      </c>
    </row>
    <row customHeight="1" ht="11.25">
      <c r="A56" s="429" t="s">
        <v>16</v>
      </c>
      <c r="B56" s="0" t="s">
        <v>3239</v>
      </c>
      <c r="C56" s="0" t="s">
        <v>3240</v>
      </c>
      <c r="D56" s="0" t="s">
        <v>3243</v>
      </c>
      <c r="E56" s="0" t="s">
        <v>3244</v>
      </c>
      <c r="F56" s="0" t="s">
        <v>3133</v>
      </c>
      <c r="G56" s="0" t="s">
        <v>1693</v>
      </c>
    </row>
    <row customHeight="1" ht="11.25">
      <c r="A57" s="429" t="s">
        <v>16</v>
      </c>
      <c r="B57" s="0" t="s">
        <v>3239</v>
      </c>
      <c r="C57" s="0" t="s">
        <v>3240</v>
      </c>
      <c r="D57" s="0" t="s">
        <v>3245</v>
      </c>
      <c r="E57" s="0" t="s">
        <v>3246</v>
      </c>
      <c r="F57" s="0" t="s">
        <v>3133</v>
      </c>
      <c r="G57" s="0" t="s">
        <v>1696</v>
      </c>
    </row>
    <row customHeight="1" ht="11.25">
      <c r="A58" s="429" t="s">
        <v>16</v>
      </c>
      <c r="B58" s="0" t="s">
        <v>3239</v>
      </c>
      <c r="C58" s="0" t="s">
        <v>3240</v>
      </c>
      <c r="D58" s="0" t="s">
        <v>3247</v>
      </c>
      <c r="E58" s="0" t="s">
        <v>3248</v>
      </c>
      <c r="F58" s="0" t="s">
        <v>3133</v>
      </c>
      <c r="G58" s="0" t="s">
        <v>1699</v>
      </c>
    </row>
    <row customHeight="1" ht="11.25">
      <c r="A59" s="429" t="s">
        <v>16</v>
      </c>
      <c r="B59" s="0" t="s">
        <v>3239</v>
      </c>
      <c r="C59" s="0" t="s">
        <v>3240</v>
      </c>
      <c r="D59" s="0" t="s">
        <v>3239</v>
      </c>
      <c r="E59" s="0" t="s">
        <v>3240</v>
      </c>
      <c r="F59" s="0" t="s">
        <v>3130</v>
      </c>
      <c r="G59" s="0" t="s">
        <v>1703</v>
      </c>
    </row>
    <row customHeight="1" ht="11.25">
      <c r="A60" s="429" t="s">
        <v>16</v>
      </c>
      <c r="B60" s="0" t="s">
        <v>3239</v>
      </c>
      <c r="C60" s="0" t="s">
        <v>3240</v>
      </c>
      <c r="D60" s="0" t="s">
        <v>3249</v>
      </c>
      <c r="E60" s="0" t="s">
        <v>3250</v>
      </c>
      <c r="F60" s="0" t="s">
        <v>3133</v>
      </c>
      <c r="G60" s="0" t="s">
        <v>1706</v>
      </c>
    </row>
    <row customHeight="1" ht="11.25">
      <c r="A61" s="429" t="s">
        <v>16</v>
      </c>
      <c r="B61" s="0" t="s">
        <v>3239</v>
      </c>
      <c r="C61" s="0" t="s">
        <v>3240</v>
      </c>
      <c r="D61" s="0" t="s">
        <v>3251</v>
      </c>
      <c r="E61" s="0" t="s">
        <v>3252</v>
      </c>
      <c r="F61" s="0" t="s">
        <v>3138</v>
      </c>
      <c r="G61" s="0" t="s">
        <v>3253</v>
      </c>
    </row>
    <row customHeight="1" ht="11.25">
      <c r="A62" s="429" t="s">
        <v>16</v>
      </c>
      <c r="B62" s="0" t="s">
        <v>3239</v>
      </c>
      <c r="C62" s="0" t="s">
        <v>3240</v>
      </c>
      <c r="D62" s="0" t="s">
        <v>3254</v>
      </c>
      <c r="E62" s="0" t="s">
        <v>3255</v>
      </c>
      <c r="F62" s="0" t="s">
        <v>3133</v>
      </c>
      <c r="G62" s="0" t="s">
        <v>3256</v>
      </c>
    </row>
    <row customHeight="1" ht="11.25">
      <c r="A63" s="429" t="s">
        <v>16</v>
      </c>
      <c r="B63" s="0" t="s">
        <v>3239</v>
      </c>
      <c r="C63" s="0" t="s">
        <v>3240</v>
      </c>
      <c r="D63" s="0" t="s">
        <v>3257</v>
      </c>
      <c r="E63" s="0" t="s">
        <v>3258</v>
      </c>
      <c r="F63" s="0" t="s">
        <v>3133</v>
      </c>
      <c r="G63" s="0" t="s">
        <v>3259</v>
      </c>
    </row>
    <row customHeight="1" ht="11.25">
      <c r="A64" s="429" t="s">
        <v>16</v>
      </c>
      <c r="B64" s="0" t="s">
        <v>3239</v>
      </c>
      <c r="C64" s="0" t="s">
        <v>3240</v>
      </c>
      <c r="D64" s="0" t="s">
        <v>3260</v>
      </c>
      <c r="E64" s="0" t="s">
        <v>3261</v>
      </c>
      <c r="F64" s="0" t="s">
        <v>3133</v>
      </c>
      <c r="G64" s="0" t="s">
        <v>3262</v>
      </c>
    </row>
    <row customHeight="1" ht="11.25">
      <c r="A65" s="429" t="s">
        <v>16</v>
      </c>
      <c r="B65" s="0" t="s">
        <v>3239</v>
      </c>
      <c r="C65" s="0" t="s">
        <v>3240</v>
      </c>
      <c r="D65" s="0" t="s">
        <v>3263</v>
      </c>
      <c r="E65" s="0" t="s">
        <v>3264</v>
      </c>
      <c r="F65" s="0" t="s">
        <v>3133</v>
      </c>
      <c r="G65" s="0" t="s">
        <v>3265</v>
      </c>
    </row>
    <row customHeight="1" ht="11.25">
      <c r="A66" s="429" t="s">
        <v>16</v>
      </c>
      <c r="B66" s="0" t="s">
        <v>3239</v>
      </c>
      <c r="C66" s="0" t="s">
        <v>3240</v>
      </c>
      <c r="D66" s="0" t="s">
        <v>3266</v>
      </c>
      <c r="E66" s="0" t="s">
        <v>3267</v>
      </c>
      <c r="F66" s="0" t="s">
        <v>3133</v>
      </c>
      <c r="G66" s="0" t="s">
        <v>3268</v>
      </c>
    </row>
    <row customHeight="1" ht="11.25">
      <c r="A67" s="429" t="s">
        <v>16</v>
      </c>
      <c r="B67" s="0" t="s">
        <v>3239</v>
      </c>
      <c r="C67" s="0" t="s">
        <v>3240</v>
      </c>
      <c r="D67" s="0" t="s">
        <v>3269</v>
      </c>
      <c r="E67" s="0" t="s">
        <v>3270</v>
      </c>
      <c r="F67" s="0" t="s">
        <v>3133</v>
      </c>
      <c r="G67" s="0" t="s">
        <v>2024</v>
      </c>
    </row>
    <row customHeight="1" ht="11.25">
      <c r="A68" s="429" t="s">
        <v>16</v>
      </c>
      <c r="B68" s="0" t="s">
        <v>3239</v>
      </c>
      <c r="C68" s="0" t="s">
        <v>3240</v>
      </c>
      <c r="D68" s="0" t="s">
        <v>3271</v>
      </c>
      <c r="E68" s="0" t="s">
        <v>3272</v>
      </c>
      <c r="F68" s="0" t="s">
        <v>3133</v>
      </c>
      <c r="G68" s="0" t="s">
        <v>3273</v>
      </c>
    </row>
    <row customHeight="1" ht="11.25">
      <c r="A69" s="429" t="s">
        <v>16</v>
      </c>
      <c r="B69" s="0" t="s">
        <v>3239</v>
      </c>
      <c r="C69" s="0" t="s">
        <v>3240</v>
      </c>
      <c r="D69" s="0" t="s">
        <v>3274</v>
      </c>
      <c r="E69" s="0" t="s">
        <v>3275</v>
      </c>
      <c r="F69" s="0" t="s">
        <v>3133</v>
      </c>
      <c r="G69" s="0" t="s">
        <v>2227</v>
      </c>
    </row>
    <row customHeight="1" ht="11.25">
      <c r="A70" s="429" t="s">
        <v>16</v>
      </c>
      <c r="B70" s="0" t="s">
        <v>3239</v>
      </c>
      <c r="C70" s="0" t="s">
        <v>3240</v>
      </c>
      <c r="D70" s="0" t="s">
        <v>3276</v>
      </c>
      <c r="E70" s="0" t="s">
        <v>3277</v>
      </c>
      <c r="F70" s="0" t="s">
        <v>3133</v>
      </c>
      <c r="G70" s="0" t="s">
        <v>3278</v>
      </c>
    </row>
    <row customHeight="1" ht="11.25">
      <c r="A71" s="429" t="s">
        <v>16</v>
      </c>
      <c r="B71" s="0" t="s">
        <v>3239</v>
      </c>
      <c r="C71" s="0" t="s">
        <v>3240</v>
      </c>
      <c r="D71" s="0" t="s">
        <v>3279</v>
      </c>
      <c r="E71" s="0" t="s">
        <v>3280</v>
      </c>
      <c r="F71" s="0" t="s">
        <v>3133</v>
      </c>
      <c r="G71" s="0" t="s">
        <v>3281</v>
      </c>
    </row>
    <row customHeight="1" ht="11.25">
      <c r="A72" s="429" t="s">
        <v>16</v>
      </c>
      <c r="B72" s="0" t="s">
        <v>3239</v>
      </c>
      <c r="C72" s="0" t="s">
        <v>3240</v>
      </c>
      <c r="D72" s="0" t="s">
        <v>3282</v>
      </c>
      <c r="E72" s="0" t="s">
        <v>3283</v>
      </c>
      <c r="F72" s="0" t="s">
        <v>3133</v>
      </c>
      <c r="G72" s="0" t="s">
        <v>3284</v>
      </c>
    </row>
    <row customHeight="1" ht="11.25">
      <c r="A73" s="429" t="s">
        <v>16</v>
      </c>
      <c r="B73" s="0" t="s">
        <v>3239</v>
      </c>
      <c r="C73" s="0" t="s">
        <v>3240</v>
      </c>
      <c r="D73" s="0" t="s">
        <v>3285</v>
      </c>
      <c r="E73" s="0" t="s">
        <v>3286</v>
      </c>
      <c r="F73" s="0" t="s">
        <v>3133</v>
      </c>
      <c r="G73" s="0" t="s">
        <v>3287</v>
      </c>
    </row>
    <row customHeight="1" ht="11.25">
      <c r="A74" s="429" t="s">
        <v>16</v>
      </c>
      <c r="B74" s="0" t="s">
        <v>3239</v>
      </c>
      <c r="C74" s="0" t="s">
        <v>3240</v>
      </c>
      <c r="D74" s="0" t="s">
        <v>3288</v>
      </c>
      <c r="E74" s="0" t="s">
        <v>3289</v>
      </c>
      <c r="F74" s="0" t="s">
        <v>3133</v>
      </c>
      <c r="G74" s="0" t="s">
        <v>3290</v>
      </c>
    </row>
    <row customHeight="1" ht="11.25">
      <c r="A75" s="429" t="s">
        <v>16</v>
      </c>
      <c r="B75" s="0" t="s">
        <v>3291</v>
      </c>
      <c r="C75" s="0" t="s">
        <v>3292</v>
      </c>
      <c r="D75" s="0" t="s">
        <v>3291</v>
      </c>
      <c r="E75" s="0" t="s">
        <v>3292</v>
      </c>
      <c r="F75" s="0" t="s">
        <v>3293</v>
      </c>
      <c r="G75" s="0" t="s">
        <v>3294</v>
      </c>
    </row>
    <row customHeight="1" ht="11.25">
      <c r="A76" s="429" t="s">
        <v>16</v>
      </c>
      <c r="B76" s="0" t="s">
        <v>3295</v>
      </c>
      <c r="C76" s="0" t="s">
        <v>3296</v>
      </c>
      <c r="D76" s="0" t="s">
        <v>3295</v>
      </c>
      <c r="E76" s="0" t="s">
        <v>3296</v>
      </c>
      <c r="F76" s="0" t="s">
        <v>3293</v>
      </c>
      <c r="G76" s="0" t="s">
        <v>3297</v>
      </c>
    </row>
    <row customHeight="1" ht="11.25">
      <c r="A77" s="429" t="s">
        <v>16</v>
      </c>
      <c r="B77" s="0" t="s">
        <v>3298</v>
      </c>
      <c r="C77" s="0" t="s">
        <v>3299</v>
      </c>
      <c r="D77" s="0" t="s">
        <v>3300</v>
      </c>
      <c r="E77" s="0" t="s">
        <v>3301</v>
      </c>
      <c r="F77" s="0" t="s">
        <v>3133</v>
      </c>
      <c r="G77" s="0" t="s">
        <v>3302</v>
      </c>
    </row>
    <row customHeight="1" ht="11.25">
      <c r="A78" s="429" t="s">
        <v>16</v>
      </c>
      <c r="B78" s="0" t="s">
        <v>3298</v>
      </c>
      <c r="C78" s="0" t="s">
        <v>3299</v>
      </c>
      <c r="D78" s="0" t="s">
        <v>3303</v>
      </c>
      <c r="E78" s="0" t="s">
        <v>3304</v>
      </c>
      <c r="F78" s="0" t="s">
        <v>3133</v>
      </c>
      <c r="G78" s="0" t="s">
        <v>3305</v>
      </c>
    </row>
    <row customHeight="1" ht="11.25">
      <c r="A79" s="429" t="s">
        <v>16</v>
      </c>
      <c r="B79" s="0" t="s">
        <v>3298</v>
      </c>
      <c r="C79" s="0" t="s">
        <v>3299</v>
      </c>
      <c r="D79" s="0" t="s">
        <v>3306</v>
      </c>
      <c r="E79" s="0" t="s">
        <v>3307</v>
      </c>
      <c r="F79" s="0" t="s">
        <v>3133</v>
      </c>
      <c r="G79" s="0" t="s">
        <v>3308</v>
      </c>
    </row>
    <row customHeight="1" ht="11.25">
      <c r="A80" s="429" t="s">
        <v>16</v>
      </c>
      <c r="B80" s="0" t="s">
        <v>3298</v>
      </c>
      <c r="C80" s="0" t="s">
        <v>3299</v>
      </c>
      <c r="D80" s="0" t="s">
        <v>3309</v>
      </c>
      <c r="E80" s="0" t="s">
        <v>3310</v>
      </c>
      <c r="F80" s="0" t="s">
        <v>3133</v>
      </c>
      <c r="G80" s="0" t="s">
        <v>3311</v>
      </c>
    </row>
    <row customHeight="1" ht="11.25">
      <c r="A81" s="429" t="s">
        <v>16</v>
      </c>
      <c r="B81" s="0" t="s">
        <v>3298</v>
      </c>
      <c r="C81" s="0" t="s">
        <v>3299</v>
      </c>
      <c r="D81" s="0" t="s">
        <v>3312</v>
      </c>
      <c r="E81" s="0" t="s">
        <v>3313</v>
      </c>
      <c r="F81" s="0" t="s">
        <v>3133</v>
      </c>
      <c r="G81" s="0" t="s">
        <v>3314</v>
      </c>
    </row>
    <row customHeight="1" ht="11.25">
      <c r="A82" s="429" t="s">
        <v>16</v>
      </c>
      <c r="B82" s="0" t="s">
        <v>3298</v>
      </c>
      <c r="C82" s="0" t="s">
        <v>3299</v>
      </c>
      <c r="D82" s="0" t="s">
        <v>3315</v>
      </c>
      <c r="E82" s="0" t="s">
        <v>3316</v>
      </c>
      <c r="F82" s="0" t="s">
        <v>3133</v>
      </c>
      <c r="G82" s="0" t="s">
        <v>3317</v>
      </c>
    </row>
    <row customHeight="1" ht="11.25">
      <c r="A83" s="429" t="s">
        <v>16</v>
      </c>
      <c r="B83" s="0" t="s">
        <v>3298</v>
      </c>
      <c r="C83" s="0" t="s">
        <v>3299</v>
      </c>
      <c r="D83" s="0" t="s">
        <v>3318</v>
      </c>
      <c r="E83" s="0" t="s">
        <v>3319</v>
      </c>
      <c r="F83" s="0" t="s">
        <v>3133</v>
      </c>
      <c r="G83" s="0" t="s">
        <v>3320</v>
      </c>
    </row>
    <row customHeight="1" ht="11.25">
      <c r="A84" s="429" t="s">
        <v>16</v>
      </c>
      <c r="B84" s="0" t="s">
        <v>3298</v>
      </c>
      <c r="C84" s="0" t="s">
        <v>3299</v>
      </c>
      <c r="D84" s="0" t="s">
        <v>3321</v>
      </c>
      <c r="E84" s="0" t="s">
        <v>3322</v>
      </c>
      <c r="F84" s="0" t="s">
        <v>3133</v>
      </c>
      <c r="G84" s="0" t="s">
        <v>3323</v>
      </c>
    </row>
    <row customHeight="1" ht="11.25">
      <c r="A85" s="429" t="s">
        <v>16</v>
      </c>
      <c r="B85" s="0" t="s">
        <v>3298</v>
      </c>
      <c r="C85" s="0" t="s">
        <v>3299</v>
      </c>
      <c r="D85" s="0" t="s">
        <v>3324</v>
      </c>
      <c r="E85" s="0" t="s">
        <v>3325</v>
      </c>
      <c r="F85" s="0" t="s">
        <v>3133</v>
      </c>
      <c r="G85" s="0" t="s">
        <v>3326</v>
      </c>
    </row>
    <row customHeight="1" ht="11.25">
      <c r="A86" s="429" t="s">
        <v>16</v>
      </c>
      <c r="B86" s="0" t="s">
        <v>3298</v>
      </c>
      <c r="C86" s="0" t="s">
        <v>3299</v>
      </c>
      <c r="D86" s="0" t="s">
        <v>3298</v>
      </c>
      <c r="E86" s="0" t="s">
        <v>3299</v>
      </c>
      <c r="F86" s="0" t="s">
        <v>3130</v>
      </c>
      <c r="G86" s="0" t="s">
        <v>3327</v>
      </c>
    </row>
    <row customHeight="1" ht="11.25">
      <c r="A87" s="429" t="s">
        <v>16</v>
      </c>
      <c r="B87" s="0" t="s">
        <v>3298</v>
      </c>
      <c r="C87" s="0" t="s">
        <v>3299</v>
      </c>
      <c r="D87" s="0" t="s">
        <v>3328</v>
      </c>
      <c r="E87" s="0" t="s">
        <v>3329</v>
      </c>
      <c r="F87" s="0" t="s">
        <v>3133</v>
      </c>
      <c r="G87" s="0" t="s">
        <v>3330</v>
      </c>
    </row>
    <row customHeight="1" ht="11.25">
      <c r="A88" s="429" t="s">
        <v>16</v>
      </c>
      <c r="B88" s="0" t="s">
        <v>3298</v>
      </c>
      <c r="C88" s="0" t="s">
        <v>3299</v>
      </c>
      <c r="D88" s="0" t="s">
        <v>3331</v>
      </c>
      <c r="E88" s="0" t="s">
        <v>3332</v>
      </c>
      <c r="F88" s="0" t="s">
        <v>3133</v>
      </c>
      <c r="G88" s="0" t="s">
        <v>3333</v>
      </c>
    </row>
    <row customHeight="1" ht="11.25">
      <c r="A89" s="429" t="s">
        <v>16</v>
      </c>
      <c r="B89" s="0" t="s">
        <v>3298</v>
      </c>
      <c r="C89" s="0" t="s">
        <v>3299</v>
      </c>
      <c r="D89" s="0" t="s">
        <v>3334</v>
      </c>
      <c r="E89" s="0" t="s">
        <v>3335</v>
      </c>
      <c r="F89" s="0" t="s">
        <v>3133</v>
      </c>
      <c r="G89" s="0" t="s">
        <v>3336</v>
      </c>
    </row>
    <row customHeight="1" ht="11.25">
      <c r="A90" s="429" t="s">
        <v>16</v>
      </c>
      <c r="B90" s="0" t="s">
        <v>3298</v>
      </c>
      <c r="C90" s="0" t="s">
        <v>3299</v>
      </c>
      <c r="D90" s="0" t="s">
        <v>3337</v>
      </c>
      <c r="E90" s="0" t="s">
        <v>3338</v>
      </c>
      <c r="F90" s="0" t="s">
        <v>3133</v>
      </c>
      <c r="G90" s="0" t="s">
        <v>3339</v>
      </c>
    </row>
    <row customHeight="1" ht="11.25">
      <c r="A91" s="429" t="s">
        <v>16</v>
      </c>
      <c r="B91" s="0" t="s">
        <v>3298</v>
      </c>
      <c r="C91" s="0" t="s">
        <v>3299</v>
      </c>
      <c r="D91" s="0" t="s">
        <v>3340</v>
      </c>
      <c r="E91" s="0" t="s">
        <v>3341</v>
      </c>
      <c r="F91" s="0" t="s">
        <v>3133</v>
      </c>
      <c r="G91" s="0" t="s">
        <v>3342</v>
      </c>
    </row>
    <row customHeight="1" ht="11.25">
      <c r="A92" s="429" t="s">
        <v>16</v>
      </c>
      <c r="B92" s="0" t="s">
        <v>3298</v>
      </c>
      <c r="C92" s="0" t="s">
        <v>3299</v>
      </c>
      <c r="D92" s="0" t="s">
        <v>3343</v>
      </c>
      <c r="E92" s="0" t="s">
        <v>3344</v>
      </c>
      <c r="F92" s="0" t="s">
        <v>3133</v>
      </c>
      <c r="G92" s="0" t="s">
        <v>3345</v>
      </c>
    </row>
    <row customHeight="1" ht="11.25">
      <c r="A93" s="429" t="s">
        <v>16</v>
      </c>
      <c r="B93" s="0" t="s">
        <v>3298</v>
      </c>
      <c r="C93" s="0" t="s">
        <v>3299</v>
      </c>
      <c r="D93" s="0" t="s">
        <v>3346</v>
      </c>
      <c r="E93" s="0" t="s">
        <v>3347</v>
      </c>
      <c r="F93" s="0" t="s">
        <v>3133</v>
      </c>
      <c r="G93" s="0" t="s">
        <v>3348</v>
      </c>
    </row>
    <row customHeight="1" ht="11.25">
      <c r="A94" s="429" t="s">
        <v>16</v>
      </c>
      <c r="B94" s="0" t="s">
        <v>3298</v>
      </c>
      <c r="C94" s="0" t="s">
        <v>3299</v>
      </c>
      <c r="D94" s="0" t="s">
        <v>3349</v>
      </c>
      <c r="E94" s="0" t="s">
        <v>3350</v>
      </c>
      <c r="F94" s="0" t="s">
        <v>3133</v>
      </c>
      <c r="G94" s="0" t="s">
        <v>3351</v>
      </c>
    </row>
    <row customHeight="1" ht="11.25">
      <c r="A95" s="429" t="s">
        <v>16</v>
      </c>
      <c r="B95" s="0" t="s">
        <v>3298</v>
      </c>
      <c r="C95" s="0" t="s">
        <v>3299</v>
      </c>
      <c r="D95" s="0" t="s">
        <v>3352</v>
      </c>
      <c r="E95" s="0" t="s">
        <v>3353</v>
      </c>
      <c r="F95" s="0" t="s">
        <v>3133</v>
      </c>
      <c r="G95" s="0" t="s">
        <v>3354</v>
      </c>
    </row>
    <row customHeight="1" ht="11.25">
      <c r="A96" s="429" t="s">
        <v>16</v>
      </c>
      <c r="B96" s="0" t="s">
        <v>3298</v>
      </c>
      <c r="C96" s="0" t="s">
        <v>3299</v>
      </c>
      <c r="D96" s="0" t="s">
        <v>3355</v>
      </c>
      <c r="E96" s="0" t="s">
        <v>3356</v>
      </c>
      <c r="F96" s="0" t="s">
        <v>3133</v>
      </c>
      <c r="G96" s="0" t="s">
        <v>3357</v>
      </c>
    </row>
    <row customHeight="1" ht="11.25">
      <c r="A97" s="429" t="s">
        <v>16</v>
      </c>
      <c r="B97" s="0" t="s">
        <v>3298</v>
      </c>
      <c r="C97" s="0" t="s">
        <v>3299</v>
      </c>
      <c r="D97" s="0" t="s">
        <v>3358</v>
      </c>
      <c r="E97" s="0" t="s">
        <v>3359</v>
      </c>
      <c r="F97" s="0" t="s">
        <v>3133</v>
      </c>
      <c r="G97" s="0" t="s">
        <v>3360</v>
      </c>
    </row>
    <row customHeight="1" ht="11.25">
      <c r="A98" s="429" t="s">
        <v>16</v>
      </c>
      <c r="B98" s="0" t="s">
        <v>3298</v>
      </c>
      <c r="C98" s="0" t="s">
        <v>3299</v>
      </c>
      <c r="D98" s="0" t="s">
        <v>3361</v>
      </c>
      <c r="E98" s="0" t="s">
        <v>3362</v>
      </c>
      <c r="F98" s="0" t="s">
        <v>3133</v>
      </c>
      <c r="G98" s="0" t="s">
        <v>3363</v>
      </c>
    </row>
    <row customHeight="1" ht="11.25">
      <c r="A99" s="429" t="s">
        <v>16</v>
      </c>
      <c r="B99" s="0" t="s">
        <v>3364</v>
      </c>
      <c r="C99" s="0" t="s">
        <v>3365</v>
      </c>
      <c r="D99" s="0" t="s">
        <v>3366</v>
      </c>
      <c r="E99" s="0" t="s">
        <v>3367</v>
      </c>
      <c r="F99" s="0" t="s">
        <v>3133</v>
      </c>
      <c r="G99" s="0" t="s">
        <v>3368</v>
      </c>
    </row>
    <row customHeight="1" ht="11.25">
      <c r="A100" s="429" t="s">
        <v>16</v>
      </c>
      <c r="B100" s="0" t="s">
        <v>3364</v>
      </c>
      <c r="C100" s="0" t="s">
        <v>3365</v>
      </c>
      <c r="D100" s="0" t="s">
        <v>3369</v>
      </c>
      <c r="E100" s="0" t="s">
        <v>3370</v>
      </c>
      <c r="F100" s="0" t="s">
        <v>3133</v>
      </c>
      <c r="G100" s="0" t="s">
        <v>3371</v>
      </c>
    </row>
    <row customHeight="1" ht="11.25">
      <c r="A101" s="429" t="s">
        <v>16</v>
      </c>
      <c r="B101" s="0" t="s">
        <v>3364</v>
      </c>
      <c r="C101" s="0" t="s">
        <v>3365</v>
      </c>
      <c r="D101" s="0" t="s">
        <v>3372</v>
      </c>
      <c r="E101" s="0" t="s">
        <v>3373</v>
      </c>
      <c r="F101" s="0" t="s">
        <v>3133</v>
      </c>
      <c r="G101" s="0" t="s">
        <v>3374</v>
      </c>
    </row>
    <row customHeight="1" ht="11.25">
      <c r="A102" s="429" t="s">
        <v>16</v>
      </c>
      <c r="B102" s="0" t="s">
        <v>3364</v>
      </c>
      <c r="C102" s="0" t="s">
        <v>3365</v>
      </c>
      <c r="D102" s="0" t="s">
        <v>3375</v>
      </c>
      <c r="E102" s="0" t="s">
        <v>3376</v>
      </c>
      <c r="F102" s="0" t="s">
        <v>3133</v>
      </c>
      <c r="G102" s="0" t="s">
        <v>3377</v>
      </c>
    </row>
    <row customHeight="1" ht="11.25">
      <c r="A103" s="429" t="s">
        <v>16</v>
      </c>
      <c r="B103" s="0" t="s">
        <v>3364</v>
      </c>
      <c r="C103" s="0" t="s">
        <v>3365</v>
      </c>
      <c r="D103" s="0" t="s">
        <v>3378</v>
      </c>
      <c r="E103" s="0" t="s">
        <v>3379</v>
      </c>
      <c r="F103" s="0" t="s">
        <v>3133</v>
      </c>
      <c r="G103" s="0" t="s">
        <v>3380</v>
      </c>
    </row>
    <row customHeight="1" ht="11.25">
      <c r="A104" s="429" t="s">
        <v>16</v>
      </c>
      <c r="B104" s="0" t="s">
        <v>3364</v>
      </c>
      <c r="C104" s="0" t="s">
        <v>3365</v>
      </c>
      <c r="D104" s="0" t="s">
        <v>3381</v>
      </c>
      <c r="E104" s="0" t="s">
        <v>3382</v>
      </c>
      <c r="F104" s="0" t="s">
        <v>3133</v>
      </c>
      <c r="G104" s="0" t="s">
        <v>3383</v>
      </c>
    </row>
    <row customHeight="1" ht="11.25">
      <c r="A105" s="429" t="s">
        <v>16</v>
      </c>
      <c r="B105" s="0" t="s">
        <v>3364</v>
      </c>
      <c r="C105" s="0" t="s">
        <v>3365</v>
      </c>
      <c r="D105" s="0" t="s">
        <v>3384</v>
      </c>
      <c r="E105" s="0" t="s">
        <v>3385</v>
      </c>
      <c r="F105" s="0" t="s">
        <v>3133</v>
      </c>
      <c r="G105" s="0" t="s">
        <v>3386</v>
      </c>
    </row>
    <row customHeight="1" ht="11.25">
      <c r="A106" s="429" t="s">
        <v>16</v>
      </c>
      <c r="B106" s="0" t="s">
        <v>3364</v>
      </c>
      <c r="C106" s="0" t="s">
        <v>3365</v>
      </c>
      <c r="D106" s="0" t="s">
        <v>3387</v>
      </c>
      <c r="E106" s="0" t="s">
        <v>3388</v>
      </c>
      <c r="F106" s="0" t="s">
        <v>3133</v>
      </c>
      <c r="G106" s="0" t="s">
        <v>3389</v>
      </c>
    </row>
    <row customHeight="1" ht="11.25">
      <c r="A107" s="429" t="s">
        <v>16</v>
      </c>
      <c r="B107" s="0" t="s">
        <v>3364</v>
      </c>
      <c r="C107" s="0" t="s">
        <v>3365</v>
      </c>
      <c r="D107" s="0" t="s">
        <v>3390</v>
      </c>
      <c r="E107" s="0" t="s">
        <v>3391</v>
      </c>
      <c r="F107" s="0" t="s">
        <v>3133</v>
      </c>
      <c r="G107" s="0" t="s">
        <v>3392</v>
      </c>
    </row>
    <row customHeight="1" ht="11.25">
      <c r="A108" s="429" t="s">
        <v>16</v>
      </c>
      <c r="B108" s="0" t="s">
        <v>3364</v>
      </c>
      <c r="C108" s="0" t="s">
        <v>3365</v>
      </c>
      <c r="D108" s="0" t="s">
        <v>3393</v>
      </c>
      <c r="E108" s="0" t="s">
        <v>3394</v>
      </c>
      <c r="F108" s="0" t="s">
        <v>3133</v>
      </c>
      <c r="G108" s="0" t="s">
        <v>3395</v>
      </c>
    </row>
    <row customHeight="1" ht="11.25">
      <c r="A109" s="429" t="s">
        <v>16</v>
      </c>
      <c r="B109" s="0" t="s">
        <v>3364</v>
      </c>
      <c r="C109" s="0" t="s">
        <v>3365</v>
      </c>
      <c r="D109" s="0" t="s">
        <v>3396</v>
      </c>
      <c r="E109" s="0" t="s">
        <v>3397</v>
      </c>
      <c r="F109" s="0" t="s">
        <v>3133</v>
      </c>
      <c r="G109" s="0" t="s">
        <v>3398</v>
      </c>
    </row>
    <row customHeight="1" ht="11.25">
      <c r="A110" s="429" t="s">
        <v>16</v>
      </c>
      <c r="B110" s="0" t="s">
        <v>3364</v>
      </c>
      <c r="C110" s="0" t="s">
        <v>3365</v>
      </c>
      <c r="D110" s="0" t="s">
        <v>3364</v>
      </c>
      <c r="E110" s="0" t="s">
        <v>3365</v>
      </c>
      <c r="F110" s="0" t="s">
        <v>3130</v>
      </c>
      <c r="G110" s="0" t="s">
        <v>3399</v>
      </c>
    </row>
    <row customHeight="1" ht="11.25">
      <c r="A111" s="429" t="s">
        <v>16</v>
      </c>
      <c r="B111" s="0" t="s">
        <v>3364</v>
      </c>
      <c r="C111" s="0" t="s">
        <v>3365</v>
      </c>
      <c r="D111" s="0" t="s">
        <v>3400</v>
      </c>
      <c r="E111" s="0" t="s">
        <v>3401</v>
      </c>
      <c r="F111" s="0" t="s">
        <v>3133</v>
      </c>
      <c r="G111" s="0" t="s">
        <v>3402</v>
      </c>
    </row>
    <row customHeight="1" ht="11.25">
      <c r="A112" s="429" t="s">
        <v>16</v>
      </c>
      <c r="B112" s="0" t="s">
        <v>3364</v>
      </c>
      <c r="C112" s="0" t="s">
        <v>3365</v>
      </c>
      <c r="D112" s="0" t="s">
        <v>3403</v>
      </c>
      <c r="E112" s="0" t="s">
        <v>3404</v>
      </c>
      <c r="F112" s="0" t="s">
        <v>3133</v>
      </c>
      <c r="G112" s="0" t="s">
        <v>3405</v>
      </c>
    </row>
    <row customHeight="1" ht="11.25">
      <c r="A113" s="429" t="s">
        <v>16</v>
      </c>
      <c r="B113" s="0" t="s">
        <v>3364</v>
      </c>
      <c r="C113" s="0" t="s">
        <v>3365</v>
      </c>
      <c r="D113" s="0" t="s">
        <v>3406</v>
      </c>
      <c r="E113" s="0" t="s">
        <v>3407</v>
      </c>
      <c r="F113" s="0" t="s">
        <v>3133</v>
      </c>
      <c r="G113" s="0" t="s">
        <v>3408</v>
      </c>
    </row>
    <row customHeight="1" ht="11.25">
      <c r="A114" s="429" t="s">
        <v>16</v>
      </c>
      <c r="B114" s="0" t="s">
        <v>3409</v>
      </c>
      <c r="C114" s="0" t="s">
        <v>3410</v>
      </c>
      <c r="D114" s="0" t="s">
        <v>3411</v>
      </c>
      <c r="E114" s="0" t="s">
        <v>3412</v>
      </c>
      <c r="F114" s="0" t="s">
        <v>3138</v>
      </c>
      <c r="G114" s="0" t="s">
        <v>3413</v>
      </c>
    </row>
    <row customHeight="1" ht="11.25">
      <c r="A115" s="429" t="s">
        <v>16</v>
      </c>
      <c r="B115" s="0" t="s">
        <v>3409</v>
      </c>
      <c r="C115" s="0" t="s">
        <v>3410</v>
      </c>
      <c r="D115" s="0" t="s">
        <v>3387</v>
      </c>
      <c r="E115" s="0" t="s">
        <v>3414</v>
      </c>
      <c r="F115" s="0" t="s">
        <v>3133</v>
      </c>
      <c r="G115" s="0" t="s">
        <v>3415</v>
      </c>
    </row>
    <row customHeight="1" ht="11.25">
      <c r="A116" s="429" t="s">
        <v>16</v>
      </c>
      <c r="B116" s="0" t="s">
        <v>3409</v>
      </c>
      <c r="C116" s="0" t="s">
        <v>3410</v>
      </c>
      <c r="D116" s="0" t="s">
        <v>3416</v>
      </c>
      <c r="E116" s="0" t="s">
        <v>3417</v>
      </c>
      <c r="F116" s="0" t="s">
        <v>3133</v>
      </c>
      <c r="G116" s="0" t="s">
        <v>3418</v>
      </c>
    </row>
    <row customHeight="1" ht="11.25">
      <c r="A117" s="429" t="s">
        <v>16</v>
      </c>
      <c r="B117" s="0" t="s">
        <v>3409</v>
      </c>
      <c r="C117" s="0" t="s">
        <v>3410</v>
      </c>
      <c r="D117" s="0" t="s">
        <v>3419</v>
      </c>
      <c r="E117" s="0" t="s">
        <v>3420</v>
      </c>
      <c r="F117" s="0" t="s">
        <v>3133</v>
      </c>
      <c r="G117" s="0" t="s">
        <v>3421</v>
      </c>
    </row>
    <row customHeight="1" ht="11.25">
      <c r="A118" s="429" t="s">
        <v>16</v>
      </c>
      <c r="B118" s="0" t="s">
        <v>3409</v>
      </c>
      <c r="C118" s="0" t="s">
        <v>3410</v>
      </c>
      <c r="D118" s="0" t="s">
        <v>3422</v>
      </c>
      <c r="E118" s="0" t="s">
        <v>3423</v>
      </c>
      <c r="F118" s="0" t="s">
        <v>3133</v>
      </c>
      <c r="G118" s="0" t="s">
        <v>3424</v>
      </c>
    </row>
    <row customHeight="1" ht="11.25">
      <c r="A119" s="429" t="s">
        <v>16</v>
      </c>
      <c r="B119" s="0" t="s">
        <v>3409</v>
      </c>
      <c r="C119" s="0" t="s">
        <v>3410</v>
      </c>
      <c r="D119" s="0" t="s">
        <v>3425</v>
      </c>
      <c r="E119" s="0" t="s">
        <v>3426</v>
      </c>
      <c r="F119" s="0" t="s">
        <v>3162</v>
      </c>
      <c r="G119" s="0" t="s">
        <v>3427</v>
      </c>
    </row>
    <row customHeight="1" ht="11.25">
      <c r="A120" s="429" t="s">
        <v>16</v>
      </c>
      <c r="B120" s="0" t="s">
        <v>3409</v>
      </c>
      <c r="C120" s="0" t="s">
        <v>3410</v>
      </c>
      <c r="D120" s="0" t="s">
        <v>3428</v>
      </c>
      <c r="E120" s="0" t="s">
        <v>3429</v>
      </c>
      <c r="F120" s="0" t="s">
        <v>3133</v>
      </c>
      <c r="G120" s="0" t="s">
        <v>3430</v>
      </c>
    </row>
    <row customHeight="1" ht="11.25">
      <c r="A121" s="429" t="s">
        <v>16</v>
      </c>
      <c r="B121" s="0" t="s">
        <v>3409</v>
      </c>
      <c r="C121" s="0" t="s">
        <v>3410</v>
      </c>
      <c r="D121" s="0" t="s">
        <v>3431</v>
      </c>
      <c r="E121" s="0" t="s">
        <v>3432</v>
      </c>
      <c r="F121" s="0" t="s">
        <v>3133</v>
      </c>
      <c r="G121" s="0" t="s">
        <v>3433</v>
      </c>
    </row>
    <row customHeight="1" ht="11.25">
      <c r="A122" s="429" t="s">
        <v>16</v>
      </c>
      <c r="B122" s="0" t="s">
        <v>3409</v>
      </c>
      <c r="C122" s="0" t="s">
        <v>3410</v>
      </c>
      <c r="D122" s="0" t="s">
        <v>3409</v>
      </c>
      <c r="E122" s="0" t="s">
        <v>3410</v>
      </c>
      <c r="F122" s="0" t="s">
        <v>3130</v>
      </c>
      <c r="G122" s="0" t="s">
        <v>3434</v>
      </c>
    </row>
    <row customHeight="1" ht="11.25">
      <c r="A123" s="429" t="s">
        <v>16</v>
      </c>
      <c r="B123" s="0" t="s">
        <v>3409</v>
      </c>
      <c r="C123" s="0" t="s">
        <v>3410</v>
      </c>
      <c r="D123" s="0" t="s">
        <v>3435</v>
      </c>
      <c r="E123" s="0" t="s">
        <v>3436</v>
      </c>
      <c r="F123" s="0" t="s">
        <v>3133</v>
      </c>
      <c r="G123" s="0" t="s">
        <v>3437</v>
      </c>
    </row>
    <row customHeight="1" ht="11.25">
      <c r="A124" s="429" t="s">
        <v>16</v>
      </c>
      <c r="B124" s="0" t="s">
        <v>3409</v>
      </c>
      <c r="C124" s="0" t="s">
        <v>3410</v>
      </c>
      <c r="D124" s="0" t="s">
        <v>3438</v>
      </c>
      <c r="E124" s="0" t="s">
        <v>3439</v>
      </c>
      <c r="F124" s="0" t="s">
        <v>3133</v>
      </c>
      <c r="G124" s="0" t="s">
        <v>3440</v>
      </c>
    </row>
    <row customHeight="1" ht="11.25">
      <c r="A125" s="429" t="s">
        <v>16</v>
      </c>
      <c r="B125" s="0" t="s">
        <v>3409</v>
      </c>
      <c r="C125" s="0" t="s">
        <v>3410</v>
      </c>
      <c r="D125" s="0" t="s">
        <v>3441</v>
      </c>
      <c r="E125" s="0" t="s">
        <v>3442</v>
      </c>
      <c r="F125" s="0" t="s">
        <v>3133</v>
      </c>
      <c r="G125" s="0" t="s">
        <v>3443</v>
      </c>
    </row>
    <row customHeight="1" ht="11.25">
      <c r="A126" s="429" t="s">
        <v>16</v>
      </c>
      <c r="B126" s="0" t="s">
        <v>3409</v>
      </c>
      <c r="C126" s="0" t="s">
        <v>3410</v>
      </c>
      <c r="D126" s="0" t="s">
        <v>3444</v>
      </c>
      <c r="E126" s="0" t="s">
        <v>3445</v>
      </c>
      <c r="F126" s="0" t="s">
        <v>3151</v>
      </c>
      <c r="G126" s="0" t="s">
        <v>3446</v>
      </c>
    </row>
    <row customHeight="1" ht="11.25">
      <c r="A127" s="429" t="s">
        <v>16</v>
      </c>
      <c r="B127" s="0" t="s">
        <v>3409</v>
      </c>
      <c r="C127" s="0" t="s">
        <v>3410</v>
      </c>
      <c r="D127" s="0" t="s">
        <v>3447</v>
      </c>
      <c r="E127" s="0" t="s">
        <v>3448</v>
      </c>
      <c r="F127" s="0" t="s">
        <v>3151</v>
      </c>
      <c r="G127" s="0" t="s">
        <v>3449</v>
      </c>
    </row>
    <row customHeight="1" ht="11.25">
      <c r="A128" s="429" t="s">
        <v>16</v>
      </c>
      <c r="B128" s="0" t="s">
        <v>3409</v>
      </c>
      <c r="C128" s="0" t="s">
        <v>3410</v>
      </c>
      <c r="D128" s="0" t="s">
        <v>3450</v>
      </c>
      <c r="E128" s="0" t="s">
        <v>3451</v>
      </c>
      <c r="F128" s="0" t="s">
        <v>3133</v>
      </c>
      <c r="G128" s="0" t="s">
        <v>3452</v>
      </c>
    </row>
    <row customHeight="1" ht="11.25">
      <c r="A129" s="429" t="s">
        <v>16</v>
      </c>
      <c r="B129" s="0" t="s">
        <v>3409</v>
      </c>
      <c r="C129" s="0" t="s">
        <v>3410</v>
      </c>
      <c r="D129" s="0" t="s">
        <v>3453</v>
      </c>
      <c r="E129" s="0" t="s">
        <v>3454</v>
      </c>
      <c r="F129" s="0" t="s">
        <v>3133</v>
      </c>
      <c r="G129" s="0" t="s">
        <v>3455</v>
      </c>
    </row>
    <row customHeight="1" ht="11.25">
      <c r="A130" s="429" t="s">
        <v>16</v>
      </c>
      <c r="B130" s="0" t="s">
        <v>3456</v>
      </c>
      <c r="C130" s="0" t="s">
        <v>3457</v>
      </c>
      <c r="D130" s="0" t="s">
        <v>3456</v>
      </c>
      <c r="E130" s="0" t="s">
        <v>3457</v>
      </c>
      <c r="F130" s="0" t="s">
        <v>3458</v>
      </c>
      <c r="G130" s="0" t="s">
        <v>3459</v>
      </c>
    </row>
    <row customHeight="1" ht="11.25">
      <c r="A131" s="429" t="s">
        <v>16</v>
      </c>
      <c r="B131" s="0" t="s">
        <v>3460</v>
      </c>
      <c r="C131" s="0" t="s">
        <v>3461</v>
      </c>
      <c r="D131" s="0" t="s">
        <v>3462</v>
      </c>
      <c r="E131" s="0" t="s">
        <v>3463</v>
      </c>
      <c r="F131" s="0" t="s">
        <v>3133</v>
      </c>
      <c r="G131" s="0" t="s">
        <v>3464</v>
      </c>
    </row>
    <row customHeight="1" ht="11.25">
      <c r="A132" s="429" t="s">
        <v>16</v>
      </c>
      <c r="B132" s="0" t="s">
        <v>3460</v>
      </c>
      <c r="C132" s="0" t="s">
        <v>3461</v>
      </c>
      <c r="D132" s="0" t="s">
        <v>3465</v>
      </c>
      <c r="E132" s="0" t="s">
        <v>3466</v>
      </c>
      <c r="F132" s="0" t="s">
        <v>3133</v>
      </c>
      <c r="G132" s="0" t="s">
        <v>3467</v>
      </c>
    </row>
    <row customHeight="1" ht="11.25">
      <c r="A133" s="429" t="s">
        <v>16</v>
      </c>
      <c r="B133" s="0" t="s">
        <v>3460</v>
      </c>
      <c r="C133" s="0" t="s">
        <v>3461</v>
      </c>
      <c r="D133" s="0" t="s">
        <v>3468</v>
      </c>
      <c r="E133" s="0" t="s">
        <v>3469</v>
      </c>
      <c r="F133" s="0" t="s">
        <v>3133</v>
      </c>
      <c r="G133" s="0" t="s">
        <v>3470</v>
      </c>
    </row>
    <row customHeight="1" ht="11.25">
      <c r="A134" s="429" t="s">
        <v>16</v>
      </c>
      <c r="B134" s="0" t="s">
        <v>3460</v>
      </c>
      <c r="C134" s="0" t="s">
        <v>3461</v>
      </c>
      <c r="D134" s="0" t="s">
        <v>3471</v>
      </c>
      <c r="E134" s="0" t="s">
        <v>3472</v>
      </c>
      <c r="F134" s="0" t="s">
        <v>3133</v>
      </c>
      <c r="G134" s="0" t="s">
        <v>3473</v>
      </c>
    </row>
    <row customHeight="1" ht="11.25">
      <c r="A135" s="429" t="s">
        <v>16</v>
      </c>
      <c r="B135" s="0" t="s">
        <v>3460</v>
      </c>
      <c r="C135" s="0" t="s">
        <v>3461</v>
      </c>
      <c r="D135" s="0" t="s">
        <v>3474</v>
      </c>
      <c r="E135" s="0" t="s">
        <v>3475</v>
      </c>
      <c r="F135" s="0" t="s">
        <v>3133</v>
      </c>
      <c r="G135" s="0" t="s">
        <v>3476</v>
      </c>
    </row>
    <row customHeight="1" ht="11.25">
      <c r="A136" s="429" t="s">
        <v>16</v>
      </c>
      <c r="B136" s="0" t="s">
        <v>3460</v>
      </c>
      <c r="C136" s="0" t="s">
        <v>3461</v>
      </c>
      <c r="D136" s="0" t="s">
        <v>3477</v>
      </c>
      <c r="E136" s="0" t="s">
        <v>3478</v>
      </c>
      <c r="F136" s="0" t="s">
        <v>3133</v>
      </c>
      <c r="G136" s="0" t="s">
        <v>3479</v>
      </c>
    </row>
    <row customHeight="1" ht="11.25">
      <c r="A137" s="429" t="s">
        <v>16</v>
      </c>
      <c r="B137" s="0" t="s">
        <v>3460</v>
      </c>
      <c r="C137" s="0" t="s">
        <v>3461</v>
      </c>
      <c r="D137" s="0" t="s">
        <v>3460</v>
      </c>
      <c r="E137" s="0" t="s">
        <v>3461</v>
      </c>
      <c r="F137" s="0" t="s">
        <v>3130</v>
      </c>
      <c r="G137" s="0" t="s">
        <v>3480</v>
      </c>
    </row>
    <row customHeight="1" ht="11.25">
      <c r="A138" s="429" t="s">
        <v>16</v>
      </c>
      <c r="B138" s="0" t="s">
        <v>3460</v>
      </c>
      <c r="C138" s="0" t="s">
        <v>3461</v>
      </c>
      <c r="D138" s="0" t="s">
        <v>3481</v>
      </c>
      <c r="E138" s="0" t="s">
        <v>3482</v>
      </c>
      <c r="F138" s="0" t="s">
        <v>3151</v>
      </c>
      <c r="G138" s="0" t="s">
        <v>3483</v>
      </c>
    </row>
    <row customHeight="1" ht="11.25">
      <c r="A139" s="429" t="s">
        <v>16</v>
      </c>
      <c r="B139" s="0" t="s">
        <v>3460</v>
      </c>
      <c r="C139" s="0" t="s">
        <v>3461</v>
      </c>
      <c r="D139" s="0" t="s">
        <v>3484</v>
      </c>
      <c r="E139" s="0" t="s">
        <v>3485</v>
      </c>
      <c r="F139" s="0" t="s">
        <v>3133</v>
      </c>
      <c r="G139" s="0" t="s">
        <v>3486</v>
      </c>
    </row>
    <row customHeight="1" ht="11.25">
      <c r="A140" s="429" t="s">
        <v>16</v>
      </c>
      <c r="B140" s="0" t="s">
        <v>99</v>
      </c>
      <c r="C140" s="0" t="s">
        <v>3487</v>
      </c>
      <c r="D140" s="0" t="s">
        <v>3488</v>
      </c>
      <c r="E140" s="0" t="s">
        <v>3489</v>
      </c>
      <c r="F140" s="0" t="s">
        <v>3133</v>
      </c>
      <c r="G140" s="0" t="s">
        <v>3490</v>
      </c>
    </row>
    <row customHeight="1" ht="11.25">
      <c r="A141" s="429" t="s">
        <v>16</v>
      </c>
      <c r="B141" s="0" t="s">
        <v>99</v>
      </c>
      <c r="C141" s="0" t="s">
        <v>3487</v>
      </c>
      <c r="D141" s="0" t="s">
        <v>3491</v>
      </c>
      <c r="E141" s="0" t="s">
        <v>3492</v>
      </c>
      <c r="F141" s="0" t="s">
        <v>3138</v>
      </c>
      <c r="G141" s="0" t="s">
        <v>3493</v>
      </c>
    </row>
    <row customHeight="1" ht="11.25">
      <c r="A142" s="429" t="s">
        <v>16</v>
      </c>
      <c r="B142" s="0" t="s">
        <v>99</v>
      </c>
      <c r="C142" s="0" t="s">
        <v>3487</v>
      </c>
      <c r="D142" s="0" t="s">
        <v>3494</v>
      </c>
      <c r="E142" s="0" t="s">
        <v>3495</v>
      </c>
      <c r="F142" s="0" t="s">
        <v>3162</v>
      </c>
      <c r="G142" s="0" t="s">
        <v>3496</v>
      </c>
    </row>
    <row customHeight="1" ht="11.25">
      <c r="A143" s="429" t="s">
        <v>16</v>
      </c>
      <c r="B143" s="0" t="s">
        <v>99</v>
      </c>
      <c r="C143" s="0" t="s">
        <v>3487</v>
      </c>
      <c r="D143" s="0" t="s">
        <v>3497</v>
      </c>
      <c r="E143" s="0" t="s">
        <v>3498</v>
      </c>
      <c r="F143" s="0" t="s">
        <v>3151</v>
      </c>
      <c r="G143" s="0" t="s">
        <v>3499</v>
      </c>
    </row>
    <row customHeight="1" ht="11.25">
      <c r="A144" s="429" t="s">
        <v>16</v>
      </c>
      <c r="B144" s="0" t="s">
        <v>99</v>
      </c>
      <c r="C144" s="0" t="s">
        <v>3487</v>
      </c>
      <c r="D144" s="0" t="s">
        <v>3500</v>
      </c>
      <c r="E144" s="0" t="s">
        <v>3501</v>
      </c>
      <c r="F144" s="0" t="s">
        <v>3151</v>
      </c>
      <c r="G144" s="0" t="s">
        <v>3502</v>
      </c>
    </row>
    <row customHeight="1" ht="11.25">
      <c r="A145" s="429" t="s">
        <v>16</v>
      </c>
      <c r="B145" s="0" t="s">
        <v>99</v>
      </c>
      <c r="C145" s="0" t="s">
        <v>3487</v>
      </c>
      <c r="D145" s="0" t="s">
        <v>100</v>
      </c>
      <c r="E145" s="0" t="s">
        <v>101</v>
      </c>
      <c r="F145" s="0" t="s">
        <v>3151</v>
      </c>
      <c r="G145" s="0" t="s">
        <v>98</v>
      </c>
    </row>
    <row customHeight="1" ht="11.25">
      <c r="A146" s="429" t="s">
        <v>16</v>
      </c>
      <c r="B146" s="0" t="s">
        <v>99</v>
      </c>
      <c r="C146" s="0" t="s">
        <v>3487</v>
      </c>
      <c r="D146" s="0" t="s">
        <v>99</v>
      </c>
      <c r="E146" s="0" t="s">
        <v>3487</v>
      </c>
      <c r="F146" s="0" t="s">
        <v>3130</v>
      </c>
      <c r="G146" s="0" t="s">
        <v>3503</v>
      </c>
    </row>
    <row customHeight="1" ht="11.25">
      <c r="A147" s="429" t="s">
        <v>16</v>
      </c>
      <c r="B147" s="0" t="s">
        <v>3504</v>
      </c>
      <c r="C147" s="0" t="s">
        <v>3505</v>
      </c>
      <c r="D147" s="0" t="s">
        <v>3506</v>
      </c>
      <c r="E147" s="0" t="s">
        <v>3507</v>
      </c>
      <c r="F147" s="0" t="s">
        <v>3133</v>
      </c>
      <c r="G147" s="0" t="s">
        <v>3508</v>
      </c>
    </row>
    <row customHeight="1" ht="11.25">
      <c r="A148" s="429" t="s">
        <v>16</v>
      </c>
      <c r="B148" s="0" t="s">
        <v>3504</v>
      </c>
      <c r="C148" s="0" t="s">
        <v>3505</v>
      </c>
      <c r="D148" s="0" t="s">
        <v>3509</v>
      </c>
      <c r="E148" s="0" t="s">
        <v>3510</v>
      </c>
      <c r="F148" s="0" t="s">
        <v>3133</v>
      </c>
      <c r="G148" s="0" t="s">
        <v>3511</v>
      </c>
    </row>
    <row customHeight="1" ht="11.25">
      <c r="A149" s="429" t="s">
        <v>16</v>
      </c>
      <c r="B149" s="0" t="s">
        <v>3504</v>
      </c>
      <c r="C149" s="0" t="s">
        <v>3505</v>
      </c>
      <c r="D149" s="0" t="s">
        <v>3512</v>
      </c>
      <c r="E149" s="0" t="s">
        <v>3513</v>
      </c>
      <c r="F149" s="0" t="s">
        <v>3133</v>
      </c>
      <c r="G149" s="0" t="s">
        <v>3514</v>
      </c>
    </row>
    <row customHeight="1" ht="11.25">
      <c r="A150" s="429" t="s">
        <v>16</v>
      </c>
      <c r="B150" s="0" t="s">
        <v>3504</v>
      </c>
      <c r="C150" s="0" t="s">
        <v>3505</v>
      </c>
      <c r="D150" s="0" t="s">
        <v>3515</v>
      </c>
      <c r="E150" s="0" t="s">
        <v>3516</v>
      </c>
      <c r="F150" s="0" t="s">
        <v>3133</v>
      </c>
      <c r="G150" s="0" t="s">
        <v>3517</v>
      </c>
    </row>
    <row customHeight="1" ht="11.25">
      <c r="A151" s="429" t="s">
        <v>16</v>
      </c>
      <c r="B151" s="0" t="s">
        <v>3504</v>
      </c>
      <c r="C151" s="0" t="s">
        <v>3505</v>
      </c>
      <c r="D151" s="0" t="s">
        <v>3518</v>
      </c>
      <c r="E151" s="0" t="s">
        <v>3519</v>
      </c>
      <c r="F151" s="0" t="s">
        <v>3133</v>
      </c>
      <c r="G151" s="0" t="s">
        <v>3520</v>
      </c>
    </row>
    <row customHeight="1" ht="11.25">
      <c r="A152" s="429" t="s">
        <v>16</v>
      </c>
      <c r="B152" s="0" t="s">
        <v>3504</v>
      </c>
      <c r="C152" s="0" t="s">
        <v>3505</v>
      </c>
      <c r="D152" s="0" t="s">
        <v>3521</v>
      </c>
      <c r="E152" s="0" t="s">
        <v>3522</v>
      </c>
      <c r="F152" s="0" t="s">
        <v>3133</v>
      </c>
      <c r="G152" s="0" t="s">
        <v>3523</v>
      </c>
    </row>
    <row customHeight="1" ht="11.25">
      <c r="A153" s="429" t="s">
        <v>16</v>
      </c>
      <c r="B153" s="0" t="s">
        <v>3504</v>
      </c>
      <c r="C153" s="0" t="s">
        <v>3505</v>
      </c>
      <c r="D153" s="0" t="s">
        <v>3524</v>
      </c>
      <c r="E153" s="0" t="s">
        <v>3525</v>
      </c>
      <c r="F153" s="0" t="s">
        <v>3133</v>
      </c>
      <c r="G153" s="0" t="s">
        <v>3526</v>
      </c>
    </row>
    <row customHeight="1" ht="11.25">
      <c r="A154" s="429" t="s">
        <v>16</v>
      </c>
      <c r="B154" s="0" t="s">
        <v>3504</v>
      </c>
      <c r="C154" s="0" t="s">
        <v>3505</v>
      </c>
      <c r="D154" s="0" t="s">
        <v>3527</v>
      </c>
      <c r="E154" s="0" t="s">
        <v>3528</v>
      </c>
      <c r="F154" s="0" t="s">
        <v>3151</v>
      </c>
      <c r="G154" s="0" t="s">
        <v>3529</v>
      </c>
    </row>
    <row customHeight="1" ht="11.25">
      <c r="A155" s="429" t="s">
        <v>16</v>
      </c>
      <c r="B155" s="0" t="s">
        <v>3504</v>
      </c>
      <c r="C155" s="0" t="s">
        <v>3505</v>
      </c>
      <c r="D155" s="0" t="s">
        <v>3504</v>
      </c>
      <c r="E155" s="0" t="s">
        <v>3505</v>
      </c>
      <c r="F155" s="0" t="s">
        <v>3130</v>
      </c>
      <c r="G155" s="0" t="s">
        <v>3530</v>
      </c>
    </row>
    <row customHeight="1" ht="11.25">
      <c r="A156" s="429" t="s">
        <v>16</v>
      </c>
      <c r="B156" s="0" t="s">
        <v>3504</v>
      </c>
      <c r="C156" s="0" t="s">
        <v>3505</v>
      </c>
      <c r="D156" s="0" t="s">
        <v>3531</v>
      </c>
      <c r="E156" s="0" t="s">
        <v>3532</v>
      </c>
      <c r="F156" s="0" t="s">
        <v>3133</v>
      </c>
      <c r="G156" s="0" t="s">
        <v>3533</v>
      </c>
    </row>
    <row customHeight="1" ht="11.25">
      <c r="A157" s="429" t="s">
        <v>16</v>
      </c>
      <c r="B157" s="0" t="s">
        <v>3504</v>
      </c>
      <c r="C157" s="0" t="s">
        <v>3505</v>
      </c>
      <c r="D157" s="0" t="s">
        <v>3534</v>
      </c>
      <c r="E157" s="0" t="s">
        <v>3535</v>
      </c>
      <c r="F157" s="0" t="s">
        <v>3133</v>
      </c>
      <c r="G157" s="0" t="s">
        <v>3536</v>
      </c>
    </row>
    <row customHeight="1" ht="11.25">
      <c r="A158" s="429" t="s">
        <v>16</v>
      </c>
      <c r="B158" s="0" t="s">
        <v>3504</v>
      </c>
      <c r="C158" s="0" t="s">
        <v>3505</v>
      </c>
      <c r="D158" s="0" t="s">
        <v>3537</v>
      </c>
      <c r="E158" s="0" t="s">
        <v>3538</v>
      </c>
      <c r="F158" s="0" t="s">
        <v>3133</v>
      </c>
      <c r="G158" s="0" t="s">
        <v>3539</v>
      </c>
    </row>
    <row customHeight="1" ht="11.25">
      <c r="A159" s="429" t="s">
        <v>16</v>
      </c>
      <c r="B159" s="0" t="s">
        <v>3540</v>
      </c>
      <c r="C159" s="0" t="s">
        <v>3541</v>
      </c>
      <c r="D159" s="0" t="s">
        <v>3542</v>
      </c>
      <c r="E159" s="0" t="s">
        <v>3543</v>
      </c>
      <c r="F159" s="0" t="s">
        <v>3133</v>
      </c>
      <c r="G159" s="0" t="s">
        <v>3544</v>
      </c>
    </row>
    <row customHeight="1" ht="11.25">
      <c r="A160" s="429" t="s">
        <v>16</v>
      </c>
      <c r="B160" s="0" t="s">
        <v>3540</v>
      </c>
      <c r="C160" s="0" t="s">
        <v>3541</v>
      </c>
      <c r="D160" s="0" t="s">
        <v>3545</v>
      </c>
      <c r="E160" s="0" t="s">
        <v>3546</v>
      </c>
      <c r="F160" s="0" t="s">
        <v>3162</v>
      </c>
      <c r="G160" s="0" t="s">
        <v>3547</v>
      </c>
    </row>
    <row customHeight="1" ht="11.25">
      <c r="A161" s="429" t="s">
        <v>16</v>
      </c>
      <c r="B161" s="0" t="s">
        <v>3540</v>
      </c>
      <c r="C161" s="0" t="s">
        <v>3541</v>
      </c>
      <c r="D161" s="0" t="s">
        <v>3548</v>
      </c>
      <c r="E161" s="0" t="s">
        <v>3549</v>
      </c>
      <c r="F161" s="0" t="s">
        <v>3133</v>
      </c>
      <c r="G161" s="0" t="s">
        <v>3550</v>
      </c>
    </row>
    <row customHeight="1" ht="11.25">
      <c r="A162" s="429" t="s">
        <v>16</v>
      </c>
      <c r="B162" s="0" t="s">
        <v>3540</v>
      </c>
      <c r="C162" s="0" t="s">
        <v>3541</v>
      </c>
      <c r="D162" s="0" t="s">
        <v>3540</v>
      </c>
      <c r="E162" s="0" t="s">
        <v>3541</v>
      </c>
      <c r="F162" s="0" t="s">
        <v>3130</v>
      </c>
      <c r="G162" s="0" t="s">
        <v>3551</v>
      </c>
    </row>
    <row customHeight="1" ht="11.25">
      <c r="A163" s="429" t="s">
        <v>16</v>
      </c>
      <c r="B163" s="0" t="s">
        <v>3540</v>
      </c>
      <c r="C163" s="0" t="s">
        <v>3541</v>
      </c>
      <c r="D163" s="0" t="s">
        <v>3552</v>
      </c>
      <c r="E163" s="0" t="s">
        <v>3553</v>
      </c>
      <c r="F163" s="0" t="s">
        <v>3133</v>
      </c>
      <c r="G163" s="0" t="s">
        <v>3554</v>
      </c>
    </row>
    <row customHeight="1" ht="11.25">
      <c r="A164" s="429" t="s">
        <v>16</v>
      </c>
      <c r="B164" s="0" t="s">
        <v>3540</v>
      </c>
      <c r="C164" s="0" t="s">
        <v>3541</v>
      </c>
      <c r="D164" s="0" t="s">
        <v>3555</v>
      </c>
      <c r="E164" s="0" t="s">
        <v>3556</v>
      </c>
      <c r="F164" s="0" t="s">
        <v>3133</v>
      </c>
      <c r="G164" s="0" t="s">
        <v>3557</v>
      </c>
    </row>
    <row customHeight="1" ht="11.25">
      <c r="A165" s="429" t="s">
        <v>16</v>
      </c>
      <c r="B165" s="0" t="s">
        <v>3540</v>
      </c>
      <c r="C165" s="0" t="s">
        <v>3541</v>
      </c>
      <c r="D165" s="0" t="s">
        <v>3558</v>
      </c>
      <c r="E165" s="0" t="s">
        <v>3559</v>
      </c>
      <c r="F165" s="0" t="s">
        <v>3133</v>
      </c>
      <c r="G165" s="0" t="s">
        <v>3560</v>
      </c>
    </row>
    <row customHeight="1" ht="11.25">
      <c r="A166" s="429" t="s">
        <v>16</v>
      </c>
      <c r="B166" s="0" t="s">
        <v>3561</v>
      </c>
      <c r="C166" s="0" t="s">
        <v>3562</v>
      </c>
      <c r="D166" s="0" t="s">
        <v>3563</v>
      </c>
      <c r="E166" s="0" t="s">
        <v>3564</v>
      </c>
      <c r="F166" s="0" t="s">
        <v>3133</v>
      </c>
      <c r="G166" s="0" t="s">
        <v>3565</v>
      </c>
    </row>
    <row customHeight="1" ht="11.25">
      <c r="A167" s="429" t="s">
        <v>16</v>
      </c>
      <c r="B167" s="0" t="s">
        <v>3561</v>
      </c>
      <c r="C167" s="0" t="s">
        <v>3562</v>
      </c>
      <c r="D167" s="0" t="s">
        <v>3566</v>
      </c>
      <c r="E167" s="0" t="s">
        <v>3567</v>
      </c>
      <c r="F167" s="0" t="s">
        <v>3133</v>
      </c>
      <c r="G167" s="0" t="s">
        <v>3568</v>
      </c>
    </row>
    <row customHeight="1" ht="11.25">
      <c r="A168" s="429" t="s">
        <v>16</v>
      </c>
      <c r="B168" s="0" t="s">
        <v>3561</v>
      </c>
      <c r="C168" s="0" t="s">
        <v>3562</v>
      </c>
      <c r="D168" s="0" t="s">
        <v>3569</v>
      </c>
      <c r="E168" s="0" t="s">
        <v>3570</v>
      </c>
      <c r="F168" s="0" t="s">
        <v>3133</v>
      </c>
      <c r="G168" s="0" t="s">
        <v>3571</v>
      </c>
    </row>
    <row customHeight="1" ht="11.25">
      <c r="A169" s="429" t="s">
        <v>16</v>
      </c>
      <c r="B169" s="0" t="s">
        <v>3561</v>
      </c>
      <c r="C169" s="0" t="s">
        <v>3562</v>
      </c>
      <c r="D169" s="0" t="s">
        <v>3572</v>
      </c>
      <c r="E169" s="0" t="s">
        <v>3573</v>
      </c>
      <c r="F169" s="0" t="s">
        <v>3133</v>
      </c>
      <c r="G169" s="0" t="s">
        <v>3574</v>
      </c>
    </row>
    <row customHeight="1" ht="11.25">
      <c r="A170" s="429" t="s">
        <v>16</v>
      </c>
      <c r="B170" s="0" t="s">
        <v>3561</v>
      </c>
      <c r="C170" s="0" t="s">
        <v>3562</v>
      </c>
      <c r="D170" s="0" t="s">
        <v>3575</v>
      </c>
      <c r="E170" s="0" t="s">
        <v>3576</v>
      </c>
      <c r="F170" s="0" t="s">
        <v>3133</v>
      </c>
      <c r="G170" s="0" t="s">
        <v>3577</v>
      </c>
    </row>
    <row customHeight="1" ht="11.25">
      <c r="A171" s="429" t="s">
        <v>16</v>
      </c>
      <c r="B171" s="0" t="s">
        <v>3561</v>
      </c>
      <c r="C171" s="0" t="s">
        <v>3562</v>
      </c>
      <c r="D171" s="0" t="s">
        <v>3578</v>
      </c>
      <c r="E171" s="0" t="s">
        <v>3579</v>
      </c>
      <c r="F171" s="0" t="s">
        <v>3133</v>
      </c>
      <c r="G171" s="0" t="s">
        <v>3580</v>
      </c>
    </row>
    <row customHeight="1" ht="11.25">
      <c r="A172" s="429" t="s">
        <v>16</v>
      </c>
      <c r="B172" s="0" t="s">
        <v>3561</v>
      </c>
      <c r="C172" s="0" t="s">
        <v>3562</v>
      </c>
      <c r="D172" s="0" t="s">
        <v>3581</v>
      </c>
      <c r="E172" s="0" t="s">
        <v>3582</v>
      </c>
      <c r="F172" s="0" t="s">
        <v>3133</v>
      </c>
      <c r="G172" s="0" t="s">
        <v>3583</v>
      </c>
    </row>
    <row customHeight="1" ht="11.25">
      <c r="A173" s="429" t="s">
        <v>16</v>
      </c>
      <c r="B173" s="0" t="s">
        <v>3561</v>
      </c>
      <c r="C173" s="0" t="s">
        <v>3562</v>
      </c>
      <c r="D173" s="0" t="s">
        <v>3584</v>
      </c>
      <c r="E173" s="0" t="s">
        <v>3585</v>
      </c>
      <c r="F173" s="0" t="s">
        <v>3133</v>
      </c>
      <c r="G173" s="0" t="s">
        <v>3586</v>
      </c>
    </row>
    <row customHeight="1" ht="11.25">
      <c r="A174" s="429" t="s">
        <v>16</v>
      </c>
      <c r="B174" s="0" t="s">
        <v>3561</v>
      </c>
      <c r="C174" s="0" t="s">
        <v>3562</v>
      </c>
      <c r="D174" s="0" t="s">
        <v>3587</v>
      </c>
      <c r="E174" s="0" t="s">
        <v>3588</v>
      </c>
      <c r="F174" s="0" t="s">
        <v>3133</v>
      </c>
      <c r="G174" s="0" t="s">
        <v>3589</v>
      </c>
    </row>
    <row customHeight="1" ht="11.25">
      <c r="A175" s="429" t="s">
        <v>16</v>
      </c>
      <c r="B175" s="0" t="s">
        <v>3561</v>
      </c>
      <c r="C175" s="0" t="s">
        <v>3562</v>
      </c>
      <c r="D175" s="0" t="s">
        <v>3590</v>
      </c>
      <c r="E175" s="0" t="s">
        <v>3591</v>
      </c>
      <c r="F175" s="0" t="s">
        <v>3133</v>
      </c>
      <c r="G175" s="0" t="s">
        <v>3592</v>
      </c>
    </row>
    <row customHeight="1" ht="11.25">
      <c r="A176" s="429" t="s">
        <v>16</v>
      </c>
      <c r="B176" s="0" t="s">
        <v>3561</v>
      </c>
      <c r="C176" s="0" t="s">
        <v>3562</v>
      </c>
      <c r="D176" s="0" t="s">
        <v>3593</v>
      </c>
      <c r="E176" s="0" t="s">
        <v>3594</v>
      </c>
      <c r="F176" s="0" t="s">
        <v>3133</v>
      </c>
      <c r="G176" s="0" t="s">
        <v>3595</v>
      </c>
    </row>
    <row customHeight="1" ht="11.25">
      <c r="A177" s="429" t="s">
        <v>16</v>
      </c>
      <c r="B177" s="0" t="s">
        <v>3561</v>
      </c>
      <c r="C177" s="0" t="s">
        <v>3562</v>
      </c>
      <c r="D177" s="0" t="s">
        <v>3596</v>
      </c>
      <c r="E177" s="0" t="s">
        <v>3597</v>
      </c>
      <c r="F177" s="0" t="s">
        <v>3133</v>
      </c>
      <c r="G177" s="0" t="s">
        <v>3598</v>
      </c>
    </row>
    <row customHeight="1" ht="11.25">
      <c r="A178" s="429" t="s">
        <v>16</v>
      </c>
      <c r="B178" s="0" t="s">
        <v>3561</v>
      </c>
      <c r="C178" s="0" t="s">
        <v>3562</v>
      </c>
      <c r="D178" s="0" t="s">
        <v>3599</v>
      </c>
      <c r="E178" s="0" t="s">
        <v>3600</v>
      </c>
      <c r="F178" s="0" t="s">
        <v>3133</v>
      </c>
      <c r="G178" s="0" t="s">
        <v>3601</v>
      </c>
    </row>
    <row customHeight="1" ht="11.25">
      <c r="A179" s="429" t="s">
        <v>16</v>
      </c>
      <c r="B179" s="0" t="s">
        <v>3561</v>
      </c>
      <c r="C179" s="0" t="s">
        <v>3562</v>
      </c>
      <c r="D179" s="0" t="s">
        <v>3602</v>
      </c>
      <c r="E179" s="0" t="s">
        <v>3603</v>
      </c>
      <c r="F179" s="0" t="s">
        <v>3133</v>
      </c>
      <c r="G179" s="0" t="s">
        <v>3604</v>
      </c>
    </row>
    <row customHeight="1" ht="11.25">
      <c r="A180" s="429" t="s">
        <v>16</v>
      </c>
      <c r="B180" s="0" t="s">
        <v>3561</v>
      </c>
      <c r="C180" s="0" t="s">
        <v>3562</v>
      </c>
      <c r="D180" s="0" t="s">
        <v>3605</v>
      </c>
      <c r="E180" s="0" t="s">
        <v>3606</v>
      </c>
      <c r="F180" s="0" t="s">
        <v>3133</v>
      </c>
      <c r="G180" s="0" t="s">
        <v>3607</v>
      </c>
    </row>
    <row customHeight="1" ht="11.25">
      <c r="A181" s="429" t="s">
        <v>16</v>
      </c>
      <c r="B181" s="0" t="s">
        <v>3561</v>
      </c>
      <c r="C181" s="0" t="s">
        <v>3562</v>
      </c>
      <c r="D181" s="0" t="s">
        <v>3608</v>
      </c>
      <c r="E181" s="0" t="s">
        <v>3609</v>
      </c>
      <c r="F181" s="0" t="s">
        <v>3133</v>
      </c>
      <c r="G181" s="0" t="s">
        <v>3610</v>
      </c>
    </row>
    <row customHeight="1" ht="11.25">
      <c r="A182" s="429" t="s">
        <v>16</v>
      </c>
      <c r="B182" s="0" t="s">
        <v>3561</v>
      </c>
      <c r="C182" s="0" t="s">
        <v>3562</v>
      </c>
      <c r="D182" s="0" t="s">
        <v>3561</v>
      </c>
      <c r="E182" s="0" t="s">
        <v>3562</v>
      </c>
      <c r="F182" s="0" t="s">
        <v>3130</v>
      </c>
      <c r="G182" s="0" t="s">
        <v>3611</v>
      </c>
    </row>
    <row customHeight="1" ht="11.25">
      <c r="A183" s="429" t="s">
        <v>16</v>
      </c>
      <c r="B183" s="0" t="s">
        <v>3561</v>
      </c>
      <c r="C183" s="0" t="s">
        <v>3562</v>
      </c>
      <c r="D183" s="0" t="s">
        <v>3612</v>
      </c>
      <c r="E183" s="0" t="s">
        <v>3613</v>
      </c>
      <c r="F183" s="0" t="s">
        <v>3133</v>
      </c>
      <c r="G183" s="0" t="s">
        <v>3614</v>
      </c>
    </row>
    <row customHeight="1" ht="11.25">
      <c r="A184" s="429" t="s">
        <v>16</v>
      </c>
      <c r="B184" s="0" t="s">
        <v>3561</v>
      </c>
      <c r="C184" s="0" t="s">
        <v>3562</v>
      </c>
      <c r="D184" s="0" t="s">
        <v>3615</v>
      </c>
      <c r="E184" s="0" t="s">
        <v>3616</v>
      </c>
      <c r="F184" s="0" t="s">
        <v>3133</v>
      </c>
      <c r="G184" s="0" t="s">
        <v>3617</v>
      </c>
    </row>
    <row customHeight="1" ht="11.25">
      <c r="A185" s="429" t="s">
        <v>16</v>
      </c>
      <c r="B185" s="0" t="s">
        <v>3618</v>
      </c>
      <c r="C185" s="0" t="s">
        <v>3619</v>
      </c>
      <c r="D185" s="0" t="s">
        <v>3620</v>
      </c>
      <c r="E185" s="0" t="s">
        <v>3621</v>
      </c>
      <c r="F185" s="0" t="s">
        <v>3133</v>
      </c>
      <c r="G185" s="0" t="s">
        <v>3622</v>
      </c>
    </row>
    <row customHeight="1" ht="11.25">
      <c r="A186" s="429" t="s">
        <v>16</v>
      </c>
      <c r="B186" s="0" t="s">
        <v>3618</v>
      </c>
      <c r="C186" s="0" t="s">
        <v>3619</v>
      </c>
      <c r="D186" s="0" t="s">
        <v>3623</v>
      </c>
      <c r="E186" s="0" t="s">
        <v>3624</v>
      </c>
      <c r="F186" s="0" t="s">
        <v>3133</v>
      </c>
      <c r="G186" s="0" t="s">
        <v>3625</v>
      </c>
    </row>
    <row customHeight="1" ht="11.25">
      <c r="A187" s="429" t="s">
        <v>16</v>
      </c>
      <c r="B187" s="0" t="s">
        <v>3618</v>
      </c>
      <c r="C187" s="0" t="s">
        <v>3619</v>
      </c>
      <c r="D187" s="0" t="s">
        <v>3626</v>
      </c>
      <c r="E187" s="0" t="s">
        <v>3627</v>
      </c>
      <c r="F187" s="0" t="s">
        <v>3133</v>
      </c>
      <c r="G187" s="0" t="s">
        <v>3628</v>
      </c>
    </row>
    <row customHeight="1" ht="11.25">
      <c r="A188" s="429" t="s">
        <v>16</v>
      </c>
      <c r="B188" s="0" t="s">
        <v>3618</v>
      </c>
      <c r="C188" s="0" t="s">
        <v>3619</v>
      </c>
      <c r="D188" s="0" t="s">
        <v>3629</v>
      </c>
      <c r="E188" s="0" t="s">
        <v>3630</v>
      </c>
      <c r="F188" s="0" t="s">
        <v>3133</v>
      </c>
      <c r="G188" s="0" t="s">
        <v>3631</v>
      </c>
    </row>
    <row customHeight="1" ht="11.25">
      <c r="A189" s="429" t="s">
        <v>16</v>
      </c>
      <c r="B189" s="0" t="s">
        <v>3618</v>
      </c>
      <c r="C189" s="0" t="s">
        <v>3619</v>
      </c>
      <c r="D189" s="0" t="s">
        <v>3632</v>
      </c>
      <c r="E189" s="0" t="s">
        <v>3633</v>
      </c>
      <c r="F189" s="0" t="s">
        <v>3133</v>
      </c>
      <c r="G189" s="0" t="s">
        <v>3634</v>
      </c>
    </row>
    <row customHeight="1" ht="11.25">
      <c r="A190" s="429" t="s">
        <v>16</v>
      </c>
      <c r="B190" s="0" t="s">
        <v>3618</v>
      </c>
      <c r="C190" s="0" t="s">
        <v>3619</v>
      </c>
      <c r="D190" s="0" t="s">
        <v>3635</v>
      </c>
      <c r="E190" s="0" t="s">
        <v>3636</v>
      </c>
      <c r="F190" s="0" t="s">
        <v>3133</v>
      </c>
      <c r="G190" s="0" t="s">
        <v>3637</v>
      </c>
    </row>
    <row customHeight="1" ht="11.25">
      <c r="A191" s="429" t="s">
        <v>16</v>
      </c>
      <c r="B191" s="0" t="s">
        <v>3618</v>
      </c>
      <c r="C191" s="0" t="s">
        <v>3619</v>
      </c>
      <c r="D191" s="0" t="s">
        <v>3638</v>
      </c>
      <c r="E191" s="0" t="s">
        <v>3639</v>
      </c>
      <c r="F191" s="0" t="s">
        <v>3133</v>
      </c>
      <c r="G191" s="0" t="s">
        <v>3640</v>
      </c>
    </row>
    <row customHeight="1" ht="11.25">
      <c r="A192" s="429" t="s">
        <v>16</v>
      </c>
      <c r="B192" s="0" t="s">
        <v>3618</v>
      </c>
      <c r="C192" s="0" t="s">
        <v>3619</v>
      </c>
      <c r="D192" s="0" t="s">
        <v>3641</v>
      </c>
      <c r="E192" s="0" t="s">
        <v>3642</v>
      </c>
      <c r="F192" s="0" t="s">
        <v>3133</v>
      </c>
      <c r="G192" s="0" t="s">
        <v>3643</v>
      </c>
    </row>
    <row customHeight="1" ht="11.25">
      <c r="A193" s="429" t="s">
        <v>16</v>
      </c>
      <c r="B193" s="0" t="s">
        <v>3618</v>
      </c>
      <c r="C193" s="0" t="s">
        <v>3619</v>
      </c>
      <c r="D193" s="0" t="s">
        <v>3644</v>
      </c>
      <c r="E193" s="0" t="s">
        <v>3645</v>
      </c>
      <c r="F193" s="0" t="s">
        <v>3133</v>
      </c>
      <c r="G193" s="0" t="s">
        <v>3646</v>
      </c>
    </row>
    <row customHeight="1" ht="11.25">
      <c r="A194" s="429" t="s">
        <v>16</v>
      </c>
      <c r="B194" s="0" t="s">
        <v>3618</v>
      </c>
      <c r="C194" s="0" t="s">
        <v>3619</v>
      </c>
      <c r="D194" s="0" t="s">
        <v>3647</v>
      </c>
      <c r="E194" s="0" t="s">
        <v>3648</v>
      </c>
      <c r="F194" s="0" t="s">
        <v>3133</v>
      </c>
      <c r="G194" s="0" t="s">
        <v>3649</v>
      </c>
    </row>
    <row customHeight="1" ht="11.25">
      <c r="A195" s="429" t="s">
        <v>16</v>
      </c>
      <c r="B195" s="0" t="s">
        <v>3618</v>
      </c>
      <c r="C195" s="0" t="s">
        <v>3619</v>
      </c>
      <c r="D195" s="0" t="s">
        <v>3650</v>
      </c>
      <c r="E195" s="0" t="s">
        <v>3651</v>
      </c>
      <c r="F195" s="0" t="s">
        <v>3133</v>
      </c>
      <c r="G195" s="0" t="s">
        <v>3652</v>
      </c>
    </row>
    <row customHeight="1" ht="11.25">
      <c r="A196" s="429" t="s">
        <v>16</v>
      </c>
      <c r="B196" s="0" t="s">
        <v>3618</v>
      </c>
      <c r="C196" s="0" t="s">
        <v>3619</v>
      </c>
      <c r="D196" s="0" t="s">
        <v>3653</v>
      </c>
      <c r="E196" s="0" t="s">
        <v>3654</v>
      </c>
      <c r="F196" s="0" t="s">
        <v>3133</v>
      </c>
      <c r="G196" s="0" t="s">
        <v>3655</v>
      </c>
    </row>
    <row customHeight="1" ht="11.25">
      <c r="A197" s="429" t="s">
        <v>16</v>
      </c>
      <c r="B197" s="0" t="s">
        <v>3618</v>
      </c>
      <c r="C197" s="0" t="s">
        <v>3619</v>
      </c>
      <c r="D197" s="0" t="s">
        <v>3656</v>
      </c>
      <c r="E197" s="0" t="s">
        <v>3657</v>
      </c>
      <c r="F197" s="0" t="s">
        <v>3133</v>
      </c>
      <c r="G197" s="0" t="s">
        <v>3658</v>
      </c>
    </row>
    <row customHeight="1" ht="11.25">
      <c r="A198" s="429" t="s">
        <v>16</v>
      </c>
      <c r="B198" s="0" t="s">
        <v>3618</v>
      </c>
      <c r="C198" s="0" t="s">
        <v>3619</v>
      </c>
      <c r="D198" s="0" t="s">
        <v>3659</v>
      </c>
      <c r="E198" s="0" t="s">
        <v>3660</v>
      </c>
      <c r="F198" s="0" t="s">
        <v>3133</v>
      </c>
      <c r="G198" s="0" t="s">
        <v>3661</v>
      </c>
    </row>
    <row customHeight="1" ht="11.25">
      <c r="A199" s="429" t="s">
        <v>16</v>
      </c>
      <c r="B199" s="0" t="s">
        <v>3618</v>
      </c>
      <c r="C199" s="0" t="s">
        <v>3619</v>
      </c>
      <c r="D199" s="0" t="s">
        <v>3662</v>
      </c>
      <c r="E199" s="0" t="s">
        <v>3663</v>
      </c>
      <c r="F199" s="0" t="s">
        <v>3133</v>
      </c>
      <c r="G199" s="0" t="s">
        <v>3664</v>
      </c>
    </row>
    <row customHeight="1" ht="11.25">
      <c r="A200" s="429" t="s">
        <v>16</v>
      </c>
      <c r="B200" s="0" t="s">
        <v>3618</v>
      </c>
      <c r="C200" s="0" t="s">
        <v>3619</v>
      </c>
      <c r="D200" s="0" t="s">
        <v>3665</v>
      </c>
      <c r="E200" s="0" t="s">
        <v>3666</v>
      </c>
      <c r="F200" s="0" t="s">
        <v>3133</v>
      </c>
      <c r="G200" s="0" t="s">
        <v>3667</v>
      </c>
    </row>
    <row customHeight="1" ht="11.25">
      <c r="A201" s="429" t="s">
        <v>16</v>
      </c>
      <c r="B201" s="0" t="s">
        <v>3618</v>
      </c>
      <c r="C201" s="0" t="s">
        <v>3619</v>
      </c>
      <c r="D201" s="0" t="s">
        <v>3668</v>
      </c>
      <c r="E201" s="0" t="s">
        <v>3669</v>
      </c>
      <c r="F201" s="0" t="s">
        <v>3133</v>
      </c>
      <c r="G201" s="0" t="s">
        <v>3670</v>
      </c>
    </row>
    <row customHeight="1" ht="11.25">
      <c r="A202" s="429" t="s">
        <v>16</v>
      </c>
      <c r="B202" s="0" t="s">
        <v>3618</v>
      </c>
      <c r="C202" s="0" t="s">
        <v>3619</v>
      </c>
      <c r="D202" s="0" t="s">
        <v>3671</v>
      </c>
      <c r="E202" s="0" t="s">
        <v>3672</v>
      </c>
      <c r="F202" s="0" t="s">
        <v>3133</v>
      </c>
      <c r="G202" s="0" t="s">
        <v>3673</v>
      </c>
    </row>
    <row customHeight="1" ht="11.25">
      <c r="A203" s="429" t="s">
        <v>16</v>
      </c>
      <c r="B203" s="0" t="s">
        <v>3618</v>
      </c>
      <c r="C203" s="0" t="s">
        <v>3619</v>
      </c>
      <c r="D203" s="0" t="s">
        <v>3674</v>
      </c>
      <c r="E203" s="0" t="s">
        <v>3675</v>
      </c>
      <c r="F203" s="0" t="s">
        <v>3133</v>
      </c>
      <c r="G203" s="0" t="s">
        <v>3676</v>
      </c>
    </row>
    <row customHeight="1" ht="11.25">
      <c r="A204" s="429" t="s">
        <v>16</v>
      </c>
      <c r="B204" s="0" t="s">
        <v>3618</v>
      </c>
      <c r="C204" s="0" t="s">
        <v>3619</v>
      </c>
      <c r="D204" s="0" t="s">
        <v>3677</v>
      </c>
      <c r="E204" s="0" t="s">
        <v>3678</v>
      </c>
      <c r="F204" s="0" t="s">
        <v>3133</v>
      </c>
      <c r="G204" s="0" t="s">
        <v>3679</v>
      </c>
    </row>
    <row customHeight="1" ht="11.25">
      <c r="A205" s="429" t="s">
        <v>16</v>
      </c>
      <c r="B205" s="0" t="s">
        <v>3618</v>
      </c>
      <c r="C205" s="0" t="s">
        <v>3619</v>
      </c>
      <c r="D205" s="0" t="s">
        <v>3680</v>
      </c>
      <c r="E205" s="0" t="s">
        <v>3681</v>
      </c>
      <c r="F205" s="0" t="s">
        <v>3151</v>
      </c>
      <c r="G205" s="0" t="s">
        <v>3682</v>
      </c>
    </row>
    <row customHeight="1" ht="11.25">
      <c r="A206" s="429" t="s">
        <v>16</v>
      </c>
      <c r="B206" s="0" t="s">
        <v>3618</v>
      </c>
      <c r="C206" s="0" t="s">
        <v>3619</v>
      </c>
      <c r="D206" s="0" t="s">
        <v>3683</v>
      </c>
      <c r="E206" s="0" t="s">
        <v>3684</v>
      </c>
      <c r="F206" s="0" t="s">
        <v>3133</v>
      </c>
      <c r="G206" s="0" t="s">
        <v>3685</v>
      </c>
    </row>
    <row customHeight="1" ht="11.25">
      <c r="A207" s="429" t="s">
        <v>16</v>
      </c>
      <c r="B207" s="0" t="s">
        <v>3618</v>
      </c>
      <c r="C207" s="0" t="s">
        <v>3619</v>
      </c>
      <c r="D207" s="0" t="s">
        <v>3686</v>
      </c>
      <c r="E207" s="0" t="s">
        <v>3687</v>
      </c>
      <c r="F207" s="0" t="s">
        <v>3133</v>
      </c>
      <c r="G207" s="0" t="s">
        <v>3688</v>
      </c>
    </row>
    <row customHeight="1" ht="11.25">
      <c r="A208" s="429" t="s">
        <v>16</v>
      </c>
      <c r="B208" s="0" t="s">
        <v>3618</v>
      </c>
      <c r="C208" s="0" t="s">
        <v>3619</v>
      </c>
      <c r="D208" s="0" t="s">
        <v>3689</v>
      </c>
      <c r="E208" s="0" t="s">
        <v>3690</v>
      </c>
      <c r="F208" s="0" t="s">
        <v>3133</v>
      </c>
      <c r="G208" s="0" t="s">
        <v>3691</v>
      </c>
    </row>
    <row customHeight="1" ht="11.25">
      <c r="A209" s="429" t="s">
        <v>16</v>
      </c>
      <c r="B209" s="0" t="s">
        <v>3618</v>
      </c>
      <c r="C209" s="0" t="s">
        <v>3619</v>
      </c>
      <c r="D209" s="0" t="s">
        <v>3692</v>
      </c>
      <c r="E209" s="0" t="s">
        <v>3693</v>
      </c>
      <c r="F209" s="0" t="s">
        <v>3133</v>
      </c>
      <c r="G209" s="0" t="s">
        <v>3694</v>
      </c>
    </row>
    <row customHeight="1" ht="11.25">
      <c r="A210" s="429" t="s">
        <v>16</v>
      </c>
      <c r="B210" s="0" t="s">
        <v>3618</v>
      </c>
      <c r="C210" s="0" t="s">
        <v>3619</v>
      </c>
      <c r="D210" s="0" t="s">
        <v>3695</v>
      </c>
      <c r="E210" s="0" t="s">
        <v>3696</v>
      </c>
      <c r="F210" s="0" t="s">
        <v>3133</v>
      </c>
      <c r="G210" s="0" t="s">
        <v>3697</v>
      </c>
    </row>
    <row customHeight="1" ht="11.25">
      <c r="A211" s="429" t="s">
        <v>16</v>
      </c>
      <c r="B211" s="0" t="s">
        <v>3618</v>
      </c>
      <c r="C211" s="0" t="s">
        <v>3619</v>
      </c>
      <c r="D211" s="0" t="s">
        <v>3618</v>
      </c>
      <c r="E211" s="0" t="s">
        <v>3619</v>
      </c>
      <c r="F211" s="0" t="s">
        <v>3130</v>
      </c>
      <c r="G211" s="0" t="s">
        <v>3698</v>
      </c>
    </row>
    <row customHeight="1" ht="11.25">
      <c r="A212" s="429" t="s">
        <v>16</v>
      </c>
      <c r="B212" s="0" t="s">
        <v>3618</v>
      </c>
      <c r="C212" s="0" t="s">
        <v>3619</v>
      </c>
      <c r="D212" s="0" t="s">
        <v>3699</v>
      </c>
      <c r="E212" s="0" t="s">
        <v>3700</v>
      </c>
      <c r="F212" s="0" t="s">
        <v>3133</v>
      </c>
      <c r="G212" s="0" t="s">
        <v>3701</v>
      </c>
    </row>
    <row customHeight="1" ht="11.25">
      <c r="A213" s="429" t="s">
        <v>16</v>
      </c>
      <c r="B213" s="0" t="s">
        <v>3702</v>
      </c>
      <c r="C213" s="0" t="s">
        <v>3703</v>
      </c>
      <c r="D213" s="0" t="s">
        <v>3704</v>
      </c>
      <c r="E213" s="0" t="s">
        <v>3705</v>
      </c>
      <c r="F213" s="0" t="s">
        <v>3133</v>
      </c>
      <c r="G213" s="0" t="s">
        <v>3706</v>
      </c>
    </row>
    <row customHeight="1" ht="11.25">
      <c r="A214" s="429" t="s">
        <v>16</v>
      </c>
      <c r="B214" s="0" t="s">
        <v>3702</v>
      </c>
      <c r="C214" s="0" t="s">
        <v>3703</v>
      </c>
      <c r="D214" s="0" t="s">
        <v>3707</v>
      </c>
      <c r="E214" s="0" t="s">
        <v>3708</v>
      </c>
      <c r="F214" s="0" t="s">
        <v>3133</v>
      </c>
      <c r="G214" s="0" t="s">
        <v>3709</v>
      </c>
    </row>
    <row customHeight="1" ht="11.25">
      <c r="A215" s="429" t="s">
        <v>16</v>
      </c>
      <c r="B215" s="0" t="s">
        <v>3702</v>
      </c>
      <c r="C215" s="0" t="s">
        <v>3703</v>
      </c>
      <c r="D215" s="0" t="s">
        <v>3710</v>
      </c>
      <c r="E215" s="0" t="s">
        <v>3711</v>
      </c>
      <c r="F215" s="0" t="s">
        <v>3133</v>
      </c>
      <c r="G215" s="0" t="s">
        <v>3712</v>
      </c>
    </row>
    <row customHeight="1" ht="11.25">
      <c r="A216" s="429" t="s">
        <v>16</v>
      </c>
      <c r="B216" s="0" t="s">
        <v>3702</v>
      </c>
      <c r="C216" s="0" t="s">
        <v>3703</v>
      </c>
      <c r="D216" s="0" t="s">
        <v>3713</v>
      </c>
      <c r="E216" s="0" t="s">
        <v>3714</v>
      </c>
      <c r="F216" s="0" t="s">
        <v>3133</v>
      </c>
      <c r="G216" s="0" t="s">
        <v>3715</v>
      </c>
    </row>
    <row customHeight="1" ht="11.25">
      <c r="A217" s="429" t="s">
        <v>16</v>
      </c>
      <c r="B217" s="0" t="s">
        <v>3702</v>
      </c>
      <c r="C217" s="0" t="s">
        <v>3703</v>
      </c>
      <c r="D217" s="0" t="s">
        <v>3716</v>
      </c>
      <c r="E217" s="0" t="s">
        <v>3717</v>
      </c>
      <c r="F217" s="0" t="s">
        <v>3133</v>
      </c>
      <c r="G217" s="0" t="s">
        <v>3718</v>
      </c>
    </row>
    <row customHeight="1" ht="11.25">
      <c r="A218" s="429" t="s">
        <v>16</v>
      </c>
      <c r="B218" s="0" t="s">
        <v>3702</v>
      </c>
      <c r="C218" s="0" t="s">
        <v>3703</v>
      </c>
      <c r="D218" s="0" t="s">
        <v>3719</v>
      </c>
      <c r="E218" s="0" t="s">
        <v>3720</v>
      </c>
      <c r="F218" s="0" t="s">
        <v>3133</v>
      </c>
      <c r="G218" s="0" t="s">
        <v>3721</v>
      </c>
    </row>
    <row customHeight="1" ht="11.25">
      <c r="A219" s="429" t="s">
        <v>16</v>
      </c>
      <c r="B219" s="0" t="s">
        <v>3702</v>
      </c>
      <c r="C219" s="0" t="s">
        <v>3703</v>
      </c>
      <c r="D219" s="0" t="s">
        <v>3722</v>
      </c>
      <c r="E219" s="0" t="s">
        <v>3723</v>
      </c>
      <c r="F219" s="0" t="s">
        <v>3133</v>
      </c>
      <c r="G219" s="0" t="s">
        <v>3724</v>
      </c>
    </row>
    <row customHeight="1" ht="11.25">
      <c r="A220" s="429" t="s">
        <v>16</v>
      </c>
      <c r="B220" s="0" t="s">
        <v>3702</v>
      </c>
      <c r="C220" s="0" t="s">
        <v>3703</v>
      </c>
      <c r="D220" s="0" t="s">
        <v>3725</v>
      </c>
      <c r="E220" s="0" t="s">
        <v>3726</v>
      </c>
      <c r="F220" s="0" t="s">
        <v>3133</v>
      </c>
      <c r="G220" s="0" t="s">
        <v>3727</v>
      </c>
    </row>
    <row customHeight="1" ht="11.25">
      <c r="A221" s="429" t="s">
        <v>16</v>
      </c>
      <c r="B221" s="0" t="s">
        <v>3702</v>
      </c>
      <c r="C221" s="0" t="s">
        <v>3703</v>
      </c>
      <c r="D221" s="0" t="s">
        <v>3728</v>
      </c>
      <c r="E221" s="0" t="s">
        <v>3729</v>
      </c>
      <c r="F221" s="0" t="s">
        <v>3133</v>
      </c>
      <c r="G221" s="0" t="s">
        <v>3730</v>
      </c>
    </row>
    <row customHeight="1" ht="11.25">
      <c r="A222" s="429" t="s">
        <v>16</v>
      </c>
      <c r="B222" s="0" t="s">
        <v>3702</v>
      </c>
      <c r="C222" s="0" t="s">
        <v>3703</v>
      </c>
      <c r="D222" s="0" t="s">
        <v>3731</v>
      </c>
      <c r="E222" s="0" t="s">
        <v>3732</v>
      </c>
      <c r="F222" s="0" t="s">
        <v>3133</v>
      </c>
      <c r="G222" s="0" t="s">
        <v>3733</v>
      </c>
    </row>
    <row customHeight="1" ht="11.25">
      <c r="A223" s="429" t="s">
        <v>16</v>
      </c>
      <c r="B223" s="0" t="s">
        <v>3702</v>
      </c>
      <c r="C223" s="0" t="s">
        <v>3703</v>
      </c>
      <c r="D223" s="0" t="s">
        <v>3734</v>
      </c>
      <c r="E223" s="0" t="s">
        <v>3735</v>
      </c>
      <c r="F223" s="0" t="s">
        <v>3133</v>
      </c>
      <c r="G223" s="0" t="s">
        <v>3736</v>
      </c>
    </row>
    <row customHeight="1" ht="11.25">
      <c r="A224" s="429" t="s">
        <v>16</v>
      </c>
      <c r="B224" s="0" t="s">
        <v>3702</v>
      </c>
      <c r="C224" s="0" t="s">
        <v>3703</v>
      </c>
      <c r="D224" s="0" t="s">
        <v>3737</v>
      </c>
      <c r="E224" s="0" t="s">
        <v>3738</v>
      </c>
      <c r="F224" s="0" t="s">
        <v>3133</v>
      </c>
      <c r="G224" s="0" t="s">
        <v>3739</v>
      </c>
    </row>
    <row customHeight="1" ht="11.25">
      <c r="A225" s="429" t="s">
        <v>16</v>
      </c>
      <c r="B225" s="0" t="s">
        <v>3702</v>
      </c>
      <c r="C225" s="0" t="s">
        <v>3703</v>
      </c>
      <c r="D225" s="0" t="s">
        <v>3740</v>
      </c>
      <c r="E225" s="0" t="s">
        <v>3741</v>
      </c>
      <c r="F225" s="0" t="s">
        <v>3151</v>
      </c>
      <c r="G225" s="0" t="s">
        <v>3742</v>
      </c>
    </row>
    <row customHeight="1" ht="11.25">
      <c r="A226" s="429" t="s">
        <v>16</v>
      </c>
      <c r="B226" s="0" t="s">
        <v>3702</v>
      </c>
      <c r="C226" s="0" t="s">
        <v>3703</v>
      </c>
      <c r="D226" s="0" t="s">
        <v>3743</v>
      </c>
      <c r="E226" s="0" t="s">
        <v>3744</v>
      </c>
      <c r="F226" s="0" t="s">
        <v>3151</v>
      </c>
      <c r="G226" s="0" t="s">
        <v>3745</v>
      </c>
    </row>
    <row customHeight="1" ht="11.25">
      <c r="A227" s="429" t="s">
        <v>16</v>
      </c>
      <c r="B227" s="0" t="s">
        <v>3702</v>
      </c>
      <c r="C227" s="0" t="s">
        <v>3703</v>
      </c>
      <c r="D227" s="0" t="s">
        <v>3746</v>
      </c>
      <c r="E227" s="0" t="s">
        <v>3747</v>
      </c>
      <c r="F227" s="0" t="s">
        <v>3151</v>
      </c>
      <c r="G227" s="0" t="s">
        <v>3748</v>
      </c>
    </row>
    <row customHeight="1" ht="11.25">
      <c r="A228" s="429" t="s">
        <v>16</v>
      </c>
      <c r="B228" s="0" t="s">
        <v>3702</v>
      </c>
      <c r="C228" s="0" t="s">
        <v>3703</v>
      </c>
      <c r="D228" s="0" t="s">
        <v>3749</v>
      </c>
      <c r="E228" s="0" t="s">
        <v>3750</v>
      </c>
      <c r="F228" s="0" t="s">
        <v>3133</v>
      </c>
      <c r="G228" s="0" t="s">
        <v>3751</v>
      </c>
    </row>
    <row customHeight="1" ht="11.25">
      <c r="A229" s="429" t="s">
        <v>16</v>
      </c>
      <c r="B229" s="0" t="s">
        <v>3702</v>
      </c>
      <c r="C229" s="0" t="s">
        <v>3703</v>
      </c>
      <c r="D229" s="0" t="s">
        <v>3752</v>
      </c>
      <c r="E229" s="0" t="s">
        <v>3753</v>
      </c>
      <c r="F229" s="0" t="s">
        <v>3133</v>
      </c>
      <c r="G229" s="0" t="s">
        <v>3754</v>
      </c>
    </row>
    <row customHeight="1" ht="11.25">
      <c r="A230" s="429" t="s">
        <v>16</v>
      </c>
      <c r="B230" s="0" t="s">
        <v>3702</v>
      </c>
      <c r="C230" s="0" t="s">
        <v>3703</v>
      </c>
      <c r="D230" s="0" t="s">
        <v>3755</v>
      </c>
      <c r="E230" s="0" t="s">
        <v>3756</v>
      </c>
      <c r="F230" s="0" t="s">
        <v>3133</v>
      </c>
      <c r="G230" s="0" t="s">
        <v>3757</v>
      </c>
    </row>
    <row customHeight="1" ht="11.25">
      <c r="A231" s="429" t="s">
        <v>16</v>
      </c>
      <c r="B231" s="0" t="s">
        <v>3702</v>
      </c>
      <c r="C231" s="0" t="s">
        <v>3703</v>
      </c>
      <c r="D231" s="0" t="s">
        <v>3758</v>
      </c>
      <c r="E231" s="0" t="s">
        <v>3759</v>
      </c>
      <c r="F231" s="0" t="s">
        <v>3133</v>
      </c>
      <c r="G231" s="0" t="s">
        <v>3760</v>
      </c>
    </row>
    <row customHeight="1" ht="11.25">
      <c r="A232" s="429" t="s">
        <v>16</v>
      </c>
      <c r="B232" s="0" t="s">
        <v>3702</v>
      </c>
      <c r="C232" s="0" t="s">
        <v>3703</v>
      </c>
      <c r="D232" s="0" t="s">
        <v>3761</v>
      </c>
      <c r="E232" s="0" t="s">
        <v>3762</v>
      </c>
      <c r="F232" s="0" t="s">
        <v>3133</v>
      </c>
      <c r="G232" s="0" t="s">
        <v>3763</v>
      </c>
    </row>
    <row customHeight="1" ht="11.25">
      <c r="A233" s="429" t="s">
        <v>16</v>
      </c>
      <c r="B233" s="0" t="s">
        <v>3702</v>
      </c>
      <c r="C233" s="0" t="s">
        <v>3703</v>
      </c>
      <c r="D233" s="0" t="s">
        <v>3702</v>
      </c>
      <c r="E233" s="0" t="s">
        <v>3703</v>
      </c>
      <c r="F233" s="0" t="s">
        <v>3130</v>
      </c>
      <c r="G233" s="0" t="s">
        <v>3764</v>
      </c>
    </row>
    <row customHeight="1" ht="11.25">
      <c r="A234" s="429" t="s">
        <v>16</v>
      </c>
      <c r="B234" s="0" t="s">
        <v>3765</v>
      </c>
      <c r="C234" s="0" t="s">
        <v>3766</v>
      </c>
      <c r="D234" s="0" t="s">
        <v>3767</v>
      </c>
      <c r="E234" s="0" t="s">
        <v>3768</v>
      </c>
      <c r="F234" s="0" t="s">
        <v>3133</v>
      </c>
      <c r="G234" s="0" t="s">
        <v>3769</v>
      </c>
    </row>
    <row customHeight="1" ht="11.25">
      <c r="A235" s="429" t="s">
        <v>16</v>
      </c>
      <c r="B235" s="0" t="s">
        <v>3765</v>
      </c>
      <c r="C235" s="0" t="s">
        <v>3766</v>
      </c>
      <c r="D235" s="0" t="s">
        <v>3770</v>
      </c>
      <c r="E235" s="0" t="s">
        <v>3771</v>
      </c>
      <c r="F235" s="0" t="s">
        <v>3133</v>
      </c>
      <c r="G235" s="0" t="s">
        <v>3772</v>
      </c>
    </row>
    <row customHeight="1" ht="11.25">
      <c r="A236" s="429" t="s">
        <v>16</v>
      </c>
      <c r="B236" s="0" t="s">
        <v>3765</v>
      </c>
      <c r="C236" s="0" t="s">
        <v>3766</v>
      </c>
      <c r="D236" s="0" t="s">
        <v>3773</v>
      </c>
      <c r="E236" s="0" t="s">
        <v>3774</v>
      </c>
      <c r="F236" s="0" t="s">
        <v>3162</v>
      </c>
      <c r="G236" s="0" t="s">
        <v>3775</v>
      </c>
    </row>
    <row customHeight="1" ht="11.25">
      <c r="A237" s="429" t="s">
        <v>16</v>
      </c>
      <c r="B237" s="0" t="s">
        <v>3765</v>
      </c>
      <c r="C237" s="0" t="s">
        <v>3766</v>
      </c>
      <c r="D237" s="0" t="s">
        <v>3776</v>
      </c>
      <c r="E237" s="0" t="s">
        <v>3777</v>
      </c>
      <c r="F237" s="0" t="s">
        <v>3133</v>
      </c>
      <c r="G237" s="0" t="s">
        <v>3778</v>
      </c>
    </row>
    <row customHeight="1" ht="11.25">
      <c r="A238" s="429" t="s">
        <v>16</v>
      </c>
      <c r="B238" s="0" t="s">
        <v>3765</v>
      </c>
      <c r="C238" s="0" t="s">
        <v>3766</v>
      </c>
      <c r="D238" s="0" t="s">
        <v>3779</v>
      </c>
      <c r="E238" s="0" t="s">
        <v>3780</v>
      </c>
      <c r="F238" s="0" t="s">
        <v>3133</v>
      </c>
      <c r="G238" s="0" t="s">
        <v>3781</v>
      </c>
    </row>
    <row customHeight="1" ht="11.25">
      <c r="A239" s="429" t="s">
        <v>16</v>
      </c>
      <c r="B239" s="0" t="s">
        <v>3765</v>
      </c>
      <c r="C239" s="0" t="s">
        <v>3766</v>
      </c>
      <c r="D239" s="0" t="s">
        <v>3782</v>
      </c>
      <c r="E239" s="0" t="s">
        <v>3783</v>
      </c>
      <c r="F239" s="0" t="s">
        <v>3133</v>
      </c>
      <c r="G239" s="0" t="s">
        <v>3784</v>
      </c>
    </row>
    <row customHeight="1" ht="11.25">
      <c r="A240" s="429" t="s">
        <v>16</v>
      </c>
      <c r="B240" s="0" t="s">
        <v>3765</v>
      </c>
      <c r="C240" s="0" t="s">
        <v>3766</v>
      </c>
      <c r="D240" s="0" t="s">
        <v>3765</v>
      </c>
      <c r="E240" s="0" t="s">
        <v>3766</v>
      </c>
      <c r="F240" s="0" t="s">
        <v>3130</v>
      </c>
      <c r="G240" s="0" t="s">
        <v>3785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D0AF3-E072-0806-C956-186B06ADC50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876" width="13.8515625" customWidth="1"/>
    <col min="2" max="2" style="4876" width="10.421875" customWidth="1"/>
    <col min="3" max="3" style="4876" width="7.57421875" customWidth="1"/>
    <col min="4" max="4" style="4876" width="13.8515625" customWidth="1"/>
    <col min="5" max="5" style="4876" width="11.57421875" customWidth="1"/>
    <col min="6" max="6" style="4876" width="16.28125" customWidth="1"/>
    <col min="7" max="7" style="4876" width="16.00390625" customWidth="1"/>
    <col min="8" max="9" style="4876" width="16.140625" customWidth="1"/>
  </cols>
  <sheetData>
    <row customHeight="1" ht="11.25">
      <c r="A1" s="891" t="s">
        <v>3786</v>
      </c>
      <c r="B1" s="891" t="s">
        <v>3787</v>
      </c>
      <c r="C1" s="1215" t="s">
        <v>3788</v>
      </c>
      <c r="D1" s="891" t="s">
        <v>3789</v>
      </c>
      <c r="E1" s="891" t="s">
        <v>3790</v>
      </c>
      <c r="F1" s="1215" t="s">
        <v>3791</v>
      </c>
      <c r="G1" s="1215" t="s">
        <v>3792</v>
      </c>
      <c r="H1" s="1215" t="s">
        <v>3793</v>
      </c>
      <c r="I1" s="1215" t="s">
        <v>3794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0EFBB-DF54-380C-D6A2-6DA808B7078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09363-7833-C0B1-1CB4-B33B8E1A4B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01" width="9.140625"/>
  </cols>
  <sheetData>
    <row customHeight="1" ht="11.25">
      <c r="A1" s="239" t="s">
        <v>130</v>
      </c>
      <c r="B1" s="239" t="s">
        <v>3795</v>
      </c>
    </row>
    <row customHeight="1" ht="11.25">
      <c r="A2" s="118" t="s">
        <v>97</v>
      </c>
      <c r="B2" s="118" t="s">
        <v>3796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E8A2A-472E-9F5B-5CC8-5B6B9F51E3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76" width="9.140625"/>
    <col min="2" max="2" style="4876" width="65.28125" customWidth="1"/>
  </cols>
  <sheetData>
    <row customHeight="1" ht="11.25">
      <c r="A1" s="891" t="s">
        <v>3797</v>
      </c>
      <c r="B1" s="891" t="s">
        <v>3798</v>
      </c>
    </row>
    <row customHeight="1" ht="11.25">
      <c r="A2" s="891">
        <v>4213775</v>
      </c>
      <c r="B2" s="891" t="s">
        <v>1224</v>
      </c>
    </row>
    <row customHeight="1" ht="11.25">
      <c r="A3" s="891">
        <v>4213784</v>
      </c>
      <c r="B3" s="891" t="s">
        <v>1257</v>
      </c>
    </row>
    <row customHeight="1" ht="11.25">
      <c r="A4" s="891">
        <v>4213781</v>
      </c>
      <c r="B4" s="891" t="s">
        <v>1250</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1390</v>
      </c>
    </row>
    <row customHeight="1" ht="11.25">
      <c r="A10" s="891">
        <v>4213783</v>
      </c>
      <c r="B10" s="891" t="s">
        <v>1405</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222C5-32F5-7CDE-4611-4B24DB9EFA2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76" width="9.140625"/>
    <col min="2" max="2" style="4876" width="65.28125" customWidth="1"/>
  </cols>
  <sheetData>
    <row customHeight="1" ht="11.25">
      <c r="A1" s="891" t="s">
        <v>3797</v>
      </c>
      <c r="B1" s="891" t="s">
        <v>3799</v>
      </c>
    </row>
    <row customHeight="1" ht="11.25">
      <c r="A2" s="891" t="s">
        <v>3800</v>
      </c>
      <c r="B2" s="891" t="s">
        <v>1506</v>
      </c>
    </row>
    <row customHeight="1" ht="11.25">
      <c r="A3" s="891" t="s">
        <v>3801</v>
      </c>
      <c r="B3" s="891" t="s">
        <v>1515</v>
      </c>
    </row>
    <row customHeight="1" ht="11.25">
      <c r="A4" s="891" t="s">
        <v>3802</v>
      </c>
      <c r="B4" s="891" t="s">
        <v>1525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2CBC2-BCFE-6C79-AD9F-4FF775A50DC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3121</v>
      </c>
      <c r="B1" s="429" t="s">
        <v>3122</v>
      </c>
      <c r="C1" s="429" t="s">
        <v>3123</v>
      </c>
      <c r="D1" s="429" t="s">
        <v>3124</v>
      </c>
      <c r="E1" s="0" t="s">
        <v>3125</v>
      </c>
      <c r="F1" s="0" t="s">
        <v>3126</v>
      </c>
      <c r="G1" s="0" t="s">
        <v>3127</v>
      </c>
    </row>
    <row customHeight="1" ht="11.25">
      <c r="A2" s="0" t="s">
        <v>16</v>
      </c>
      <c r="B2" s="0" t="s">
        <v>3128</v>
      </c>
      <c r="C2" s="0" t="s">
        <v>3129</v>
      </c>
      <c r="D2" s="0" t="s">
        <v>3128</v>
      </c>
      <c r="E2" s="0" t="s">
        <v>3129</v>
      </c>
      <c r="F2" s="0" t="s">
        <v>3130</v>
      </c>
      <c r="G2" s="0" t="s">
        <v>109</v>
      </c>
    </row>
    <row customHeight="1" ht="11.25">
      <c r="A3" s="0" t="s">
        <v>16</v>
      </c>
      <c r="B3" s="0" t="s">
        <v>3128</v>
      </c>
      <c r="C3" s="0" t="s">
        <v>3129</v>
      </c>
      <c r="D3" s="0" t="s">
        <v>3131</v>
      </c>
      <c r="E3" s="0" t="s">
        <v>3132</v>
      </c>
      <c r="F3" s="0" t="s">
        <v>3133</v>
      </c>
      <c r="G3" s="0" t="s">
        <v>110</v>
      </c>
    </row>
    <row customHeight="1" ht="11.25">
      <c r="A4" s="0" t="s">
        <v>16</v>
      </c>
      <c r="B4" s="0" t="s">
        <v>3128</v>
      </c>
      <c r="C4" s="0" t="s">
        <v>3129</v>
      </c>
      <c r="D4" s="0" t="s">
        <v>3134</v>
      </c>
      <c r="E4" s="0" t="s">
        <v>3135</v>
      </c>
      <c r="F4" s="0" t="s">
        <v>3133</v>
      </c>
      <c r="G4" s="0" t="s">
        <v>89</v>
      </c>
    </row>
    <row customHeight="1" ht="11.25">
      <c r="A5" s="0" t="s">
        <v>16</v>
      </c>
      <c r="B5" s="0" t="s">
        <v>3128</v>
      </c>
      <c r="C5" s="0" t="s">
        <v>3129</v>
      </c>
      <c r="D5" s="0" t="s">
        <v>3136</v>
      </c>
      <c r="E5" s="0" t="s">
        <v>3137</v>
      </c>
      <c r="F5" s="0" t="s">
        <v>3138</v>
      </c>
      <c r="G5" s="0" t="s">
        <v>90</v>
      </c>
    </row>
    <row customHeight="1" ht="11.25">
      <c r="A6" s="0" t="s">
        <v>16</v>
      </c>
      <c r="B6" s="0" t="s">
        <v>3128</v>
      </c>
      <c r="C6" s="0" t="s">
        <v>3129</v>
      </c>
      <c r="D6" s="0" t="s">
        <v>3139</v>
      </c>
      <c r="E6" s="0" t="s">
        <v>3140</v>
      </c>
      <c r="F6" s="0" t="s">
        <v>3133</v>
      </c>
      <c r="G6" s="0" t="s">
        <v>111</v>
      </c>
    </row>
    <row customHeight="1" ht="11.25">
      <c r="A7" s="0" t="s">
        <v>16</v>
      </c>
      <c r="B7" s="0" t="s">
        <v>3128</v>
      </c>
      <c r="C7" s="0" t="s">
        <v>3129</v>
      </c>
      <c r="D7" s="0" t="s">
        <v>3141</v>
      </c>
      <c r="E7" s="0" t="s">
        <v>3142</v>
      </c>
      <c r="F7" s="0" t="s">
        <v>3133</v>
      </c>
      <c r="G7" s="0" t="s">
        <v>91</v>
      </c>
    </row>
    <row customHeight="1" ht="11.25">
      <c r="A8" s="0" t="s">
        <v>16</v>
      </c>
      <c r="B8" s="0" t="s">
        <v>3128</v>
      </c>
      <c r="C8" s="0" t="s">
        <v>3129</v>
      </c>
      <c r="D8" s="0" t="s">
        <v>3143</v>
      </c>
      <c r="E8" s="0" t="s">
        <v>3144</v>
      </c>
      <c r="F8" s="0" t="s">
        <v>3133</v>
      </c>
      <c r="G8" s="0" t="s">
        <v>92</v>
      </c>
    </row>
    <row customHeight="1" ht="11.25">
      <c r="A9" s="0" t="s">
        <v>16</v>
      </c>
      <c r="B9" s="0" t="s">
        <v>3128</v>
      </c>
      <c r="C9" s="0" t="s">
        <v>3129</v>
      </c>
      <c r="D9" s="0" t="s">
        <v>3145</v>
      </c>
      <c r="E9" s="0" t="s">
        <v>3146</v>
      </c>
      <c r="F9" s="0" t="s">
        <v>3133</v>
      </c>
      <c r="G9" s="0" t="s">
        <v>112</v>
      </c>
    </row>
    <row customHeight="1" ht="11.25">
      <c r="A10" s="0" t="s">
        <v>16</v>
      </c>
      <c r="B10" s="0" t="s">
        <v>3128</v>
      </c>
      <c r="C10" s="0" t="s">
        <v>3129</v>
      </c>
      <c r="D10" s="0" t="s">
        <v>3147</v>
      </c>
      <c r="E10" s="0" t="s">
        <v>3148</v>
      </c>
      <c r="F10" s="0" t="s">
        <v>3133</v>
      </c>
      <c r="G10" s="0" t="s">
        <v>148</v>
      </c>
    </row>
    <row customHeight="1" ht="11.25">
      <c r="A11" s="0" t="s">
        <v>16</v>
      </c>
      <c r="B11" s="0" t="s">
        <v>3128</v>
      </c>
      <c r="C11" s="0" t="s">
        <v>3129</v>
      </c>
      <c r="D11" s="0" t="s">
        <v>3149</v>
      </c>
      <c r="E11" s="0" t="s">
        <v>3150</v>
      </c>
      <c r="F11" s="0" t="s">
        <v>3151</v>
      </c>
      <c r="G11" s="0" t="s">
        <v>149</v>
      </c>
    </row>
    <row customHeight="1" ht="11.25">
      <c r="A12" s="0" t="s">
        <v>16</v>
      </c>
      <c r="B12" s="0" t="s">
        <v>3128</v>
      </c>
      <c r="C12" s="0" t="s">
        <v>3129</v>
      </c>
      <c r="D12" s="0" t="s">
        <v>3152</v>
      </c>
      <c r="E12" s="0" t="s">
        <v>3153</v>
      </c>
      <c r="F12" s="0" t="s">
        <v>3133</v>
      </c>
      <c r="G12" s="0" t="s">
        <v>150</v>
      </c>
    </row>
    <row customHeight="1" ht="11.25">
      <c r="A13" s="0" t="s">
        <v>16</v>
      </c>
      <c r="B13" s="0" t="s">
        <v>3154</v>
      </c>
      <c r="C13" s="0" t="s">
        <v>3155</v>
      </c>
      <c r="D13" s="0" t="s">
        <v>3156</v>
      </c>
      <c r="E13" s="0" t="s">
        <v>3157</v>
      </c>
      <c r="F13" s="0" t="s">
        <v>3133</v>
      </c>
      <c r="G13" s="0" t="s">
        <v>151</v>
      </c>
    </row>
    <row customHeight="1" ht="11.25">
      <c r="A14" s="0" t="s">
        <v>16</v>
      </c>
      <c r="B14" s="0" t="s">
        <v>3154</v>
      </c>
      <c r="C14" s="0" t="s">
        <v>3155</v>
      </c>
      <c r="D14" s="0" t="s">
        <v>3154</v>
      </c>
      <c r="E14" s="0" t="s">
        <v>3155</v>
      </c>
      <c r="F14" s="0" t="s">
        <v>3130</v>
      </c>
      <c r="G14" s="0" t="s">
        <v>152</v>
      </c>
    </row>
    <row customHeight="1" ht="11.25">
      <c r="A15" s="0" t="s">
        <v>16</v>
      </c>
      <c r="B15" s="0" t="s">
        <v>3154</v>
      </c>
      <c r="C15" s="0" t="s">
        <v>3155</v>
      </c>
      <c r="D15" s="0" t="s">
        <v>3158</v>
      </c>
      <c r="E15" s="0" t="s">
        <v>3159</v>
      </c>
      <c r="F15" s="0" t="s">
        <v>3133</v>
      </c>
      <c r="G15" s="0" t="s">
        <v>153</v>
      </c>
    </row>
    <row customHeight="1" ht="11.25">
      <c r="A16" s="0" t="s">
        <v>16</v>
      </c>
      <c r="B16" s="0" t="s">
        <v>3154</v>
      </c>
      <c r="C16" s="0" t="s">
        <v>3155</v>
      </c>
      <c r="D16" s="0" t="s">
        <v>3160</v>
      </c>
      <c r="E16" s="0" t="s">
        <v>3161</v>
      </c>
      <c r="F16" s="0" t="s">
        <v>3162</v>
      </c>
      <c r="G16" s="0" t="s">
        <v>1465</v>
      </c>
    </row>
    <row customHeight="1" ht="11.25">
      <c r="A17" s="0" t="s">
        <v>16</v>
      </c>
      <c r="B17" s="0" t="s">
        <v>3154</v>
      </c>
      <c r="C17" s="0" t="s">
        <v>3155</v>
      </c>
      <c r="D17" s="0" t="s">
        <v>3163</v>
      </c>
      <c r="E17" s="0" t="s">
        <v>3164</v>
      </c>
      <c r="F17" s="0" t="s">
        <v>3133</v>
      </c>
      <c r="G17" s="0" t="s">
        <v>1471</v>
      </c>
    </row>
    <row customHeight="1" ht="11.25">
      <c r="A18" s="0" t="s">
        <v>16</v>
      </c>
      <c r="B18" s="0" t="s">
        <v>3154</v>
      </c>
      <c r="C18" s="0" t="s">
        <v>3155</v>
      </c>
      <c r="D18" s="0" t="s">
        <v>3165</v>
      </c>
      <c r="E18" s="0" t="s">
        <v>3166</v>
      </c>
      <c r="F18" s="0" t="s">
        <v>3133</v>
      </c>
      <c r="G18" s="0" t="s">
        <v>1483</v>
      </c>
    </row>
    <row customHeight="1" ht="11.25">
      <c r="A19" s="0" t="s">
        <v>16</v>
      </c>
      <c r="B19" s="0" t="s">
        <v>3167</v>
      </c>
      <c r="C19" s="0" t="s">
        <v>3168</v>
      </c>
      <c r="D19" s="0" t="s">
        <v>3167</v>
      </c>
      <c r="E19" s="0" t="s">
        <v>3168</v>
      </c>
      <c r="F19" s="0" t="s">
        <v>3130</v>
      </c>
      <c r="G19" s="0" t="s">
        <v>1497</v>
      </c>
    </row>
    <row customHeight="1" ht="11.25">
      <c r="A20" s="0" t="s">
        <v>16</v>
      </c>
      <c r="B20" s="0" t="s">
        <v>3167</v>
      </c>
      <c r="C20" s="0" t="s">
        <v>3168</v>
      </c>
      <c r="D20" s="0" t="s">
        <v>3169</v>
      </c>
      <c r="E20" s="0" t="s">
        <v>3170</v>
      </c>
      <c r="F20" s="0" t="s">
        <v>3133</v>
      </c>
      <c r="G20" s="0" t="s">
        <v>1509</v>
      </c>
    </row>
    <row customHeight="1" ht="11.25">
      <c r="A21" s="0" t="s">
        <v>16</v>
      </c>
      <c r="B21" s="0" t="s">
        <v>3167</v>
      </c>
      <c r="C21" s="0" t="s">
        <v>3168</v>
      </c>
      <c r="D21" s="0" t="s">
        <v>3171</v>
      </c>
      <c r="E21" s="0" t="s">
        <v>3172</v>
      </c>
      <c r="F21" s="0" t="s">
        <v>3138</v>
      </c>
      <c r="G21" s="0" t="s">
        <v>1518</v>
      </c>
    </row>
    <row customHeight="1" ht="11.25">
      <c r="A22" s="0" t="s">
        <v>16</v>
      </c>
      <c r="B22" s="0" t="s">
        <v>3167</v>
      </c>
      <c r="C22" s="0" t="s">
        <v>3168</v>
      </c>
      <c r="D22" s="0" t="s">
        <v>3173</v>
      </c>
      <c r="E22" s="0" t="s">
        <v>3174</v>
      </c>
      <c r="F22" s="0" t="s">
        <v>3133</v>
      </c>
      <c r="G22" s="0" t="s">
        <v>1534</v>
      </c>
    </row>
    <row customHeight="1" ht="11.25">
      <c r="A23" s="0" t="s">
        <v>16</v>
      </c>
      <c r="B23" s="0" t="s">
        <v>3167</v>
      </c>
      <c r="C23" s="0" t="s">
        <v>3168</v>
      </c>
      <c r="D23" s="0" t="s">
        <v>3175</v>
      </c>
      <c r="E23" s="0" t="s">
        <v>3176</v>
      </c>
      <c r="F23" s="0" t="s">
        <v>3133</v>
      </c>
      <c r="G23" s="0" t="s">
        <v>1541</v>
      </c>
    </row>
    <row customHeight="1" ht="11.25">
      <c r="A24" s="0" t="s">
        <v>16</v>
      </c>
      <c r="B24" s="0" t="s">
        <v>3167</v>
      </c>
      <c r="C24" s="0" t="s">
        <v>3168</v>
      </c>
      <c r="D24" s="0" t="s">
        <v>3177</v>
      </c>
      <c r="E24" s="0" t="s">
        <v>3178</v>
      </c>
      <c r="F24" s="0" t="s">
        <v>3133</v>
      </c>
      <c r="G24" s="0" t="s">
        <v>1549</v>
      </c>
    </row>
    <row customHeight="1" ht="11.25">
      <c r="A25" s="0" t="s">
        <v>16</v>
      </c>
      <c r="B25" s="0" t="s">
        <v>3167</v>
      </c>
      <c r="C25" s="0" t="s">
        <v>3168</v>
      </c>
      <c r="D25" s="0" t="s">
        <v>3179</v>
      </c>
      <c r="E25" s="0" t="s">
        <v>3180</v>
      </c>
      <c r="F25" s="0" t="s">
        <v>3133</v>
      </c>
      <c r="G25" s="0" t="s">
        <v>1556</v>
      </c>
    </row>
    <row customHeight="1" ht="11.25">
      <c r="A26" s="0" t="s">
        <v>16</v>
      </c>
      <c r="B26" s="0" t="s">
        <v>3167</v>
      </c>
      <c r="C26" s="0" t="s">
        <v>3168</v>
      </c>
      <c r="D26" s="0" t="s">
        <v>3181</v>
      </c>
      <c r="E26" s="0" t="s">
        <v>3182</v>
      </c>
      <c r="F26" s="0" t="s">
        <v>3133</v>
      </c>
      <c r="G26" s="0" t="s">
        <v>1560</v>
      </c>
    </row>
    <row customHeight="1" ht="11.25">
      <c r="A27" s="0" t="s">
        <v>16</v>
      </c>
      <c r="B27" s="0" t="s">
        <v>3167</v>
      </c>
      <c r="C27" s="0" t="s">
        <v>3168</v>
      </c>
      <c r="D27" s="0" t="s">
        <v>3183</v>
      </c>
      <c r="E27" s="0" t="s">
        <v>3184</v>
      </c>
      <c r="F27" s="0" t="s">
        <v>3133</v>
      </c>
      <c r="G27" s="0" t="s">
        <v>1565</v>
      </c>
    </row>
    <row customHeight="1" ht="11.25">
      <c r="A28" s="0" t="s">
        <v>16</v>
      </c>
      <c r="B28" s="0" t="s">
        <v>3167</v>
      </c>
      <c r="C28" s="0" t="s">
        <v>3168</v>
      </c>
      <c r="D28" s="0" t="s">
        <v>3185</v>
      </c>
      <c r="E28" s="0" t="s">
        <v>3186</v>
      </c>
      <c r="F28" s="0" t="s">
        <v>3133</v>
      </c>
      <c r="G28" s="0" t="s">
        <v>1573</v>
      </c>
    </row>
    <row customHeight="1" ht="11.25">
      <c r="A29" s="0" t="s">
        <v>16</v>
      </c>
      <c r="B29" s="0" t="s">
        <v>3187</v>
      </c>
      <c r="C29" s="0" t="s">
        <v>3188</v>
      </c>
      <c r="D29" s="0" t="s">
        <v>3187</v>
      </c>
      <c r="E29" s="0" t="s">
        <v>3188</v>
      </c>
      <c r="F29" s="0" t="s">
        <v>3130</v>
      </c>
      <c r="G29" s="0" t="s">
        <v>1575</v>
      </c>
    </row>
    <row customHeight="1" ht="11.25">
      <c r="A30" s="0" t="s">
        <v>16</v>
      </c>
      <c r="B30" s="0" t="s">
        <v>3187</v>
      </c>
      <c r="C30" s="0" t="s">
        <v>3188</v>
      </c>
      <c r="D30" s="0" t="s">
        <v>3189</v>
      </c>
      <c r="E30" s="0" t="s">
        <v>3190</v>
      </c>
      <c r="F30" s="0" t="s">
        <v>3133</v>
      </c>
      <c r="G30" s="0" t="s">
        <v>1578</v>
      </c>
    </row>
    <row customHeight="1" ht="11.25">
      <c r="A31" s="0" t="s">
        <v>16</v>
      </c>
      <c r="B31" s="0" t="s">
        <v>3187</v>
      </c>
      <c r="C31" s="0" t="s">
        <v>3188</v>
      </c>
      <c r="D31" s="0" t="s">
        <v>3191</v>
      </c>
      <c r="E31" s="0" t="s">
        <v>3192</v>
      </c>
      <c r="F31" s="0" t="s">
        <v>3133</v>
      </c>
      <c r="G31" s="0" t="s">
        <v>1584</v>
      </c>
    </row>
    <row customHeight="1" ht="11.25">
      <c r="A32" s="0" t="s">
        <v>16</v>
      </c>
      <c r="B32" s="0" t="s">
        <v>3187</v>
      </c>
      <c r="C32" s="0" t="s">
        <v>3188</v>
      </c>
      <c r="D32" s="0" t="s">
        <v>3193</v>
      </c>
      <c r="E32" s="0" t="s">
        <v>3194</v>
      </c>
      <c r="F32" s="0" t="s">
        <v>3133</v>
      </c>
      <c r="G32" s="0" t="s">
        <v>1586</v>
      </c>
    </row>
    <row customHeight="1" ht="11.25">
      <c r="A33" s="0" t="s">
        <v>16</v>
      </c>
      <c r="B33" s="0" t="s">
        <v>3187</v>
      </c>
      <c r="C33" s="0" t="s">
        <v>3188</v>
      </c>
      <c r="D33" s="0" t="s">
        <v>3195</v>
      </c>
      <c r="E33" s="0" t="s">
        <v>3196</v>
      </c>
      <c r="F33" s="0" t="s">
        <v>3151</v>
      </c>
      <c r="G33" s="0" t="s">
        <v>1588</v>
      </c>
    </row>
    <row customHeight="1" ht="11.25">
      <c r="A34" s="0" t="s">
        <v>16</v>
      </c>
      <c r="B34" s="0" t="s">
        <v>3187</v>
      </c>
      <c r="C34" s="0" t="s">
        <v>3188</v>
      </c>
      <c r="D34" s="0" t="s">
        <v>3197</v>
      </c>
      <c r="E34" s="0" t="s">
        <v>3198</v>
      </c>
      <c r="F34" s="0" t="s">
        <v>3151</v>
      </c>
      <c r="G34" s="0" t="s">
        <v>1590</v>
      </c>
    </row>
    <row customHeight="1" ht="11.25">
      <c r="A35" s="0" t="s">
        <v>16</v>
      </c>
      <c r="B35" s="0" t="s">
        <v>3187</v>
      </c>
      <c r="C35" s="0" t="s">
        <v>3188</v>
      </c>
      <c r="D35" s="0" t="s">
        <v>3199</v>
      </c>
      <c r="E35" s="0" t="s">
        <v>3200</v>
      </c>
      <c r="F35" s="0" t="s">
        <v>3151</v>
      </c>
      <c r="G35" s="0" t="s">
        <v>1595</v>
      </c>
    </row>
    <row customHeight="1" ht="11.25">
      <c r="A36" s="0" t="s">
        <v>16</v>
      </c>
      <c r="B36" s="0" t="s">
        <v>3187</v>
      </c>
      <c r="C36" s="0" t="s">
        <v>3188</v>
      </c>
      <c r="D36" s="0" t="s">
        <v>3201</v>
      </c>
      <c r="E36" s="0" t="s">
        <v>3202</v>
      </c>
      <c r="F36" s="0" t="s">
        <v>3133</v>
      </c>
      <c r="G36" s="0" t="s">
        <v>1600</v>
      </c>
    </row>
    <row customHeight="1" ht="11.25">
      <c r="A37" s="0" t="s">
        <v>16</v>
      </c>
      <c r="B37" s="0" t="s">
        <v>3187</v>
      </c>
      <c r="C37" s="0" t="s">
        <v>3188</v>
      </c>
      <c r="D37" s="0" t="s">
        <v>3203</v>
      </c>
      <c r="E37" s="0" t="s">
        <v>3204</v>
      </c>
      <c r="F37" s="0" t="s">
        <v>3133</v>
      </c>
      <c r="G37" s="0" t="s">
        <v>1604</v>
      </c>
    </row>
    <row customHeight="1" ht="11.25">
      <c r="A38" s="0" t="s">
        <v>16</v>
      </c>
      <c r="B38" s="0" t="s">
        <v>3187</v>
      </c>
      <c r="C38" s="0" t="s">
        <v>3188</v>
      </c>
      <c r="D38" s="0" t="s">
        <v>3205</v>
      </c>
      <c r="E38" s="0" t="s">
        <v>3206</v>
      </c>
      <c r="F38" s="0" t="s">
        <v>3133</v>
      </c>
      <c r="G38" s="0" t="s">
        <v>1612</v>
      </c>
    </row>
    <row customHeight="1" ht="11.25">
      <c r="A39" s="0" t="s">
        <v>16</v>
      </c>
      <c r="B39" s="0" t="s">
        <v>3187</v>
      </c>
      <c r="C39" s="0" t="s">
        <v>3188</v>
      </c>
      <c r="D39" s="0" t="s">
        <v>3207</v>
      </c>
      <c r="E39" s="0" t="s">
        <v>3208</v>
      </c>
      <c r="F39" s="0" t="s">
        <v>3133</v>
      </c>
      <c r="G39" s="0" t="s">
        <v>1618</v>
      </c>
    </row>
    <row customHeight="1" ht="11.25">
      <c r="A40" s="0" t="s">
        <v>16</v>
      </c>
      <c r="B40" s="0" t="s">
        <v>3209</v>
      </c>
      <c r="C40" s="0" t="s">
        <v>3210</v>
      </c>
      <c r="D40" s="0" t="s">
        <v>3211</v>
      </c>
      <c r="E40" s="0" t="s">
        <v>3212</v>
      </c>
      <c r="F40" s="0" t="s">
        <v>3133</v>
      </c>
      <c r="G40" s="0" t="s">
        <v>1623</v>
      </c>
    </row>
    <row customHeight="1" ht="11.25">
      <c r="A41" s="0" t="s">
        <v>16</v>
      </c>
      <c r="B41" s="0" t="s">
        <v>3209</v>
      </c>
      <c r="C41" s="0" t="s">
        <v>3210</v>
      </c>
      <c r="D41" s="0" t="s">
        <v>3213</v>
      </c>
      <c r="E41" s="0" t="s">
        <v>3214</v>
      </c>
      <c r="F41" s="0" t="s">
        <v>3133</v>
      </c>
      <c r="G41" s="0" t="s">
        <v>1627</v>
      </c>
    </row>
    <row customHeight="1" ht="11.25">
      <c r="A42" s="0" t="s">
        <v>16</v>
      </c>
      <c r="B42" s="0" t="s">
        <v>3209</v>
      </c>
      <c r="C42" s="0" t="s">
        <v>3210</v>
      </c>
      <c r="D42" s="0" t="s">
        <v>3209</v>
      </c>
      <c r="E42" s="0" t="s">
        <v>3210</v>
      </c>
      <c r="F42" s="0" t="s">
        <v>3130</v>
      </c>
      <c r="G42" s="0" t="s">
        <v>1630</v>
      </c>
    </row>
    <row customHeight="1" ht="11.25">
      <c r="A43" s="0" t="s">
        <v>16</v>
      </c>
      <c r="B43" s="0" t="s">
        <v>3209</v>
      </c>
      <c r="C43" s="0" t="s">
        <v>3210</v>
      </c>
      <c r="D43" s="0" t="s">
        <v>3215</v>
      </c>
      <c r="E43" s="0" t="s">
        <v>3216</v>
      </c>
      <c r="F43" s="0" t="s">
        <v>3133</v>
      </c>
      <c r="G43" s="0" t="s">
        <v>1637</v>
      </c>
    </row>
    <row customHeight="1" ht="11.25">
      <c r="A44" s="0" t="s">
        <v>16</v>
      </c>
      <c r="B44" s="0" t="s">
        <v>3209</v>
      </c>
      <c r="C44" s="0" t="s">
        <v>3210</v>
      </c>
      <c r="D44" s="0" t="s">
        <v>3217</v>
      </c>
      <c r="E44" s="0" t="s">
        <v>3218</v>
      </c>
      <c r="F44" s="0" t="s">
        <v>3162</v>
      </c>
      <c r="G44" s="0" t="s">
        <v>1646</v>
      </c>
    </row>
    <row customHeight="1" ht="11.25">
      <c r="A45" s="0" t="s">
        <v>16</v>
      </c>
      <c r="B45" s="0" t="s">
        <v>3209</v>
      </c>
      <c r="C45" s="0" t="s">
        <v>3210</v>
      </c>
      <c r="D45" s="0" t="s">
        <v>3219</v>
      </c>
      <c r="E45" s="0" t="s">
        <v>3220</v>
      </c>
      <c r="F45" s="0" t="s">
        <v>3151</v>
      </c>
      <c r="G45" s="0" t="s">
        <v>1651</v>
      </c>
    </row>
    <row customHeight="1" ht="11.25">
      <c r="A46" s="0" t="s">
        <v>16</v>
      </c>
      <c r="B46" s="0" t="s">
        <v>3209</v>
      </c>
      <c r="C46" s="0" t="s">
        <v>3210</v>
      </c>
      <c r="D46" s="0" t="s">
        <v>3221</v>
      </c>
      <c r="E46" s="0" t="s">
        <v>3222</v>
      </c>
      <c r="F46" s="0" t="s">
        <v>3151</v>
      </c>
      <c r="G46" s="0" t="s">
        <v>1655</v>
      </c>
    </row>
    <row customHeight="1" ht="11.25">
      <c r="A47" s="0" t="s">
        <v>16</v>
      </c>
      <c r="B47" s="0" t="s">
        <v>3209</v>
      </c>
      <c r="C47" s="0" t="s">
        <v>3210</v>
      </c>
      <c r="D47" s="0" t="s">
        <v>3223</v>
      </c>
      <c r="E47" s="0" t="s">
        <v>3224</v>
      </c>
      <c r="F47" s="0" t="s">
        <v>3133</v>
      </c>
      <c r="G47" s="0" t="s">
        <v>1661</v>
      </c>
    </row>
    <row customHeight="1" ht="11.25">
      <c r="A48" s="0" t="s">
        <v>16</v>
      </c>
      <c r="B48" s="0" t="s">
        <v>3209</v>
      </c>
      <c r="C48" s="0" t="s">
        <v>3210</v>
      </c>
      <c r="D48" s="0" t="s">
        <v>3225</v>
      </c>
      <c r="E48" s="0" t="s">
        <v>3226</v>
      </c>
      <c r="F48" s="0" t="s">
        <v>3133</v>
      </c>
      <c r="G48" s="0" t="s">
        <v>1666</v>
      </c>
    </row>
    <row customHeight="1" ht="11.25">
      <c r="A49" s="0" t="s">
        <v>16</v>
      </c>
      <c r="B49" s="0" t="s">
        <v>3209</v>
      </c>
      <c r="C49" s="0" t="s">
        <v>3210</v>
      </c>
      <c r="D49" s="0" t="s">
        <v>3227</v>
      </c>
      <c r="E49" s="0" t="s">
        <v>3228</v>
      </c>
      <c r="F49" s="0" t="s">
        <v>3133</v>
      </c>
      <c r="G49" s="0" t="s">
        <v>1669</v>
      </c>
    </row>
    <row customHeight="1" ht="11.25">
      <c r="A50" s="0" t="s">
        <v>16</v>
      </c>
      <c r="B50" s="0" t="s">
        <v>3209</v>
      </c>
      <c r="C50" s="0" t="s">
        <v>3210</v>
      </c>
      <c r="D50" s="0" t="s">
        <v>3229</v>
      </c>
      <c r="E50" s="0" t="s">
        <v>3230</v>
      </c>
      <c r="F50" s="0" t="s">
        <v>3133</v>
      </c>
      <c r="G50" s="0" t="s">
        <v>1672</v>
      </c>
    </row>
    <row customHeight="1" ht="11.25">
      <c r="A51" s="0" t="s">
        <v>16</v>
      </c>
      <c r="B51" s="0" t="s">
        <v>3209</v>
      </c>
      <c r="C51" s="0" t="s">
        <v>3210</v>
      </c>
      <c r="D51" s="0" t="s">
        <v>3231</v>
      </c>
      <c r="E51" s="0" t="s">
        <v>3232</v>
      </c>
      <c r="F51" s="0" t="s">
        <v>3133</v>
      </c>
      <c r="G51" s="0" t="s">
        <v>1677</v>
      </c>
    </row>
    <row customHeight="1" ht="11.25">
      <c r="A52" s="0" t="s">
        <v>16</v>
      </c>
      <c r="B52" s="0" t="s">
        <v>3209</v>
      </c>
      <c r="C52" s="0" t="s">
        <v>3210</v>
      </c>
      <c r="D52" s="0" t="s">
        <v>3233</v>
      </c>
      <c r="E52" s="0" t="s">
        <v>3234</v>
      </c>
      <c r="F52" s="0" t="s">
        <v>3133</v>
      </c>
      <c r="G52" s="0" t="s">
        <v>1681</v>
      </c>
    </row>
    <row customHeight="1" ht="11.25">
      <c r="A53" s="0" t="s">
        <v>16</v>
      </c>
      <c r="B53" s="0" t="s">
        <v>3209</v>
      </c>
      <c r="C53" s="0" t="s">
        <v>3210</v>
      </c>
      <c r="D53" s="0" t="s">
        <v>3235</v>
      </c>
      <c r="E53" s="0" t="s">
        <v>3236</v>
      </c>
      <c r="F53" s="0" t="s">
        <v>3133</v>
      </c>
      <c r="G53" s="0" t="s">
        <v>1683</v>
      </c>
    </row>
    <row customHeight="1" ht="11.25">
      <c r="A54" s="0" t="s">
        <v>16</v>
      </c>
      <c r="B54" s="0" t="s">
        <v>3209</v>
      </c>
      <c r="C54" s="0" t="s">
        <v>3210</v>
      </c>
      <c r="D54" s="0" t="s">
        <v>3237</v>
      </c>
      <c r="E54" s="0" t="s">
        <v>3238</v>
      </c>
      <c r="F54" s="0" t="s">
        <v>3133</v>
      </c>
      <c r="G54" s="0" t="s">
        <v>1686</v>
      </c>
    </row>
    <row customHeight="1" ht="11.25">
      <c r="A55" s="0" t="s">
        <v>16</v>
      </c>
      <c r="B55" s="0" t="s">
        <v>3239</v>
      </c>
      <c r="C55" s="0" t="s">
        <v>3240</v>
      </c>
      <c r="D55" s="0" t="s">
        <v>3241</v>
      </c>
      <c r="E55" s="0" t="s">
        <v>3242</v>
      </c>
      <c r="F55" s="0" t="s">
        <v>3133</v>
      </c>
      <c r="G55" s="0" t="s">
        <v>1690</v>
      </c>
    </row>
    <row customHeight="1" ht="11.25">
      <c r="A56" s="0" t="s">
        <v>16</v>
      </c>
      <c r="B56" s="0" t="s">
        <v>3239</v>
      </c>
      <c r="C56" s="0" t="s">
        <v>3240</v>
      </c>
      <c r="D56" s="0" t="s">
        <v>3243</v>
      </c>
      <c r="E56" s="0" t="s">
        <v>3244</v>
      </c>
      <c r="F56" s="0" t="s">
        <v>3133</v>
      </c>
      <c r="G56" s="0" t="s">
        <v>1693</v>
      </c>
    </row>
    <row customHeight="1" ht="11.25">
      <c r="A57" s="0" t="s">
        <v>16</v>
      </c>
      <c r="B57" s="0" t="s">
        <v>3239</v>
      </c>
      <c r="C57" s="0" t="s">
        <v>3240</v>
      </c>
      <c r="D57" s="0" t="s">
        <v>3245</v>
      </c>
      <c r="E57" s="0" t="s">
        <v>3246</v>
      </c>
      <c r="F57" s="0" t="s">
        <v>3133</v>
      </c>
      <c r="G57" s="0" t="s">
        <v>1696</v>
      </c>
    </row>
    <row customHeight="1" ht="11.25">
      <c r="A58" s="0" t="s">
        <v>16</v>
      </c>
      <c r="B58" s="0" t="s">
        <v>3239</v>
      </c>
      <c r="C58" s="0" t="s">
        <v>3240</v>
      </c>
      <c r="D58" s="0" t="s">
        <v>3247</v>
      </c>
      <c r="E58" s="0" t="s">
        <v>3248</v>
      </c>
      <c r="F58" s="0" t="s">
        <v>3133</v>
      </c>
      <c r="G58" s="0" t="s">
        <v>1699</v>
      </c>
    </row>
    <row customHeight="1" ht="11.25">
      <c r="A59" s="0" t="s">
        <v>16</v>
      </c>
      <c r="B59" s="0" t="s">
        <v>3239</v>
      </c>
      <c r="C59" s="0" t="s">
        <v>3240</v>
      </c>
      <c r="D59" s="0" t="s">
        <v>3239</v>
      </c>
      <c r="E59" s="0" t="s">
        <v>3240</v>
      </c>
      <c r="F59" s="0" t="s">
        <v>3130</v>
      </c>
      <c r="G59" s="0" t="s">
        <v>1703</v>
      </c>
    </row>
    <row customHeight="1" ht="11.25">
      <c r="A60" s="0" t="s">
        <v>16</v>
      </c>
      <c r="B60" s="0" t="s">
        <v>3239</v>
      </c>
      <c r="C60" s="0" t="s">
        <v>3240</v>
      </c>
      <c r="D60" s="0" t="s">
        <v>3249</v>
      </c>
      <c r="E60" s="0" t="s">
        <v>3250</v>
      </c>
      <c r="F60" s="0" t="s">
        <v>3133</v>
      </c>
      <c r="G60" s="0" t="s">
        <v>1706</v>
      </c>
    </row>
    <row customHeight="1" ht="11.25">
      <c r="A61" s="0" t="s">
        <v>16</v>
      </c>
      <c r="B61" s="0" t="s">
        <v>3239</v>
      </c>
      <c r="C61" s="0" t="s">
        <v>3240</v>
      </c>
      <c r="D61" s="0" t="s">
        <v>3251</v>
      </c>
      <c r="E61" s="0" t="s">
        <v>3252</v>
      </c>
      <c r="F61" s="0" t="s">
        <v>3138</v>
      </c>
      <c r="G61" s="0" t="s">
        <v>3253</v>
      </c>
    </row>
    <row customHeight="1" ht="11.25">
      <c r="A62" s="0" t="s">
        <v>16</v>
      </c>
      <c r="B62" s="0" t="s">
        <v>3239</v>
      </c>
      <c r="C62" s="0" t="s">
        <v>3240</v>
      </c>
      <c r="D62" s="0" t="s">
        <v>3254</v>
      </c>
      <c r="E62" s="0" t="s">
        <v>3255</v>
      </c>
      <c r="F62" s="0" t="s">
        <v>3133</v>
      </c>
      <c r="G62" s="0" t="s">
        <v>3256</v>
      </c>
    </row>
    <row customHeight="1" ht="11.25">
      <c r="A63" s="0" t="s">
        <v>16</v>
      </c>
      <c r="B63" s="0" t="s">
        <v>3239</v>
      </c>
      <c r="C63" s="0" t="s">
        <v>3240</v>
      </c>
      <c r="D63" s="0" t="s">
        <v>3257</v>
      </c>
      <c r="E63" s="0" t="s">
        <v>3258</v>
      </c>
      <c r="F63" s="0" t="s">
        <v>3133</v>
      </c>
      <c r="G63" s="0" t="s">
        <v>3259</v>
      </c>
    </row>
    <row customHeight="1" ht="11.25">
      <c r="A64" s="0" t="s">
        <v>16</v>
      </c>
      <c r="B64" s="0" t="s">
        <v>3239</v>
      </c>
      <c r="C64" s="0" t="s">
        <v>3240</v>
      </c>
      <c r="D64" s="0" t="s">
        <v>3260</v>
      </c>
      <c r="E64" s="0" t="s">
        <v>3261</v>
      </c>
      <c r="F64" s="0" t="s">
        <v>3133</v>
      </c>
      <c r="G64" s="0" t="s">
        <v>3262</v>
      </c>
    </row>
    <row customHeight="1" ht="11.25">
      <c r="A65" s="0" t="s">
        <v>16</v>
      </c>
      <c r="B65" s="0" t="s">
        <v>3239</v>
      </c>
      <c r="C65" s="0" t="s">
        <v>3240</v>
      </c>
      <c r="D65" s="0" t="s">
        <v>3263</v>
      </c>
      <c r="E65" s="0" t="s">
        <v>3264</v>
      </c>
      <c r="F65" s="0" t="s">
        <v>3133</v>
      </c>
      <c r="G65" s="0" t="s">
        <v>3265</v>
      </c>
    </row>
    <row customHeight="1" ht="11.25">
      <c r="A66" s="0" t="s">
        <v>16</v>
      </c>
      <c r="B66" s="0" t="s">
        <v>3239</v>
      </c>
      <c r="C66" s="0" t="s">
        <v>3240</v>
      </c>
      <c r="D66" s="0" t="s">
        <v>3266</v>
      </c>
      <c r="E66" s="0" t="s">
        <v>3267</v>
      </c>
      <c r="F66" s="0" t="s">
        <v>3133</v>
      </c>
      <c r="G66" s="0" t="s">
        <v>3268</v>
      </c>
    </row>
    <row customHeight="1" ht="11.25">
      <c r="A67" s="0" t="s">
        <v>16</v>
      </c>
      <c r="B67" s="0" t="s">
        <v>3239</v>
      </c>
      <c r="C67" s="0" t="s">
        <v>3240</v>
      </c>
      <c r="D67" s="0" t="s">
        <v>3269</v>
      </c>
      <c r="E67" s="0" t="s">
        <v>3270</v>
      </c>
      <c r="F67" s="0" t="s">
        <v>3133</v>
      </c>
      <c r="G67" s="0" t="s">
        <v>2024</v>
      </c>
    </row>
    <row customHeight="1" ht="11.25">
      <c r="A68" s="0" t="s">
        <v>16</v>
      </c>
      <c r="B68" s="0" t="s">
        <v>3239</v>
      </c>
      <c r="C68" s="0" t="s">
        <v>3240</v>
      </c>
      <c r="D68" s="0" t="s">
        <v>3271</v>
      </c>
      <c r="E68" s="0" t="s">
        <v>3272</v>
      </c>
      <c r="F68" s="0" t="s">
        <v>3133</v>
      </c>
      <c r="G68" s="0" t="s">
        <v>3273</v>
      </c>
    </row>
    <row customHeight="1" ht="11.25">
      <c r="A69" s="0" t="s">
        <v>16</v>
      </c>
      <c r="B69" s="0" t="s">
        <v>3239</v>
      </c>
      <c r="C69" s="0" t="s">
        <v>3240</v>
      </c>
      <c r="D69" s="0" t="s">
        <v>3274</v>
      </c>
      <c r="E69" s="0" t="s">
        <v>3275</v>
      </c>
      <c r="F69" s="0" t="s">
        <v>3133</v>
      </c>
      <c r="G69" s="0" t="s">
        <v>2227</v>
      </c>
    </row>
    <row customHeight="1" ht="11.25">
      <c r="A70" s="0" t="s">
        <v>16</v>
      </c>
      <c r="B70" s="0" t="s">
        <v>3239</v>
      </c>
      <c r="C70" s="0" t="s">
        <v>3240</v>
      </c>
      <c r="D70" s="0" t="s">
        <v>3276</v>
      </c>
      <c r="E70" s="0" t="s">
        <v>3277</v>
      </c>
      <c r="F70" s="0" t="s">
        <v>3133</v>
      </c>
      <c r="G70" s="0" t="s">
        <v>3278</v>
      </c>
    </row>
    <row customHeight="1" ht="11.25">
      <c r="A71" s="0" t="s">
        <v>16</v>
      </c>
      <c r="B71" s="0" t="s">
        <v>3239</v>
      </c>
      <c r="C71" s="0" t="s">
        <v>3240</v>
      </c>
      <c r="D71" s="0" t="s">
        <v>3279</v>
      </c>
      <c r="E71" s="0" t="s">
        <v>3280</v>
      </c>
      <c r="F71" s="0" t="s">
        <v>3133</v>
      </c>
      <c r="G71" s="0" t="s">
        <v>3281</v>
      </c>
    </row>
    <row customHeight="1" ht="11.25">
      <c r="A72" s="0" t="s">
        <v>16</v>
      </c>
      <c r="B72" s="0" t="s">
        <v>3239</v>
      </c>
      <c r="C72" s="0" t="s">
        <v>3240</v>
      </c>
      <c r="D72" s="0" t="s">
        <v>3282</v>
      </c>
      <c r="E72" s="0" t="s">
        <v>3283</v>
      </c>
      <c r="F72" s="0" t="s">
        <v>3133</v>
      </c>
      <c r="G72" s="0" t="s">
        <v>3284</v>
      </c>
    </row>
    <row customHeight="1" ht="11.25">
      <c r="A73" s="0" t="s">
        <v>16</v>
      </c>
      <c r="B73" s="0" t="s">
        <v>3239</v>
      </c>
      <c r="C73" s="0" t="s">
        <v>3240</v>
      </c>
      <c r="D73" s="0" t="s">
        <v>3285</v>
      </c>
      <c r="E73" s="0" t="s">
        <v>3286</v>
      </c>
      <c r="F73" s="0" t="s">
        <v>3133</v>
      </c>
      <c r="G73" s="0" t="s">
        <v>3287</v>
      </c>
    </row>
    <row customHeight="1" ht="11.25">
      <c r="A74" s="0" t="s">
        <v>16</v>
      </c>
      <c r="B74" s="0" t="s">
        <v>3239</v>
      </c>
      <c r="C74" s="0" t="s">
        <v>3240</v>
      </c>
      <c r="D74" s="0" t="s">
        <v>3288</v>
      </c>
      <c r="E74" s="0" t="s">
        <v>3289</v>
      </c>
      <c r="F74" s="0" t="s">
        <v>3133</v>
      </c>
      <c r="G74" s="0" t="s">
        <v>3290</v>
      </c>
    </row>
    <row customHeight="1" ht="11.25">
      <c r="A75" s="0" t="s">
        <v>16</v>
      </c>
      <c r="B75" s="0" t="s">
        <v>3291</v>
      </c>
      <c r="C75" s="0" t="s">
        <v>3292</v>
      </c>
      <c r="D75" s="0" t="s">
        <v>3291</v>
      </c>
      <c r="E75" s="0" t="s">
        <v>3292</v>
      </c>
      <c r="F75" s="0" t="s">
        <v>3293</v>
      </c>
      <c r="G75" s="0" t="s">
        <v>3294</v>
      </c>
    </row>
    <row customHeight="1" ht="11.25">
      <c r="A76" s="0" t="s">
        <v>16</v>
      </c>
      <c r="B76" s="0" t="s">
        <v>3295</v>
      </c>
      <c r="C76" s="0" t="s">
        <v>3296</v>
      </c>
      <c r="D76" s="0" t="s">
        <v>3295</v>
      </c>
      <c r="E76" s="0" t="s">
        <v>3296</v>
      </c>
      <c r="F76" s="0" t="s">
        <v>3293</v>
      </c>
      <c r="G76" s="0" t="s">
        <v>3297</v>
      </c>
    </row>
    <row customHeight="1" ht="11.25">
      <c r="A77" s="0" t="s">
        <v>16</v>
      </c>
      <c r="B77" s="0" t="s">
        <v>3298</v>
      </c>
      <c r="C77" s="0" t="s">
        <v>3299</v>
      </c>
      <c r="D77" s="0" t="s">
        <v>3300</v>
      </c>
      <c r="E77" s="0" t="s">
        <v>3301</v>
      </c>
      <c r="F77" s="0" t="s">
        <v>3133</v>
      </c>
      <c r="G77" s="0" t="s">
        <v>3302</v>
      </c>
    </row>
    <row customHeight="1" ht="11.25">
      <c r="A78" s="0" t="s">
        <v>16</v>
      </c>
      <c r="B78" s="0" t="s">
        <v>3298</v>
      </c>
      <c r="C78" s="0" t="s">
        <v>3299</v>
      </c>
      <c r="D78" s="0" t="s">
        <v>3303</v>
      </c>
      <c r="E78" s="0" t="s">
        <v>3304</v>
      </c>
      <c r="F78" s="0" t="s">
        <v>3133</v>
      </c>
      <c r="G78" s="0" t="s">
        <v>3305</v>
      </c>
    </row>
    <row customHeight="1" ht="11.25">
      <c r="A79" s="0" t="s">
        <v>16</v>
      </c>
      <c r="B79" s="0" t="s">
        <v>3298</v>
      </c>
      <c r="C79" s="0" t="s">
        <v>3299</v>
      </c>
      <c r="D79" s="0" t="s">
        <v>3306</v>
      </c>
      <c r="E79" s="0" t="s">
        <v>3307</v>
      </c>
      <c r="F79" s="0" t="s">
        <v>3133</v>
      </c>
      <c r="G79" s="0" t="s">
        <v>3308</v>
      </c>
    </row>
    <row customHeight="1" ht="11.25">
      <c r="A80" s="0" t="s">
        <v>16</v>
      </c>
      <c r="B80" s="0" t="s">
        <v>3298</v>
      </c>
      <c r="C80" s="0" t="s">
        <v>3299</v>
      </c>
      <c r="D80" s="0" t="s">
        <v>3309</v>
      </c>
      <c r="E80" s="0" t="s">
        <v>3310</v>
      </c>
      <c r="F80" s="0" t="s">
        <v>3133</v>
      </c>
      <c r="G80" s="0" t="s">
        <v>3311</v>
      </c>
    </row>
    <row customHeight="1" ht="11.25">
      <c r="A81" s="0" t="s">
        <v>16</v>
      </c>
      <c r="B81" s="0" t="s">
        <v>3298</v>
      </c>
      <c r="C81" s="0" t="s">
        <v>3299</v>
      </c>
      <c r="D81" s="0" t="s">
        <v>3312</v>
      </c>
      <c r="E81" s="0" t="s">
        <v>3313</v>
      </c>
      <c r="F81" s="0" t="s">
        <v>3133</v>
      </c>
      <c r="G81" s="0" t="s">
        <v>3314</v>
      </c>
    </row>
    <row customHeight="1" ht="11.25">
      <c r="A82" s="0" t="s">
        <v>16</v>
      </c>
      <c r="B82" s="0" t="s">
        <v>3298</v>
      </c>
      <c r="C82" s="0" t="s">
        <v>3299</v>
      </c>
      <c r="D82" s="0" t="s">
        <v>3315</v>
      </c>
      <c r="E82" s="0" t="s">
        <v>3316</v>
      </c>
      <c r="F82" s="0" t="s">
        <v>3133</v>
      </c>
      <c r="G82" s="0" t="s">
        <v>3317</v>
      </c>
    </row>
    <row customHeight="1" ht="11.25">
      <c r="A83" s="0" t="s">
        <v>16</v>
      </c>
      <c r="B83" s="0" t="s">
        <v>3298</v>
      </c>
      <c r="C83" s="0" t="s">
        <v>3299</v>
      </c>
      <c r="D83" s="0" t="s">
        <v>3318</v>
      </c>
      <c r="E83" s="0" t="s">
        <v>3319</v>
      </c>
      <c r="F83" s="0" t="s">
        <v>3133</v>
      </c>
      <c r="G83" s="0" t="s">
        <v>3320</v>
      </c>
    </row>
    <row customHeight="1" ht="11.25">
      <c r="A84" s="0" t="s">
        <v>16</v>
      </c>
      <c r="B84" s="0" t="s">
        <v>3298</v>
      </c>
      <c r="C84" s="0" t="s">
        <v>3299</v>
      </c>
      <c r="D84" s="0" t="s">
        <v>3321</v>
      </c>
      <c r="E84" s="0" t="s">
        <v>3322</v>
      </c>
      <c r="F84" s="0" t="s">
        <v>3133</v>
      </c>
      <c r="G84" s="0" t="s">
        <v>3323</v>
      </c>
    </row>
    <row customHeight="1" ht="11.25">
      <c r="A85" s="0" t="s">
        <v>16</v>
      </c>
      <c r="B85" s="0" t="s">
        <v>3298</v>
      </c>
      <c r="C85" s="0" t="s">
        <v>3299</v>
      </c>
      <c r="D85" s="0" t="s">
        <v>3324</v>
      </c>
      <c r="E85" s="0" t="s">
        <v>3325</v>
      </c>
      <c r="F85" s="0" t="s">
        <v>3133</v>
      </c>
      <c r="G85" s="0" t="s">
        <v>3326</v>
      </c>
    </row>
    <row customHeight="1" ht="11.25">
      <c r="A86" s="0" t="s">
        <v>16</v>
      </c>
      <c r="B86" s="0" t="s">
        <v>3298</v>
      </c>
      <c r="C86" s="0" t="s">
        <v>3299</v>
      </c>
      <c r="D86" s="0" t="s">
        <v>3298</v>
      </c>
      <c r="E86" s="0" t="s">
        <v>3299</v>
      </c>
      <c r="F86" s="0" t="s">
        <v>3130</v>
      </c>
      <c r="G86" s="0" t="s">
        <v>3327</v>
      </c>
    </row>
    <row customHeight="1" ht="11.25">
      <c r="A87" s="0" t="s">
        <v>16</v>
      </c>
      <c r="B87" s="0" t="s">
        <v>3298</v>
      </c>
      <c r="C87" s="0" t="s">
        <v>3299</v>
      </c>
      <c r="D87" s="0" t="s">
        <v>3328</v>
      </c>
      <c r="E87" s="0" t="s">
        <v>3329</v>
      </c>
      <c r="F87" s="0" t="s">
        <v>3133</v>
      </c>
      <c r="G87" s="0" t="s">
        <v>3330</v>
      </c>
    </row>
    <row customHeight="1" ht="11.25">
      <c r="A88" s="0" t="s">
        <v>16</v>
      </c>
      <c r="B88" s="0" t="s">
        <v>3298</v>
      </c>
      <c r="C88" s="0" t="s">
        <v>3299</v>
      </c>
      <c r="D88" s="0" t="s">
        <v>3331</v>
      </c>
      <c r="E88" s="0" t="s">
        <v>3332</v>
      </c>
      <c r="F88" s="0" t="s">
        <v>3133</v>
      </c>
      <c r="G88" s="0" t="s">
        <v>3333</v>
      </c>
    </row>
    <row customHeight="1" ht="11.25">
      <c r="A89" s="0" t="s">
        <v>16</v>
      </c>
      <c r="B89" s="0" t="s">
        <v>3298</v>
      </c>
      <c r="C89" s="0" t="s">
        <v>3299</v>
      </c>
      <c r="D89" s="0" t="s">
        <v>3334</v>
      </c>
      <c r="E89" s="0" t="s">
        <v>3335</v>
      </c>
      <c r="F89" s="0" t="s">
        <v>3133</v>
      </c>
      <c r="G89" s="0" t="s">
        <v>3336</v>
      </c>
    </row>
    <row customHeight="1" ht="11.25">
      <c r="A90" s="0" t="s">
        <v>16</v>
      </c>
      <c r="B90" s="0" t="s">
        <v>3298</v>
      </c>
      <c r="C90" s="0" t="s">
        <v>3299</v>
      </c>
      <c r="D90" s="0" t="s">
        <v>3337</v>
      </c>
      <c r="E90" s="0" t="s">
        <v>3338</v>
      </c>
      <c r="F90" s="0" t="s">
        <v>3133</v>
      </c>
      <c r="G90" s="0" t="s">
        <v>3339</v>
      </c>
    </row>
    <row customHeight="1" ht="11.25">
      <c r="A91" s="0" t="s">
        <v>16</v>
      </c>
      <c r="B91" s="0" t="s">
        <v>3298</v>
      </c>
      <c r="C91" s="0" t="s">
        <v>3299</v>
      </c>
      <c r="D91" s="0" t="s">
        <v>3340</v>
      </c>
      <c r="E91" s="0" t="s">
        <v>3341</v>
      </c>
      <c r="F91" s="0" t="s">
        <v>3133</v>
      </c>
      <c r="G91" s="0" t="s">
        <v>3342</v>
      </c>
    </row>
    <row customHeight="1" ht="11.25">
      <c r="A92" s="0" t="s">
        <v>16</v>
      </c>
      <c r="B92" s="0" t="s">
        <v>3298</v>
      </c>
      <c r="C92" s="0" t="s">
        <v>3299</v>
      </c>
      <c r="D92" s="0" t="s">
        <v>3343</v>
      </c>
      <c r="E92" s="0" t="s">
        <v>3344</v>
      </c>
      <c r="F92" s="0" t="s">
        <v>3133</v>
      </c>
      <c r="G92" s="0" t="s">
        <v>3345</v>
      </c>
    </row>
    <row customHeight="1" ht="11.25">
      <c r="A93" s="0" t="s">
        <v>16</v>
      </c>
      <c r="B93" s="0" t="s">
        <v>3298</v>
      </c>
      <c r="C93" s="0" t="s">
        <v>3299</v>
      </c>
      <c r="D93" s="0" t="s">
        <v>3346</v>
      </c>
      <c r="E93" s="0" t="s">
        <v>3347</v>
      </c>
      <c r="F93" s="0" t="s">
        <v>3133</v>
      </c>
      <c r="G93" s="0" t="s">
        <v>3348</v>
      </c>
    </row>
    <row customHeight="1" ht="11.25">
      <c r="A94" s="0" t="s">
        <v>16</v>
      </c>
      <c r="B94" s="0" t="s">
        <v>3298</v>
      </c>
      <c r="C94" s="0" t="s">
        <v>3299</v>
      </c>
      <c r="D94" s="0" t="s">
        <v>3349</v>
      </c>
      <c r="E94" s="0" t="s">
        <v>3350</v>
      </c>
      <c r="F94" s="0" t="s">
        <v>3133</v>
      </c>
      <c r="G94" s="0" t="s">
        <v>3351</v>
      </c>
    </row>
    <row customHeight="1" ht="11.25">
      <c r="A95" s="0" t="s">
        <v>16</v>
      </c>
      <c r="B95" s="0" t="s">
        <v>3298</v>
      </c>
      <c r="C95" s="0" t="s">
        <v>3299</v>
      </c>
      <c r="D95" s="0" t="s">
        <v>3352</v>
      </c>
      <c r="E95" s="0" t="s">
        <v>3353</v>
      </c>
      <c r="F95" s="0" t="s">
        <v>3133</v>
      </c>
      <c r="G95" s="0" t="s">
        <v>3354</v>
      </c>
    </row>
    <row customHeight="1" ht="11.25">
      <c r="A96" s="0" t="s">
        <v>16</v>
      </c>
      <c r="B96" s="0" t="s">
        <v>3298</v>
      </c>
      <c r="C96" s="0" t="s">
        <v>3299</v>
      </c>
      <c r="D96" s="0" t="s">
        <v>3355</v>
      </c>
      <c r="E96" s="0" t="s">
        <v>3356</v>
      </c>
      <c r="F96" s="0" t="s">
        <v>3133</v>
      </c>
      <c r="G96" s="0" t="s">
        <v>3357</v>
      </c>
    </row>
    <row customHeight="1" ht="11.25">
      <c r="A97" s="0" t="s">
        <v>16</v>
      </c>
      <c r="B97" s="0" t="s">
        <v>3298</v>
      </c>
      <c r="C97" s="0" t="s">
        <v>3299</v>
      </c>
      <c r="D97" s="0" t="s">
        <v>3358</v>
      </c>
      <c r="E97" s="0" t="s">
        <v>3359</v>
      </c>
      <c r="F97" s="0" t="s">
        <v>3133</v>
      </c>
      <c r="G97" s="0" t="s">
        <v>3360</v>
      </c>
    </row>
    <row customHeight="1" ht="11.25">
      <c r="A98" s="0" t="s">
        <v>16</v>
      </c>
      <c r="B98" s="0" t="s">
        <v>3298</v>
      </c>
      <c r="C98" s="0" t="s">
        <v>3299</v>
      </c>
      <c r="D98" s="0" t="s">
        <v>3361</v>
      </c>
      <c r="E98" s="0" t="s">
        <v>3362</v>
      </c>
      <c r="F98" s="0" t="s">
        <v>3133</v>
      </c>
      <c r="G98" s="0" t="s">
        <v>3363</v>
      </c>
    </row>
    <row customHeight="1" ht="11.25">
      <c r="A99" s="0" t="s">
        <v>16</v>
      </c>
      <c r="B99" s="0" t="s">
        <v>3364</v>
      </c>
      <c r="C99" s="0" t="s">
        <v>3365</v>
      </c>
      <c r="D99" s="0" t="s">
        <v>3366</v>
      </c>
      <c r="E99" s="0" t="s">
        <v>3367</v>
      </c>
      <c r="F99" s="0" t="s">
        <v>3133</v>
      </c>
      <c r="G99" s="0" t="s">
        <v>3368</v>
      </c>
    </row>
    <row customHeight="1" ht="11.25">
      <c r="A100" s="0" t="s">
        <v>16</v>
      </c>
      <c r="B100" s="0" t="s">
        <v>3364</v>
      </c>
      <c r="C100" s="0" t="s">
        <v>3365</v>
      </c>
      <c r="D100" s="0" t="s">
        <v>3369</v>
      </c>
      <c r="E100" s="0" t="s">
        <v>3370</v>
      </c>
      <c r="F100" s="0" t="s">
        <v>3133</v>
      </c>
      <c r="G100" s="0" t="s">
        <v>3371</v>
      </c>
    </row>
    <row customHeight="1" ht="11.25">
      <c r="A101" s="0" t="s">
        <v>16</v>
      </c>
      <c r="B101" s="0" t="s">
        <v>3364</v>
      </c>
      <c r="C101" s="0" t="s">
        <v>3365</v>
      </c>
      <c r="D101" s="0" t="s">
        <v>3372</v>
      </c>
      <c r="E101" s="0" t="s">
        <v>3373</v>
      </c>
      <c r="F101" s="0" t="s">
        <v>3133</v>
      </c>
      <c r="G101" s="0" t="s">
        <v>3374</v>
      </c>
    </row>
    <row customHeight="1" ht="11.25">
      <c r="A102" s="0" t="s">
        <v>16</v>
      </c>
      <c r="B102" s="0" t="s">
        <v>3364</v>
      </c>
      <c r="C102" s="0" t="s">
        <v>3365</v>
      </c>
      <c r="D102" s="0" t="s">
        <v>3375</v>
      </c>
      <c r="E102" s="0" t="s">
        <v>3376</v>
      </c>
      <c r="F102" s="0" t="s">
        <v>3133</v>
      </c>
      <c r="G102" s="0" t="s">
        <v>3377</v>
      </c>
    </row>
    <row customHeight="1" ht="11.25">
      <c r="A103" s="0" t="s">
        <v>16</v>
      </c>
      <c r="B103" s="0" t="s">
        <v>3364</v>
      </c>
      <c r="C103" s="0" t="s">
        <v>3365</v>
      </c>
      <c r="D103" s="0" t="s">
        <v>3378</v>
      </c>
      <c r="E103" s="0" t="s">
        <v>3379</v>
      </c>
      <c r="F103" s="0" t="s">
        <v>3133</v>
      </c>
      <c r="G103" s="0" t="s">
        <v>3380</v>
      </c>
    </row>
    <row customHeight="1" ht="11.25">
      <c r="A104" s="0" t="s">
        <v>16</v>
      </c>
      <c r="B104" s="0" t="s">
        <v>3364</v>
      </c>
      <c r="C104" s="0" t="s">
        <v>3365</v>
      </c>
      <c r="D104" s="0" t="s">
        <v>3381</v>
      </c>
      <c r="E104" s="0" t="s">
        <v>3382</v>
      </c>
      <c r="F104" s="0" t="s">
        <v>3133</v>
      </c>
      <c r="G104" s="0" t="s">
        <v>3383</v>
      </c>
    </row>
    <row customHeight="1" ht="11.25">
      <c r="A105" s="0" t="s">
        <v>16</v>
      </c>
      <c r="B105" s="0" t="s">
        <v>3364</v>
      </c>
      <c r="C105" s="0" t="s">
        <v>3365</v>
      </c>
      <c r="D105" s="0" t="s">
        <v>3384</v>
      </c>
      <c r="E105" s="0" t="s">
        <v>3385</v>
      </c>
      <c r="F105" s="0" t="s">
        <v>3133</v>
      </c>
      <c r="G105" s="0" t="s">
        <v>3386</v>
      </c>
    </row>
    <row customHeight="1" ht="11.25">
      <c r="A106" s="0" t="s">
        <v>16</v>
      </c>
      <c r="B106" s="0" t="s">
        <v>3364</v>
      </c>
      <c r="C106" s="0" t="s">
        <v>3365</v>
      </c>
      <c r="D106" s="0" t="s">
        <v>3387</v>
      </c>
      <c r="E106" s="0" t="s">
        <v>3388</v>
      </c>
      <c r="F106" s="0" t="s">
        <v>3133</v>
      </c>
      <c r="G106" s="0" t="s">
        <v>3389</v>
      </c>
    </row>
    <row customHeight="1" ht="11.25">
      <c r="A107" s="0" t="s">
        <v>16</v>
      </c>
      <c r="B107" s="0" t="s">
        <v>3364</v>
      </c>
      <c r="C107" s="0" t="s">
        <v>3365</v>
      </c>
      <c r="D107" s="0" t="s">
        <v>3390</v>
      </c>
      <c r="E107" s="0" t="s">
        <v>3391</v>
      </c>
      <c r="F107" s="0" t="s">
        <v>3133</v>
      </c>
      <c r="G107" s="0" t="s">
        <v>3392</v>
      </c>
    </row>
    <row customHeight="1" ht="11.25">
      <c r="A108" s="0" t="s">
        <v>16</v>
      </c>
      <c r="B108" s="0" t="s">
        <v>3364</v>
      </c>
      <c r="C108" s="0" t="s">
        <v>3365</v>
      </c>
      <c r="D108" s="0" t="s">
        <v>3393</v>
      </c>
      <c r="E108" s="0" t="s">
        <v>3394</v>
      </c>
      <c r="F108" s="0" t="s">
        <v>3133</v>
      </c>
      <c r="G108" s="0" t="s">
        <v>3395</v>
      </c>
    </row>
    <row customHeight="1" ht="11.25">
      <c r="A109" s="0" t="s">
        <v>16</v>
      </c>
      <c r="B109" s="0" t="s">
        <v>3364</v>
      </c>
      <c r="C109" s="0" t="s">
        <v>3365</v>
      </c>
      <c r="D109" s="0" t="s">
        <v>3396</v>
      </c>
      <c r="E109" s="0" t="s">
        <v>3397</v>
      </c>
      <c r="F109" s="0" t="s">
        <v>3133</v>
      </c>
      <c r="G109" s="0" t="s">
        <v>3398</v>
      </c>
    </row>
    <row customHeight="1" ht="11.25">
      <c r="A110" s="0" t="s">
        <v>16</v>
      </c>
      <c r="B110" s="0" t="s">
        <v>3364</v>
      </c>
      <c r="C110" s="0" t="s">
        <v>3365</v>
      </c>
      <c r="D110" s="0" t="s">
        <v>3364</v>
      </c>
      <c r="E110" s="0" t="s">
        <v>3365</v>
      </c>
      <c r="F110" s="0" t="s">
        <v>3130</v>
      </c>
      <c r="G110" s="0" t="s">
        <v>3399</v>
      </c>
    </row>
    <row customHeight="1" ht="11.25">
      <c r="A111" s="0" t="s">
        <v>16</v>
      </c>
      <c r="B111" s="0" t="s">
        <v>3364</v>
      </c>
      <c r="C111" s="0" t="s">
        <v>3365</v>
      </c>
      <c r="D111" s="0" t="s">
        <v>3400</v>
      </c>
      <c r="E111" s="0" t="s">
        <v>3401</v>
      </c>
      <c r="F111" s="0" t="s">
        <v>3133</v>
      </c>
      <c r="G111" s="0" t="s">
        <v>3402</v>
      </c>
    </row>
    <row customHeight="1" ht="11.25">
      <c r="A112" s="0" t="s">
        <v>16</v>
      </c>
      <c r="B112" s="0" t="s">
        <v>3364</v>
      </c>
      <c r="C112" s="0" t="s">
        <v>3365</v>
      </c>
      <c r="D112" s="0" t="s">
        <v>3403</v>
      </c>
      <c r="E112" s="0" t="s">
        <v>3404</v>
      </c>
      <c r="F112" s="0" t="s">
        <v>3133</v>
      </c>
      <c r="G112" s="0" t="s">
        <v>3405</v>
      </c>
    </row>
    <row customHeight="1" ht="11.25">
      <c r="A113" s="0" t="s">
        <v>16</v>
      </c>
      <c r="B113" s="0" t="s">
        <v>3364</v>
      </c>
      <c r="C113" s="0" t="s">
        <v>3365</v>
      </c>
      <c r="D113" s="0" t="s">
        <v>3406</v>
      </c>
      <c r="E113" s="0" t="s">
        <v>3407</v>
      </c>
      <c r="F113" s="0" t="s">
        <v>3133</v>
      </c>
      <c r="G113" s="0" t="s">
        <v>3408</v>
      </c>
    </row>
    <row customHeight="1" ht="11.25">
      <c r="A114" s="0" t="s">
        <v>16</v>
      </c>
      <c r="B114" s="0" t="s">
        <v>3409</v>
      </c>
      <c r="C114" s="0" t="s">
        <v>3410</v>
      </c>
      <c r="D114" s="0" t="s">
        <v>3411</v>
      </c>
      <c r="E114" s="0" t="s">
        <v>3412</v>
      </c>
      <c r="F114" s="0" t="s">
        <v>3138</v>
      </c>
      <c r="G114" s="0" t="s">
        <v>3413</v>
      </c>
    </row>
    <row customHeight="1" ht="11.25">
      <c r="A115" s="0" t="s">
        <v>16</v>
      </c>
      <c r="B115" s="0" t="s">
        <v>3409</v>
      </c>
      <c r="C115" s="0" t="s">
        <v>3410</v>
      </c>
      <c r="D115" s="0" t="s">
        <v>3387</v>
      </c>
      <c r="E115" s="0" t="s">
        <v>3414</v>
      </c>
      <c r="F115" s="0" t="s">
        <v>3133</v>
      </c>
      <c r="G115" s="0" t="s">
        <v>3415</v>
      </c>
    </row>
    <row customHeight="1" ht="11.25">
      <c r="A116" s="0" t="s">
        <v>16</v>
      </c>
      <c r="B116" s="0" t="s">
        <v>3409</v>
      </c>
      <c r="C116" s="0" t="s">
        <v>3410</v>
      </c>
      <c r="D116" s="0" t="s">
        <v>3416</v>
      </c>
      <c r="E116" s="0" t="s">
        <v>3417</v>
      </c>
      <c r="F116" s="0" t="s">
        <v>3133</v>
      </c>
      <c r="G116" s="0" t="s">
        <v>3418</v>
      </c>
    </row>
    <row customHeight="1" ht="11.25">
      <c r="A117" s="0" t="s">
        <v>16</v>
      </c>
      <c r="B117" s="0" t="s">
        <v>3409</v>
      </c>
      <c r="C117" s="0" t="s">
        <v>3410</v>
      </c>
      <c r="D117" s="0" t="s">
        <v>3419</v>
      </c>
      <c r="E117" s="0" t="s">
        <v>3420</v>
      </c>
      <c r="F117" s="0" t="s">
        <v>3133</v>
      </c>
      <c r="G117" s="0" t="s">
        <v>3421</v>
      </c>
    </row>
    <row customHeight="1" ht="11.25">
      <c r="A118" s="0" t="s">
        <v>16</v>
      </c>
      <c r="B118" s="0" t="s">
        <v>3409</v>
      </c>
      <c r="C118" s="0" t="s">
        <v>3410</v>
      </c>
      <c r="D118" s="0" t="s">
        <v>3422</v>
      </c>
      <c r="E118" s="0" t="s">
        <v>3423</v>
      </c>
      <c r="F118" s="0" t="s">
        <v>3133</v>
      </c>
      <c r="G118" s="0" t="s">
        <v>3424</v>
      </c>
    </row>
    <row customHeight="1" ht="11.25">
      <c r="A119" s="0" t="s">
        <v>16</v>
      </c>
      <c r="B119" s="0" t="s">
        <v>3409</v>
      </c>
      <c r="C119" s="0" t="s">
        <v>3410</v>
      </c>
      <c r="D119" s="0" t="s">
        <v>3425</v>
      </c>
      <c r="E119" s="0" t="s">
        <v>3426</v>
      </c>
      <c r="F119" s="0" t="s">
        <v>3162</v>
      </c>
      <c r="G119" s="0" t="s">
        <v>3427</v>
      </c>
    </row>
    <row customHeight="1" ht="11.25">
      <c r="A120" s="0" t="s">
        <v>16</v>
      </c>
      <c r="B120" s="0" t="s">
        <v>3409</v>
      </c>
      <c r="C120" s="0" t="s">
        <v>3410</v>
      </c>
      <c r="D120" s="0" t="s">
        <v>3428</v>
      </c>
      <c r="E120" s="0" t="s">
        <v>3429</v>
      </c>
      <c r="F120" s="0" t="s">
        <v>3133</v>
      </c>
      <c r="G120" s="0" t="s">
        <v>3430</v>
      </c>
    </row>
    <row customHeight="1" ht="11.25">
      <c r="A121" s="0" t="s">
        <v>16</v>
      </c>
      <c r="B121" s="0" t="s">
        <v>3409</v>
      </c>
      <c r="C121" s="0" t="s">
        <v>3410</v>
      </c>
      <c r="D121" s="0" t="s">
        <v>3431</v>
      </c>
      <c r="E121" s="0" t="s">
        <v>3432</v>
      </c>
      <c r="F121" s="0" t="s">
        <v>3133</v>
      </c>
      <c r="G121" s="0" t="s">
        <v>3433</v>
      </c>
    </row>
    <row customHeight="1" ht="11.25">
      <c r="A122" s="0" t="s">
        <v>16</v>
      </c>
      <c r="B122" s="0" t="s">
        <v>3409</v>
      </c>
      <c r="C122" s="0" t="s">
        <v>3410</v>
      </c>
      <c r="D122" s="0" t="s">
        <v>3409</v>
      </c>
      <c r="E122" s="0" t="s">
        <v>3410</v>
      </c>
      <c r="F122" s="0" t="s">
        <v>3130</v>
      </c>
      <c r="G122" s="0" t="s">
        <v>3434</v>
      </c>
    </row>
    <row customHeight="1" ht="11.25">
      <c r="A123" s="0" t="s">
        <v>16</v>
      </c>
      <c r="B123" s="0" t="s">
        <v>3409</v>
      </c>
      <c r="C123" s="0" t="s">
        <v>3410</v>
      </c>
      <c r="D123" s="0" t="s">
        <v>3435</v>
      </c>
      <c r="E123" s="0" t="s">
        <v>3436</v>
      </c>
      <c r="F123" s="0" t="s">
        <v>3133</v>
      </c>
      <c r="G123" s="0" t="s">
        <v>3437</v>
      </c>
    </row>
    <row customHeight="1" ht="11.25">
      <c r="A124" s="0" t="s">
        <v>16</v>
      </c>
      <c r="B124" s="0" t="s">
        <v>3409</v>
      </c>
      <c r="C124" s="0" t="s">
        <v>3410</v>
      </c>
      <c r="D124" s="0" t="s">
        <v>3438</v>
      </c>
      <c r="E124" s="0" t="s">
        <v>3439</v>
      </c>
      <c r="F124" s="0" t="s">
        <v>3133</v>
      </c>
      <c r="G124" s="0" t="s">
        <v>3440</v>
      </c>
    </row>
    <row customHeight="1" ht="11.25">
      <c r="A125" s="0" t="s">
        <v>16</v>
      </c>
      <c r="B125" s="0" t="s">
        <v>3409</v>
      </c>
      <c r="C125" s="0" t="s">
        <v>3410</v>
      </c>
      <c r="D125" s="0" t="s">
        <v>3441</v>
      </c>
      <c r="E125" s="0" t="s">
        <v>3442</v>
      </c>
      <c r="F125" s="0" t="s">
        <v>3133</v>
      </c>
      <c r="G125" s="0" t="s">
        <v>3443</v>
      </c>
    </row>
    <row customHeight="1" ht="11.25">
      <c r="A126" s="0" t="s">
        <v>16</v>
      </c>
      <c r="B126" s="0" t="s">
        <v>3409</v>
      </c>
      <c r="C126" s="0" t="s">
        <v>3410</v>
      </c>
      <c r="D126" s="0" t="s">
        <v>3444</v>
      </c>
      <c r="E126" s="0" t="s">
        <v>3445</v>
      </c>
      <c r="F126" s="0" t="s">
        <v>3151</v>
      </c>
      <c r="G126" s="0" t="s">
        <v>3446</v>
      </c>
    </row>
    <row customHeight="1" ht="11.25">
      <c r="A127" s="0" t="s">
        <v>16</v>
      </c>
      <c r="B127" s="0" t="s">
        <v>3409</v>
      </c>
      <c r="C127" s="0" t="s">
        <v>3410</v>
      </c>
      <c r="D127" s="0" t="s">
        <v>3447</v>
      </c>
      <c r="E127" s="0" t="s">
        <v>3448</v>
      </c>
      <c r="F127" s="0" t="s">
        <v>3151</v>
      </c>
      <c r="G127" s="0" t="s">
        <v>3449</v>
      </c>
    </row>
    <row customHeight="1" ht="11.25">
      <c r="A128" s="0" t="s">
        <v>16</v>
      </c>
      <c r="B128" s="0" t="s">
        <v>3409</v>
      </c>
      <c r="C128" s="0" t="s">
        <v>3410</v>
      </c>
      <c r="D128" s="0" t="s">
        <v>3450</v>
      </c>
      <c r="E128" s="0" t="s">
        <v>3451</v>
      </c>
      <c r="F128" s="0" t="s">
        <v>3133</v>
      </c>
      <c r="G128" s="0" t="s">
        <v>3452</v>
      </c>
    </row>
    <row customHeight="1" ht="11.25">
      <c r="A129" s="0" t="s">
        <v>16</v>
      </c>
      <c r="B129" s="0" t="s">
        <v>3409</v>
      </c>
      <c r="C129" s="0" t="s">
        <v>3410</v>
      </c>
      <c r="D129" s="0" t="s">
        <v>3453</v>
      </c>
      <c r="E129" s="0" t="s">
        <v>3454</v>
      </c>
      <c r="F129" s="0" t="s">
        <v>3133</v>
      </c>
      <c r="G129" s="0" t="s">
        <v>3455</v>
      </c>
    </row>
    <row customHeight="1" ht="11.25">
      <c r="A130" s="0" t="s">
        <v>16</v>
      </c>
      <c r="B130" s="0" t="s">
        <v>3456</v>
      </c>
      <c r="C130" s="0" t="s">
        <v>3457</v>
      </c>
      <c r="D130" s="0" t="s">
        <v>3456</v>
      </c>
      <c r="E130" s="0" t="s">
        <v>3457</v>
      </c>
      <c r="F130" s="0" t="s">
        <v>3458</v>
      </c>
      <c r="G130" s="0" t="s">
        <v>3459</v>
      </c>
    </row>
    <row customHeight="1" ht="11.25">
      <c r="A131" s="0" t="s">
        <v>16</v>
      </c>
      <c r="B131" s="0" t="s">
        <v>3460</v>
      </c>
      <c r="C131" s="0" t="s">
        <v>3461</v>
      </c>
      <c r="D131" s="0" t="s">
        <v>3462</v>
      </c>
      <c r="E131" s="0" t="s">
        <v>3463</v>
      </c>
      <c r="F131" s="0" t="s">
        <v>3133</v>
      </c>
      <c r="G131" s="0" t="s">
        <v>3464</v>
      </c>
    </row>
    <row customHeight="1" ht="11.25">
      <c r="A132" s="0" t="s">
        <v>16</v>
      </c>
      <c r="B132" s="0" t="s">
        <v>3460</v>
      </c>
      <c r="C132" s="0" t="s">
        <v>3461</v>
      </c>
      <c r="D132" s="0" t="s">
        <v>3465</v>
      </c>
      <c r="E132" s="0" t="s">
        <v>3466</v>
      </c>
      <c r="F132" s="0" t="s">
        <v>3133</v>
      </c>
      <c r="G132" s="0" t="s">
        <v>3467</v>
      </c>
    </row>
    <row customHeight="1" ht="11.25">
      <c r="A133" s="0" t="s">
        <v>16</v>
      </c>
      <c r="B133" s="0" t="s">
        <v>3460</v>
      </c>
      <c r="C133" s="0" t="s">
        <v>3461</v>
      </c>
      <c r="D133" s="0" t="s">
        <v>3468</v>
      </c>
      <c r="E133" s="0" t="s">
        <v>3469</v>
      </c>
      <c r="F133" s="0" t="s">
        <v>3133</v>
      </c>
      <c r="G133" s="0" t="s">
        <v>3470</v>
      </c>
    </row>
    <row customHeight="1" ht="11.25">
      <c r="A134" s="0" t="s">
        <v>16</v>
      </c>
      <c r="B134" s="0" t="s">
        <v>3460</v>
      </c>
      <c r="C134" s="0" t="s">
        <v>3461</v>
      </c>
      <c r="D134" s="0" t="s">
        <v>3471</v>
      </c>
      <c r="E134" s="0" t="s">
        <v>3472</v>
      </c>
      <c r="F134" s="0" t="s">
        <v>3133</v>
      </c>
      <c r="G134" s="0" t="s">
        <v>3473</v>
      </c>
    </row>
    <row customHeight="1" ht="11.25">
      <c r="A135" s="0" t="s">
        <v>16</v>
      </c>
      <c r="B135" s="0" t="s">
        <v>3460</v>
      </c>
      <c r="C135" s="0" t="s">
        <v>3461</v>
      </c>
      <c r="D135" s="0" t="s">
        <v>3474</v>
      </c>
      <c r="E135" s="0" t="s">
        <v>3475</v>
      </c>
      <c r="F135" s="0" t="s">
        <v>3133</v>
      </c>
      <c r="G135" s="0" t="s">
        <v>3476</v>
      </c>
    </row>
    <row customHeight="1" ht="11.25">
      <c r="A136" s="0" t="s">
        <v>16</v>
      </c>
      <c r="B136" s="0" t="s">
        <v>3460</v>
      </c>
      <c r="C136" s="0" t="s">
        <v>3461</v>
      </c>
      <c r="D136" s="0" t="s">
        <v>3477</v>
      </c>
      <c r="E136" s="0" t="s">
        <v>3478</v>
      </c>
      <c r="F136" s="0" t="s">
        <v>3133</v>
      </c>
      <c r="G136" s="0" t="s">
        <v>3479</v>
      </c>
    </row>
    <row customHeight="1" ht="11.25">
      <c r="A137" s="0" t="s">
        <v>16</v>
      </c>
      <c r="B137" s="0" t="s">
        <v>3460</v>
      </c>
      <c r="C137" s="0" t="s">
        <v>3461</v>
      </c>
      <c r="D137" s="0" t="s">
        <v>3460</v>
      </c>
      <c r="E137" s="0" t="s">
        <v>3461</v>
      </c>
      <c r="F137" s="0" t="s">
        <v>3130</v>
      </c>
      <c r="G137" s="0" t="s">
        <v>3480</v>
      </c>
    </row>
    <row customHeight="1" ht="11.25">
      <c r="A138" s="0" t="s">
        <v>16</v>
      </c>
      <c r="B138" s="0" t="s">
        <v>3460</v>
      </c>
      <c r="C138" s="0" t="s">
        <v>3461</v>
      </c>
      <c r="D138" s="0" t="s">
        <v>3481</v>
      </c>
      <c r="E138" s="0" t="s">
        <v>3482</v>
      </c>
      <c r="F138" s="0" t="s">
        <v>3151</v>
      </c>
      <c r="G138" s="0" t="s">
        <v>3483</v>
      </c>
    </row>
    <row customHeight="1" ht="11.25">
      <c r="A139" s="0" t="s">
        <v>16</v>
      </c>
      <c r="B139" s="0" t="s">
        <v>3460</v>
      </c>
      <c r="C139" s="0" t="s">
        <v>3461</v>
      </c>
      <c r="D139" s="0" t="s">
        <v>3484</v>
      </c>
      <c r="E139" s="0" t="s">
        <v>3485</v>
      </c>
      <c r="F139" s="0" t="s">
        <v>3133</v>
      </c>
      <c r="G139" s="0" t="s">
        <v>3486</v>
      </c>
    </row>
    <row customHeight="1" ht="11.25">
      <c r="A140" s="0" t="s">
        <v>16</v>
      </c>
      <c r="B140" s="0" t="s">
        <v>99</v>
      </c>
      <c r="C140" s="0" t="s">
        <v>3487</v>
      </c>
      <c r="D140" s="0" t="s">
        <v>3488</v>
      </c>
      <c r="E140" s="0" t="s">
        <v>3489</v>
      </c>
      <c r="F140" s="0" t="s">
        <v>3133</v>
      </c>
      <c r="G140" s="0" t="s">
        <v>3490</v>
      </c>
    </row>
    <row customHeight="1" ht="11.25">
      <c r="A141" s="0" t="s">
        <v>16</v>
      </c>
      <c r="B141" s="0" t="s">
        <v>99</v>
      </c>
      <c r="C141" s="0" t="s">
        <v>3487</v>
      </c>
      <c r="D141" s="0" t="s">
        <v>3491</v>
      </c>
      <c r="E141" s="0" t="s">
        <v>3492</v>
      </c>
      <c r="F141" s="0" t="s">
        <v>3138</v>
      </c>
      <c r="G141" s="0" t="s">
        <v>3493</v>
      </c>
    </row>
    <row customHeight="1" ht="11.25">
      <c r="A142" s="0" t="s">
        <v>16</v>
      </c>
      <c r="B142" s="0" t="s">
        <v>99</v>
      </c>
      <c r="C142" s="0" t="s">
        <v>3487</v>
      </c>
      <c r="D142" s="0" t="s">
        <v>3494</v>
      </c>
      <c r="E142" s="0" t="s">
        <v>3495</v>
      </c>
      <c r="F142" s="0" t="s">
        <v>3162</v>
      </c>
      <c r="G142" s="0" t="s">
        <v>3496</v>
      </c>
    </row>
    <row customHeight="1" ht="11.25">
      <c r="A143" s="0" t="s">
        <v>16</v>
      </c>
      <c r="B143" s="0" t="s">
        <v>99</v>
      </c>
      <c r="C143" s="0" t="s">
        <v>3487</v>
      </c>
      <c r="D143" s="0" t="s">
        <v>3497</v>
      </c>
      <c r="E143" s="0" t="s">
        <v>3498</v>
      </c>
      <c r="F143" s="0" t="s">
        <v>3151</v>
      </c>
      <c r="G143" s="0" t="s">
        <v>3499</v>
      </c>
    </row>
    <row customHeight="1" ht="11.25">
      <c r="A144" s="0" t="s">
        <v>16</v>
      </c>
      <c r="B144" s="0" t="s">
        <v>99</v>
      </c>
      <c r="C144" s="0" t="s">
        <v>3487</v>
      </c>
      <c r="D144" s="0" t="s">
        <v>3500</v>
      </c>
      <c r="E144" s="0" t="s">
        <v>3501</v>
      </c>
      <c r="F144" s="0" t="s">
        <v>3151</v>
      </c>
      <c r="G144" s="0" t="s">
        <v>3502</v>
      </c>
    </row>
    <row customHeight="1" ht="11.25">
      <c r="A145" s="0" t="s">
        <v>16</v>
      </c>
      <c r="B145" s="0" t="s">
        <v>99</v>
      </c>
      <c r="C145" s="0" t="s">
        <v>3487</v>
      </c>
      <c r="D145" s="0" t="s">
        <v>100</v>
      </c>
      <c r="E145" s="0" t="s">
        <v>101</v>
      </c>
      <c r="F145" s="0" t="s">
        <v>3151</v>
      </c>
      <c r="G145" s="0" t="s">
        <v>98</v>
      </c>
    </row>
    <row customHeight="1" ht="11.25">
      <c r="A146" s="0" t="s">
        <v>16</v>
      </c>
      <c r="B146" s="0" t="s">
        <v>99</v>
      </c>
      <c r="C146" s="0" t="s">
        <v>3487</v>
      </c>
      <c r="D146" s="0" t="s">
        <v>99</v>
      </c>
      <c r="E146" s="0" t="s">
        <v>3487</v>
      </c>
      <c r="F146" s="0" t="s">
        <v>3130</v>
      </c>
      <c r="G146" s="0" t="s">
        <v>3503</v>
      </c>
    </row>
    <row customHeight="1" ht="11.25">
      <c r="A147" s="0" t="s">
        <v>16</v>
      </c>
      <c r="B147" s="0" t="s">
        <v>3504</v>
      </c>
      <c r="C147" s="0" t="s">
        <v>3505</v>
      </c>
      <c r="D147" s="0" t="s">
        <v>3506</v>
      </c>
      <c r="E147" s="0" t="s">
        <v>3507</v>
      </c>
      <c r="F147" s="0" t="s">
        <v>3133</v>
      </c>
      <c r="G147" s="0" t="s">
        <v>3508</v>
      </c>
    </row>
    <row customHeight="1" ht="11.25">
      <c r="A148" s="0" t="s">
        <v>16</v>
      </c>
      <c r="B148" s="0" t="s">
        <v>3504</v>
      </c>
      <c r="C148" s="0" t="s">
        <v>3505</v>
      </c>
      <c r="D148" s="0" t="s">
        <v>3509</v>
      </c>
      <c r="E148" s="0" t="s">
        <v>3510</v>
      </c>
      <c r="F148" s="0" t="s">
        <v>3133</v>
      </c>
      <c r="G148" s="0" t="s">
        <v>3511</v>
      </c>
    </row>
    <row customHeight="1" ht="11.25">
      <c r="A149" s="0" t="s">
        <v>16</v>
      </c>
      <c r="B149" s="0" t="s">
        <v>3504</v>
      </c>
      <c r="C149" s="0" t="s">
        <v>3505</v>
      </c>
      <c r="D149" s="0" t="s">
        <v>3512</v>
      </c>
      <c r="E149" s="0" t="s">
        <v>3513</v>
      </c>
      <c r="F149" s="0" t="s">
        <v>3133</v>
      </c>
      <c r="G149" s="0" t="s">
        <v>3514</v>
      </c>
    </row>
    <row customHeight="1" ht="11.25">
      <c r="A150" s="0" t="s">
        <v>16</v>
      </c>
      <c r="B150" s="0" t="s">
        <v>3504</v>
      </c>
      <c r="C150" s="0" t="s">
        <v>3505</v>
      </c>
      <c r="D150" s="0" t="s">
        <v>3515</v>
      </c>
      <c r="E150" s="0" t="s">
        <v>3516</v>
      </c>
      <c r="F150" s="0" t="s">
        <v>3133</v>
      </c>
      <c r="G150" s="0" t="s">
        <v>3517</v>
      </c>
    </row>
    <row customHeight="1" ht="11.25">
      <c r="A151" s="0" t="s">
        <v>16</v>
      </c>
      <c r="B151" s="0" t="s">
        <v>3504</v>
      </c>
      <c r="C151" s="0" t="s">
        <v>3505</v>
      </c>
      <c r="D151" s="0" t="s">
        <v>3518</v>
      </c>
      <c r="E151" s="0" t="s">
        <v>3519</v>
      </c>
      <c r="F151" s="0" t="s">
        <v>3133</v>
      </c>
      <c r="G151" s="0" t="s">
        <v>3520</v>
      </c>
    </row>
    <row customHeight="1" ht="11.25">
      <c r="A152" s="0" t="s">
        <v>16</v>
      </c>
      <c r="B152" s="0" t="s">
        <v>3504</v>
      </c>
      <c r="C152" s="0" t="s">
        <v>3505</v>
      </c>
      <c r="D152" s="0" t="s">
        <v>3521</v>
      </c>
      <c r="E152" s="0" t="s">
        <v>3522</v>
      </c>
      <c r="F152" s="0" t="s">
        <v>3133</v>
      </c>
      <c r="G152" s="0" t="s">
        <v>3523</v>
      </c>
    </row>
    <row customHeight="1" ht="11.25">
      <c r="A153" s="0" t="s">
        <v>16</v>
      </c>
      <c r="B153" s="0" t="s">
        <v>3504</v>
      </c>
      <c r="C153" s="0" t="s">
        <v>3505</v>
      </c>
      <c r="D153" s="0" t="s">
        <v>3524</v>
      </c>
      <c r="E153" s="0" t="s">
        <v>3525</v>
      </c>
      <c r="F153" s="0" t="s">
        <v>3133</v>
      </c>
      <c r="G153" s="0" t="s">
        <v>3526</v>
      </c>
    </row>
    <row customHeight="1" ht="11.25">
      <c r="A154" s="0" t="s">
        <v>16</v>
      </c>
      <c r="B154" s="0" t="s">
        <v>3504</v>
      </c>
      <c r="C154" s="0" t="s">
        <v>3505</v>
      </c>
      <c r="D154" s="0" t="s">
        <v>3527</v>
      </c>
      <c r="E154" s="0" t="s">
        <v>3528</v>
      </c>
      <c r="F154" s="0" t="s">
        <v>3151</v>
      </c>
      <c r="G154" s="0" t="s">
        <v>3529</v>
      </c>
    </row>
    <row customHeight="1" ht="11.25">
      <c r="A155" s="0" t="s">
        <v>16</v>
      </c>
      <c r="B155" s="0" t="s">
        <v>3504</v>
      </c>
      <c r="C155" s="0" t="s">
        <v>3505</v>
      </c>
      <c r="D155" s="0" t="s">
        <v>3504</v>
      </c>
      <c r="E155" s="0" t="s">
        <v>3505</v>
      </c>
      <c r="F155" s="0" t="s">
        <v>3130</v>
      </c>
      <c r="G155" s="0" t="s">
        <v>3530</v>
      </c>
    </row>
    <row customHeight="1" ht="11.25">
      <c r="A156" s="0" t="s">
        <v>16</v>
      </c>
      <c r="B156" s="0" t="s">
        <v>3504</v>
      </c>
      <c r="C156" s="0" t="s">
        <v>3505</v>
      </c>
      <c r="D156" s="0" t="s">
        <v>3531</v>
      </c>
      <c r="E156" s="0" t="s">
        <v>3532</v>
      </c>
      <c r="F156" s="0" t="s">
        <v>3133</v>
      </c>
      <c r="G156" s="0" t="s">
        <v>3533</v>
      </c>
    </row>
    <row customHeight="1" ht="11.25">
      <c r="A157" s="0" t="s">
        <v>16</v>
      </c>
      <c r="B157" s="0" t="s">
        <v>3504</v>
      </c>
      <c r="C157" s="0" t="s">
        <v>3505</v>
      </c>
      <c r="D157" s="0" t="s">
        <v>3534</v>
      </c>
      <c r="E157" s="0" t="s">
        <v>3535</v>
      </c>
      <c r="F157" s="0" t="s">
        <v>3133</v>
      </c>
      <c r="G157" s="0" t="s">
        <v>3536</v>
      </c>
    </row>
    <row customHeight="1" ht="11.25">
      <c r="A158" s="0" t="s">
        <v>16</v>
      </c>
      <c r="B158" s="0" t="s">
        <v>3504</v>
      </c>
      <c r="C158" s="0" t="s">
        <v>3505</v>
      </c>
      <c r="D158" s="0" t="s">
        <v>3537</v>
      </c>
      <c r="E158" s="0" t="s">
        <v>3538</v>
      </c>
      <c r="F158" s="0" t="s">
        <v>3133</v>
      </c>
      <c r="G158" s="0" t="s">
        <v>3539</v>
      </c>
    </row>
    <row customHeight="1" ht="11.25">
      <c r="A159" s="0" t="s">
        <v>16</v>
      </c>
      <c r="B159" s="0" t="s">
        <v>3540</v>
      </c>
      <c r="C159" s="0" t="s">
        <v>3541</v>
      </c>
      <c r="D159" s="0" t="s">
        <v>3542</v>
      </c>
      <c r="E159" s="0" t="s">
        <v>3543</v>
      </c>
      <c r="F159" s="0" t="s">
        <v>3133</v>
      </c>
      <c r="G159" s="0" t="s">
        <v>3544</v>
      </c>
    </row>
    <row customHeight="1" ht="11.25">
      <c r="A160" s="0" t="s">
        <v>16</v>
      </c>
      <c r="B160" s="0" t="s">
        <v>3540</v>
      </c>
      <c r="C160" s="0" t="s">
        <v>3541</v>
      </c>
      <c r="D160" s="0" t="s">
        <v>3545</v>
      </c>
      <c r="E160" s="0" t="s">
        <v>3546</v>
      </c>
      <c r="F160" s="0" t="s">
        <v>3162</v>
      </c>
      <c r="G160" s="0" t="s">
        <v>3547</v>
      </c>
    </row>
    <row customHeight="1" ht="11.25">
      <c r="A161" s="0" t="s">
        <v>16</v>
      </c>
      <c r="B161" s="0" t="s">
        <v>3540</v>
      </c>
      <c r="C161" s="0" t="s">
        <v>3541</v>
      </c>
      <c r="D161" s="0" t="s">
        <v>3548</v>
      </c>
      <c r="E161" s="0" t="s">
        <v>3549</v>
      </c>
      <c r="F161" s="0" t="s">
        <v>3133</v>
      </c>
      <c r="G161" s="0" t="s">
        <v>3550</v>
      </c>
    </row>
    <row customHeight="1" ht="11.25">
      <c r="A162" s="0" t="s">
        <v>16</v>
      </c>
      <c r="B162" s="0" t="s">
        <v>3540</v>
      </c>
      <c r="C162" s="0" t="s">
        <v>3541</v>
      </c>
      <c r="D162" s="0" t="s">
        <v>3540</v>
      </c>
      <c r="E162" s="0" t="s">
        <v>3541</v>
      </c>
      <c r="F162" s="0" t="s">
        <v>3130</v>
      </c>
      <c r="G162" s="0" t="s">
        <v>3551</v>
      </c>
    </row>
    <row customHeight="1" ht="11.25">
      <c r="A163" s="0" t="s">
        <v>16</v>
      </c>
      <c r="B163" s="0" t="s">
        <v>3540</v>
      </c>
      <c r="C163" s="0" t="s">
        <v>3541</v>
      </c>
      <c r="D163" s="0" t="s">
        <v>3552</v>
      </c>
      <c r="E163" s="0" t="s">
        <v>3553</v>
      </c>
      <c r="F163" s="0" t="s">
        <v>3133</v>
      </c>
      <c r="G163" s="0" t="s">
        <v>3554</v>
      </c>
    </row>
    <row customHeight="1" ht="11.25">
      <c r="A164" s="0" t="s">
        <v>16</v>
      </c>
      <c r="B164" s="0" t="s">
        <v>3540</v>
      </c>
      <c r="C164" s="0" t="s">
        <v>3541</v>
      </c>
      <c r="D164" s="0" t="s">
        <v>3555</v>
      </c>
      <c r="E164" s="0" t="s">
        <v>3556</v>
      </c>
      <c r="F164" s="0" t="s">
        <v>3133</v>
      </c>
      <c r="G164" s="0" t="s">
        <v>3557</v>
      </c>
    </row>
    <row customHeight="1" ht="11.25">
      <c r="A165" s="0" t="s">
        <v>16</v>
      </c>
      <c r="B165" s="0" t="s">
        <v>3540</v>
      </c>
      <c r="C165" s="0" t="s">
        <v>3541</v>
      </c>
      <c r="D165" s="0" t="s">
        <v>3558</v>
      </c>
      <c r="E165" s="0" t="s">
        <v>3559</v>
      </c>
      <c r="F165" s="0" t="s">
        <v>3133</v>
      </c>
      <c r="G165" s="0" t="s">
        <v>3560</v>
      </c>
    </row>
    <row customHeight="1" ht="11.25">
      <c r="A166" s="0" t="s">
        <v>16</v>
      </c>
      <c r="B166" s="0" t="s">
        <v>3561</v>
      </c>
      <c r="C166" s="0" t="s">
        <v>3562</v>
      </c>
      <c r="D166" s="0" t="s">
        <v>3563</v>
      </c>
      <c r="E166" s="0" t="s">
        <v>3564</v>
      </c>
      <c r="F166" s="0" t="s">
        <v>3133</v>
      </c>
      <c r="G166" s="0" t="s">
        <v>3565</v>
      </c>
    </row>
    <row customHeight="1" ht="11.25">
      <c r="A167" s="0" t="s">
        <v>16</v>
      </c>
      <c r="B167" s="0" t="s">
        <v>3561</v>
      </c>
      <c r="C167" s="0" t="s">
        <v>3562</v>
      </c>
      <c r="D167" s="0" t="s">
        <v>3566</v>
      </c>
      <c r="E167" s="0" t="s">
        <v>3567</v>
      </c>
      <c r="F167" s="0" t="s">
        <v>3133</v>
      </c>
      <c r="G167" s="0" t="s">
        <v>3568</v>
      </c>
    </row>
    <row customHeight="1" ht="11.25">
      <c r="A168" s="0" t="s">
        <v>16</v>
      </c>
      <c r="B168" s="0" t="s">
        <v>3561</v>
      </c>
      <c r="C168" s="0" t="s">
        <v>3562</v>
      </c>
      <c r="D168" s="0" t="s">
        <v>3569</v>
      </c>
      <c r="E168" s="0" t="s">
        <v>3570</v>
      </c>
      <c r="F168" s="0" t="s">
        <v>3133</v>
      </c>
      <c r="G168" s="0" t="s">
        <v>3571</v>
      </c>
    </row>
    <row customHeight="1" ht="11.25">
      <c r="A169" s="0" t="s">
        <v>16</v>
      </c>
      <c r="B169" s="0" t="s">
        <v>3561</v>
      </c>
      <c r="C169" s="0" t="s">
        <v>3562</v>
      </c>
      <c r="D169" s="0" t="s">
        <v>3572</v>
      </c>
      <c r="E169" s="0" t="s">
        <v>3573</v>
      </c>
      <c r="F169" s="0" t="s">
        <v>3133</v>
      </c>
      <c r="G169" s="0" t="s">
        <v>3574</v>
      </c>
    </row>
    <row customHeight="1" ht="11.25">
      <c r="A170" s="0" t="s">
        <v>16</v>
      </c>
      <c r="B170" s="0" t="s">
        <v>3561</v>
      </c>
      <c r="C170" s="0" t="s">
        <v>3562</v>
      </c>
      <c r="D170" s="0" t="s">
        <v>3575</v>
      </c>
      <c r="E170" s="0" t="s">
        <v>3576</v>
      </c>
      <c r="F170" s="0" t="s">
        <v>3133</v>
      </c>
      <c r="G170" s="0" t="s">
        <v>3577</v>
      </c>
    </row>
    <row customHeight="1" ht="11.25">
      <c r="A171" s="0" t="s">
        <v>16</v>
      </c>
      <c r="B171" s="0" t="s">
        <v>3561</v>
      </c>
      <c r="C171" s="0" t="s">
        <v>3562</v>
      </c>
      <c r="D171" s="0" t="s">
        <v>3578</v>
      </c>
      <c r="E171" s="0" t="s">
        <v>3579</v>
      </c>
      <c r="F171" s="0" t="s">
        <v>3133</v>
      </c>
      <c r="G171" s="0" t="s">
        <v>3580</v>
      </c>
    </row>
    <row customHeight="1" ht="11.25">
      <c r="A172" s="0" t="s">
        <v>16</v>
      </c>
      <c r="B172" s="0" t="s">
        <v>3561</v>
      </c>
      <c r="C172" s="0" t="s">
        <v>3562</v>
      </c>
      <c r="D172" s="0" t="s">
        <v>3581</v>
      </c>
      <c r="E172" s="0" t="s">
        <v>3582</v>
      </c>
      <c r="F172" s="0" t="s">
        <v>3133</v>
      </c>
      <c r="G172" s="0" t="s">
        <v>3583</v>
      </c>
    </row>
    <row customHeight="1" ht="11.25">
      <c r="A173" s="0" t="s">
        <v>16</v>
      </c>
      <c r="B173" s="0" t="s">
        <v>3561</v>
      </c>
      <c r="C173" s="0" t="s">
        <v>3562</v>
      </c>
      <c r="D173" s="0" t="s">
        <v>3584</v>
      </c>
      <c r="E173" s="0" t="s">
        <v>3585</v>
      </c>
      <c r="F173" s="0" t="s">
        <v>3133</v>
      </c>
      <c r="G173" s="0" t="s">
        <v>3586</v>
      </c>
    </row>
    <row customHeight="1" ht="11.25">
      <c r="A174" s="0" t="s">
        <v>16</v>
      </c>
      <c r="B174" s="0" t="s">
        <v>3561</v>
      </c>
      <c r="C174" s="0" t="s">
        <v>3562</v>
      </c>
      <c r="D174" s="0" t="s">
        <v>3587</v>
      </c>
      <c r="E174" s="0" t="s">
        <v>3588</v>
      </c>
      <c r="F174" s="0" t="s">
        <v>3133</v>
      </c>
      <c r="G174" s="0" t="s">
        <v>3589</v>
      </c>
    </row>
    <row customHeight="1" ht="11.25">
      <c r="A175" s="0" t="s">
        <v>16</v>
      </c>
      <c r="B175" s="0" t="s">
        <v>3561</v>
      </c>
      <c r="C175" s="0" t="s">
        <v>3562</v>
      </c>
      <c r="D175" s="0" t="s">
        <v>3590</v>
      </c>
      <c r="E175" s="0" t="s">
        <v>3591</v>
      </c>
      <c r="F175" s="0" t="s">
        <v>3133</v>
      </c>
      <c r="G175" s="0" t="s">
        <v>3592</v>
      </c>
    </row>
    <row customHeight="1" ht="11.25">
      <c r="A176" s="0" t="s">
        <v>16</v>
      </c>
      <c r="B176" s="0" t="s">
        <v>3561</v>
      </c>
      <c r="C176" s="0" t="s">
        <v>3562</v>
      </c>
      <c r="D176" s="0" t="s">
        <v>3593</v>
      </c>
      <c r="E176" s="0" t="s">
        <v>3594</v>
      </c>
      <c r="F176" s="0" t="s">
        <v>3133</v>
      </c>
      <c r="G176" s="0" t="s">
        <v>3595</v>
      </c>
    </row>
    <row customHeight="1" ht="11.25">
      <c r="A177" s="0" t="s">
        <v>16</v>
      </c>
      <c r="B177" s="0" t="s">
        <v>3561</v>
      </c>
      <c r="C177" s="0" t="s">
        <v>3562</v>
      </c>
      <c r="D177" s="0" t="s">
        <v>3596</v>
      </c>
      <c r="E177" s="0" t="s">
        <v>3597</v>
      </c>
      <c r="F177" s="0" t="s">
        <v>3133</v>
      </c>
      <c r="G177" s="0" t="s">
        <v>3598</v>
      </c>
    </row>
    <row customHeight="1" ht="11.25">
      <c r="A178" s="0" t="s">
        <v>16</v>
      </c>
      <c r="B178" s="0" t="s">
        <v>3561</v>
      </c>
      <c r="C178" s="0" t="s">
        <v>3562</v>
      </c>
      <c r="D178" s="0" t="s">
        <v>3599</v>
      </c>
      <c r="E178" s="0" t="s">
        <v>3600</v>
      </c>
      <c r="F178" s="0" t="s">
        <v>3133</v>
      </c>
      <c r="G178" s="0" t="s">
        <v>3601</v>
      </c>
    </row>
    <row customHeight="1" ht="11.25">
      <c r="A179" s="0" t="s">
        <v>16</v>
      </c>
      <c r="B179" s="0" t="s">
        <v>3561</v>
      </c>
      <c r="C179" s="0" t="s">
        <v>3562</v>
      </c>
      <c r="D179" s="0" t="s">
        <v>3602</v>
      </c>
      <c r="E179" s="0" t="s">
        <v>3603</v>
      </c>
      <c r="F179" s="0" t="s">
        <v>3133</v>
      </c>
      <c r="G179" s="0" t="s">
        <v>3604</v>
      </c>
    </row>
    <row customHeight="1" ht="11.25">
      <c r="A180" s="0" t="s">
        <v>16</v>
      </c>
      <c r="B180" s="0" t="s">
        <v>3561</v>
      </c>
      <c r="C180" s="0" t="s">
        <v>3562</v>
      </c>
      <c r="D180" s="0" t="s">
        <v>3605</v>
      </c>
      <c r="E180" s="0" t="s">
        <v>3606</v>
      </c>
      <c r="F180" s="0" t="s">
        <v>3133</v>
      </c>
      <c r="G180" s="0" t="s">
        <v>3607</v>
      </c>
    </row>
    <row customHeight="1" ht="11.25">
      <c r="A181" s="0" t="s">
        <v>16</v>
      </c>
      <c r="B181" s="0" t="s">
        <v>3561</v>
      </c>
      <c r="C181" s="0" t="s">
        <v>3562</v>
      </c>
      <c r="D181" s="0" t="s">
        <v>3608</v>
      </c>
      <c r="E181" s="0" t="s">
        <v>3609</v>
      </c>
      <c r="F181" s="0" t="s">
        <v>3133</v>
      </c>
      <c r="G181" s="0" t="s">
        <v>3610</v>
      </c>
    </row>
    <row customHeight="1" ht="11.25">
      <c r="A182" s="0" t="s">
        <v>16</v>
      </c>
      <c r="B182" s="0" t="s">
        <v>3561</v>
      </c>
      <c r="C182" s="0" t="s">
        <v>3562</v>
      </c>
      <c r="D182" s="0" t="s">
        <v>3561</v>
      </c>
      <c r="E182" s="0" t="s">
        <v>3562</v>
      </c>
      <c r="F182" s="0" t="s">
        <v>3130</v>
      </c>
      <c r="G182" s="0" t="s">
        <v>3611</v>
      </c>
    </row>
    <row customHeight="1" ht="11.25">
      <c r="A183" s="0" t="s">
        <v>16</v>
      </c>
      <c r="B183" s="0" t="s">
        <v>3561</v>
      </c>
      <c r="C183" s="0" t="s">
        <v>3562</v>
      </c>
      <c r="D183" s="0" t="s">
        <v>3612</v>
      </c>
      <c r="E183" s="0" t="s">
        <v>3613</v>
      </c>
      <c r="F183" s="0" t="s">
        <v>3133</v>
      </c>
      <c r="G183" s="0" t="s">
        <v>3614</v>
      </c>
    </row>
    <row customHeight="1" ht="11.25">
      <c r="A184" s="0" t="s">
        <v>16</v>
      </c>
      <c r="B184" s="0" t="s">
        <v>3561</v>
      </c>
      <c r="C184" s="0" t="s">
        <v>3562</v>
      </c>
      <c r="D184" s="0" t="s">
        <v>3615</v>
      </c>
      <c r="E184" s="0" t="s">
        <v>3616</v>
      </c>
      <c r="F184" s="0" t="s">
        <v>3133</v>
      </c>
      <c r="G184" s="0" t="s">
        <v>3617</v>
      </c>
    </row>
    <row customHeight="1" ht="11.25">
      <c r="A185" s="0" t="s">
        <v>16</v>
      </c>
      <c r="B185" s="0" t="s">
        <v>3618</v>
      </c>
      <c r="C185" s="0" t="s">
        <v>3619</v>
      </c>
      <c r="D185" s="0" t="s">
        <v>3620</v>
      </c>
      <c r="E185" s="0" t="s">
        <v>3621</v>
      </c>
      <c r="F185" s="0" t="s">
        <v>3133</v>
      </c>
      <c r="G185" s="0" t="s">
        <v>3622</v>
      </c>
    </row>
    <row customHeight="1" ht="11.25">
      <c r="A186" s="0" t="s">
        <v>16</v>
      </c>
      <c r="B186" s="0" t="s">
        <v>3618</v>
      </c>
      <c r="C186" s="0" t="s">
        <v>3619</v>
      </c>
      <c r="D186" s="0" t="s">
        <v>3623</v>
      </c>
      <c r="E186" s="0" t="s">
        <v>3624</v>
      </c>
      <c r="F186" s="0" t="s">
        <v>3133</v>
      </c>
      <c r="G186" s="0" t="s">
        <v>3625</v>
      </c>
    </row>
    <row customHeight="1" ht="11.25">
      <c r="A187" s="0" t="s">
        <v>16</v>
      </c>
      <c r="B187" s="0" t="s">
        <v>3618</v>
      </c>
      <c r="C187" s="0" t="s">
        <v>3619</v>
      </c>
      <c r="D187" s="0" t="s">
        <v>3626</v>
      </c>
      <c r="E187" s="0" t="s">
        <v>3627</v>
      </c>
      <c r="F187" s="0" t="s">
        <v>3133</v>
      </c>
      <c r="G187" s="0" t="s">
        <v>3628</v>
      </c>
    </row>
    <row customHeight="1" ht="11.25">
      <c r="A188" s="0" t="s">
        <v>16</v>
      </c>
      <c r="B188" s="0" t="s">
        <v>3618</v>
      </c>
      <c r="C188" s="0" t="s">
        <v>3619</v>
      </c>
      <c r="D188" s="0" t="s">
        <v>3629</v>
      </c>
      <c r="E188" s="0" t="s">
        <v>3630</v>
      </c>
      <c r="F188" s="0" t="s">
        <v>3133</v>
      </c>
      <c r="G188" s="0" t="s">
        <v>3631</v>
      </c>
    </row>
    <row customHeight="1" ht="11.25">
      <c r="A189" s="0" t="s">
        <v>16</v>
      </c>
      <c r="B189" s="0" t="s">
        <v>3618</v>
      </c>
      <c r="C189" s="0" t="s">
        <v>3619</v>
      </c>
      <c r="D189" s="0" t="s">
        <v>3632</v>
      </c>
      <c r="E189" s="0" t="s">
        <v>3633</v>
      </c>
      <c r="F189" s="0" t="s">
        <v>3133</v>
      </c>
      <c r="G189" s="0" t="s">
        <v>3634</v>
      </c>
    </row>
    <row customHeight="1" ht="11.25">
      <c r="A190" s="0" t="s">
        <v>16</v>
      </c>
      <c r="B190" s="0" t="s">
        <v>3618</v>
      </c>
      <c r="C190" s="0" t="s">
        <v>3619</v>
      </c>
      <c r="D190" s="0" t="s">
        <v>3635</v>
      </c>
      <c r="E190" s="0" t="s">
        <v>3636</v>
      </c>
      <c r="F190" s="0" t="s">
        <v>3133</v>
      </c>
      <c r="G190" s="0" t="s">
        <v>3637</v>
      </c>
    </row>
    <row customHeight="1" ht="11.25">
      <c r="A191" s="0" t="s">
        <v>16</v>
      </c>
      <c r="B191" s="0" t="s">
        <v>3618</v>
      </c>
      <c r="C191" s="0" t="s">
        <v>3619</v>
      </c>
      <c r="D191" s="0" t="s">
        <v>3638</v>
      </c>
      <c r="E191" s="0" t="s">
        <v>3639</v>
      </c>
      <c r="F191" s="0" t="s">
        <v>3133</v>
      </c>
      <c r="G191" s="0" t="s">
        <v>3640</v>
      </c>
    </row>
    <row customHeight="1" ht="11.25">
      <c r="A192" s="0" t="s">
        <v>16</v>
      </c>
      <c r="B192" s="0" t="s">
        <v>3618</v>
      </c>
      <c r="C192" s="0" t="s">
        <v>3619</v>
      </c>
      <c r="D192" s="0" t="s">
        <v>3641</v>
      </c>
      <c r="E192" s="0" t="s">
        <v>3642</v>
      </c>
      <c r="F192" s="0" t="s">
        <v>3133</v>
      </c>
      <c r="G192" s="0" t="s">
        <v>3643</v>
      </c>
    </row>
    <row customHeight="1" ht="11.25">
      <c r="A193" s="0" t="s">
        <v>16</v>
      </c>
      <c r="B193" s="0" t="s">
        <v>3618</v>
      </c>
      <c r="C193" s="0" t="s">
        <v>3619</v>
      </c>
      <c r="D193" s="0" t="s">
        <v>3644</v>
      </c>
      <c r="E193" s="0" t="s">
        <v>3645</v>
      </c>
      <c r="F193" s="0" t="s">
        <v>3133</v>
      </c>
      <c r="G193" s="0" t="s">
        <v>3646</v>
      </c>
    </row>
    <row customHeight="1" ht="11.25">
      <c r="A194" s="0" t="s">
        <v>16</v>
      </c>
      <c r="B194" s="0" t="s">
        <v>3618</v>
      </c>
      <c r="C194" s="0" t="s">
        <v>3619</v>
      </c>
      <c r="D194" s="0" t="s">
        <v>3647</v>
      </c>
      <c r="E194" s="0" t="s">
        <v>3648</v>
      </c>
      <c r="F194" s="0" t="s">
        <v>3133</v>
      </c>
      <c r="G194" s="0" t="s">
        <v>3649</v>
      </c>
    </row>
    <row customHeight="1" ht="11.25">
      <c r="A195" s="0" t="s">
        <v>16</v>
      </c>
      <c r="B195" s="0" t="s">
        <v>3618</v>
      </c>
      <c r="C195" s="0" t="s">
        <v>3619</v>
      </c>
      <c r="D195" s="0" t="s">
        <v>3650</v>
      </c>
      <c r="E195" s="0" t="s">
        <v>3651</v>
      </c>
      <c r="F195" s="0" t="s">
        <v>3133</v>
      </c>
      <c r="G195" s="0" t="s">
        <v>3652</v>
      </c>
    </row>
    <row customHeight="1" ht="11.25">
      <c r="A196" s="0" t="s">
        <v>16</v>
      </c>
      <c r="B196" s="0" t="s">
        <v>3618</v>
      </c>
      <c r="C196" s="0" t="s">
        <v>3619</v>
      </c>
      <c r="D196" s="0" t="s">
        <v>3653</v>
      </c>
      <c r="E196" s="0" t="s">
        <v>3654</v>
      </c>
      <c r="F196" s="0" t="s">
        <v>3133</v>
      </c>
      <c r="G196" s="0" t="s">
        <v>3655</v>
      </c>
    </row>
    <row customHeight="1" ht="11.25">
      <c r="A197" s="0" t="s">
        <v>16</v>
      </c>
      <c r="B197" s="0" t="s">
        <v>3618</v>
      </c>
      <c r="C197" s="0" t="s">
        <v>3619</v>
      </c>
      <c r="D197" s="0" t="s">
        <v>3656</v>
      </c>
      <c r="E197" s="0" t="s">
        <v>3657</v>
      </c>
      <c r="F197" s="0" t="s">
        <v>3133</v>
      </c>
      <c r="G197" s="0" t="s">
        <v>3658</v>
      </c>
    </row>
    <row customHeight="1" ht="11.25">
      <c r="A198" s="0" t="s">
        <v>16</v>
      </c>
      <c r="B198" s="0" t="s">
        <v>3618</v>
      </c>
      <c r="C198" s="0" t="s">
        <v>3619</v>
      </c>
      <c r="D198" s="0" t="s">
        <v>3659</v>
      </c>
      <c r="E198" s="0" t="s">
        <v>3660</v>
      </c>
      <c r="F198" s="0" t="s">
        <v>3133</v>
      </c>
      <c r="G198" s="0" t="s">
        <v>3661</v>
      </c>
    </row>
    <row customHeight="1" ht="11.25">
      <c r="A199" s="0" t="s">
        <v>16</v>
      </c>
      <c r="B199" s="0" t="s">
        <v>3618</v>
      </c>
      <c r="C199" s="0" t="s">
        <v>3619</v>
      </c>
      <c r="D199" s="0" t="s">
        <v>3662</v>
      </c>
      <c r="E199" s="0" t="s">
        <v>3663</v>
      </c>
      <c r="F199" s="0" t="s">
        <v>3133</v>
      </c>
      <c r="G199" s="0" t="s">
        <v>3664</v>
      </c>
    </row>
    <row customHeight="1" ht="11.25">
      <c r="A200" s="0" t="s">
        <v>16</v>
      </c>
      <c r="B200" s="0" t="s">
        <v>3618</v>
      </c>
      <c r="C200" s="0" t="s">
        <v>3619</v>
      </c>
      <c r="D200" s="0" t="s">
        <v>3665</v>
      </c>
      <c r="E200" s="0" t="s">
        <v>3666</v>
      </c>
      <c r="F200" s="0" t="s">
        <v>3133</v>
      </c>
      <c r="G200" s="0" t="s">
        <v>3667</v>
      </c>
    </row>
    <row customHeight="1" ht="11.25">
      <c r="A201" s="0" t="s">
        <v>16</v>
      </c>
      <c r="B201" s="0" t="s">
        <v>3618</v>
      </c>
      <c r="C201" s="0" t="s">
        <v>3619</v>
      </c>
      <c r="D201" s="0" t="s">
        <v>3668</v>
      </c>
      <c r="E201" s="0" t="s">
        <v>3669</v>
      </c>
      <c r="F201" s="0" t="s">
        <v>3133</v>
      </c>
      <c r="G201" s="0" t="s">
        <v>3670</v>
      </c>
    </row>
    <row customHeight="1" ht="11.25">
      <c r="A202" s="0" t="s">
        <v>16</v>
      </c>
      <c r="B202" s="0" t="s">
        <v>3618</v>
      </c>
      <c r="C202" s="0" t="s">
        <v>3619</v>
      </c>
      <c r="D202" s="0" t="s">
        <v>3671</v>
      </c>
      <c r="E202" s="0" t="s">
        <v>3672</v>
      </c>
      <c r="F202" s="0" t="s">
        <v>3133</v>
      </c>
      <c r="G202" s="0" t="s">
        <v>3673</v>
      </c>
    </row>
    <row customHeight="1" ht="11.25">
      <c r="A203" s="0" t="s">
        <v>16</v>
      </c>
      <c r="B203" s="0" t="s">
        <v>3618</v>
      </c>
      <c r="C203" s="0" t="s">
        <v>3619</v>
      </c>
      <c r="D203" s="0" t="s">
        <v>3674</v>
      </c>
      <c r="E203" s="0" t="s">
        <v>3675</v>
      </c>
      <c r="F203" s="0" t="s">
        <v>3133</v>
      </c>
      <c r="G203" s="0" t="s">
        <v>3676</v>
      </c>
    </row>
    <row customHeight="1" ht="11.25">
      <c r="A204" s="0" t="s">
        <v>16</v>
      </c>
      <c r="B204" s="0" t="s">
        <v>3618</v>
      </c>
      <c r="C204" s="0" t="s">
        <v>3619</v>
      </c>
      <c r="D204" s="0" t="s">
        <v>3677</v>
      </c>
      <c r="E204" s="0" t="s">
        <v>3678</v>
      </c>
      <c r="F204" s="0" t="s">
        <v>3133</v>
      </c>
      <c r="G204" s="0" t="s">
        <v>3679</v>
      </c>
    </row>
    <row customHeight="1" ht="11.25">
      <c r="A205" s="0" t="s">
        <v>16</v>
      </c>
      <c r="B205" s="0" t="s">
        <v>3618</v>
      </c>
      <c r="C205" s="0" t="s">
        <v>3619</v>
      </c>
      <c r="D205" s="0" t="s">
        <v>3680</v>
      </c>
      <c r="E205" s="0" t="s">
        <v>3681</v>
      </c>
      <c r="F205" s="0" t="s">
        <v>3151</v>
      </c>
      <c r="G205" s="0" t="s">
        <v>3682</v>
      </c>
    </row>
    <row customHeight="1" ht="11.25">
      <c r="A206" s="0" t="s">
        <v>16</v>
      </c>
      <c r="B206" s="0" t="s">
        <v>3618</v>
      </c>
      <c r="C206" s="0" t="s">
        <v>3619</v>
      </c>
      <c r="D206" s="0" t="s">
        <v>3683</v>
      </c>
      <c r="E206" s="0" t="s">
        <v>3684</v>
      </c>
      <c r="F206" s="0" t="s">
        <v>3133</v>
      </c>
      <c r="G206" s="0" t="s">
        <v>3685</v>
      </c>
    </row>
    <row customHeight="1" ht="11.25">
      <c r="A207" s="0" t="s">
        <v>16</v>
      </c>
      <c r="B207" s="0" t="s">
        <v>3618</v>
      </c>
      <c r="C207" s="0" t="s">
        <v>3619</v>
      </c>
      <c r="D207" s="0" t="s">
        <v>3686</v>
      </c>
      <c r="E207" s="0" t="s">
        <v>3687</v>
      </c>
      <c r="F207" s="0" t="s">
        <v>3133</v>
      </c>
      <c r="G207" s="0" t="s">
        <v>3688</v>
      </c>
    </row>
    <row customHeight="1" ht="11.25">
      <c r="A208" s="0" t="s">
        <v>16</v>
      </c>
      <c r="B208" s="0" t="s">
        <v>3618</v>
      </c>
      <c r="C208" s="0" t="s">
        <v>3619</v>
      </c>
      <c r="D208" s="0" t="s">
        <v>3689</v>
      </c>
      <c r="E208" s="0" t="s">
        <v>3690</v>
      </c>
      <c r="F208" s="0" t="s">
        <v>3133</v>
      </c>
      <c r="G208" s="0" t="s">
        <v>3691</v>
      </c>
    </row>
    <row customHeight="1" ht="11.25">
      <c r="A209" s="0" t="s">
        <v>16</v>
      </c>
      <c r="B209" s="0" t="s">
        <v>3618</v>
      </c>
      <c r="C209" s="0" t="s">
        <v>3619</v>
      </c>
      <c r="D209" s="0" t="s">
        <v>3692</v>
      </c>
      <c r="E209" s="0" t="s">
        <v>3693</v>
      </c>
      <c r="F209" s="0" t="s">
        <v>3133</v>
      </c>
      <c r="G209" s="0" t="s">
        <v>3694</v>
      </c>
    </row>
    <row customHeight="1" ht="11.25">
      <c r="A210" s="0" t="s">
        <v>16</v>
      </c>
      <c r="B210" s="0" t="s">
        <v>3618</v>
      </c>
      <c r="C210" s="0" t="s">
        <v>3619</v>
      </c>
      <c r="D210" s="0" t="s">
        <v>3695</v>
      </c>
      <c r="E210" s="0" t="s">
        <v>3696</v>
      </c>
      <c r="F210" s="0" t="s">
        <v>3133</v>
      </c>
      <c r="G210" s="0" t="s">
        <v>3697</v>
      </c>
    </row>
    <row customHeight="1" ht="11.25">
      <c r="A211" s="0" t="s">
        <v>16</v>
      </c>
      <c r="B211" s="0" t="s">
        <v>3618</v>
      </c>
      <c r="C211" s="0" t="s">
        <v>3619</v>
      </c>
      <c r="D211" s="0" t="s">
        <v>3618</v>
      </c>
      <c r="E211" s="0" t="s">
        <v>3619</v>
      </c>
      <c r="F211" s="0" t="s">
        <v>3130</v>
      </c>
      <c r="G211" s="0" t="s">
        <v>3698</v>
      </c>
    </row>
    <row customHeight="1" ht="11.25">
      <c r="A212" s="0" t="s">
        <v>16</v>
      </c>
      <c r="B212" s="0" t="s">
        <v>3618</v>
      </c>
      <c r="C212" s="0" t="s">
        <v>3619</v>
      </c>
      <c r="D212" s="0" t="s">
        <v>3699</v>
      </c>
      <c r="E212" s="0" t="s">
        <v>3700</v>
      </c>
      <c r="F212" s="0" t="s">
        <v>3133</v>
      </c>
      <c r="G212" s="0" t="s">
        <v>3701</v>
      </c>
    </row>
    <row customHeight="1" ht="11.25">
      <c r="A213" s="0" t="s">
        <v>16</v>
      </c>
      <c r="B213" s="0" t="s">
        <v>3702</v>
      </c>
      <c r="C213" s="0" t="s">
        <v>3703</v>
      </c>
      <c r="D213" s="0" t="s">
        <v>3704</v>
      </c>
      <c r="E213" s="0" t="s">
        <v>3705</v>
      </c>
      <c r="F213" s="0" t="s">
        <v>3133</v>
      </c>
      <c r="G213" s="0" t="s">
        <v>3706</v>
      </c>
    </row>
    <row customHeight="1" ht="11.25">
      <c r="A214" s="0" t="s">
        <v>16</v>
      </c>
      <c r="B214" s="0" t="s">
        <v>3702</v>
      </c>
      <c r="C214" s="0" t="s">
        <v>3703</v>
      </c>
      <c r="D214" s="0" t="s">
        <v>3707</v>
      </c>
      <c r="E214" s="0" t="s">
        <v>3708</v>
      </c>
      <c r="F214" s="0" t="s">
        <v>3133</v>
      </c>
      <c r="G214" s="0" t="s">
        <v>3709</v>
      </c>
    </row>
    <row customHeight="1" ht="11.25">
      <c r="A215" s="0" t="s">
        <v>16</v>
      </c>
      <c r="B215" s="0" t="s">
        <v>3702</v>
      </c>
      <c r="C215" s="0" t="s">
        <v>3703</v>
      </c>
      <c r="D215" s="0" t="s">
        <v>3710</v>
      </c>
      <c r="E215" s="0" t="s">
        <v>3711</v>
      </c>
      <c r="F215" s="0" t="s">
        <v>3133</v>
      </c>
      <c r="G215" s="0" t="s">
        <v>3712</v>
      </c>
    </row>
    <row customHeight="1" ht="11.25">
      <c r="A216" s="0" t="s">
        <v>16</v>
      </c>
      <c r="B216" s="0" t="s">
        <v>3702</v>
      </c>
      <c r="C216" s="0" t="s">
        <v>3703</v>
      </c>
      <c r="D216" s="0" t="s">
        <v>3713</v>
      </c>
      <c r="E216" s="0" t="s">
        <v>3714</v>
      </c>
      <c r="F216" s="0" t="s">
        <v>3133</v>
      </c>
      <c r="G216" s="0" t="s">
        <v>3715</v>
      </c>
    </row>
    <row customHeight="1" ht="11.25">
      <c r="A217" s="0" t="s">
        <v>16</v>
      </c>
      <c r="B217" s="0" t="s">
        <v>3702</v>
      </c>
      <c r="C217" s="0" t="s">
        <v>3703</v>
      </c>
      <c r="D217" s="0" t="s">
        <v>3716</v>
      </c>
      <c r="E217" s="0" t="s">
        <v>3717</v>
      </c>
      <c r="F217" s="0" t="s">
        <v>3133</v>
      </c>
      <c r="G217" s="0" t="s">
        <v>3718</v>
      </c>
    </row>
    <row customHeight="1" ht="11.25">
      <c r="A218" s="0" t="s">
        <v>16</v>
      </c>
      <c r="B218" s="0" t="s">
        <v>3702</v>
      </c>
      <c r="C218" s="0" t="s">
        <v>3703</v>
      </c>
      <c r="D218" s="0" t="s">
        <v>3719</v>
      </c>
      <c r="E218" s="0" t="s">
        <v>3720</v>
      </c>
      <c r="F218" s="0" t="s">
        <v>3133</v>
      </c>
      <c r="G218" s="0" t="s">
        <v>3721</v>
      </c>
    </row>
    <row customHeight="1" ht="11.25">
      <c r="A219" s="0" t="s">
        <v>16</v>
      </c>
      <c r="B219" s="0" t="s">
        <v>3702</v>
      </c>
      <c r="C219" s="0" t="s">
        <v>3703</v>
      </c>
      <c r="D219" s="0" t="s">
        <v>3722</v>
      </c>
      <c r="E219" s="0" t="s">
        <v>3723</v>
      </c>
      <c r="F219" s="0" t="s">
        <v>3133</v>
      </c>
      <c r="G219" s="0" t="s">
        <v>3724</v>
      </c>
    </row>
    <row customHeight="1" ht="11.25">
      <c r="A220" s="0" t="s">
        <v>16</v>
      </c>
      <c r="B220" s="0" t="s">
        <v>3702</v>
      </c>
      <c r="C220" s="0" t="s">
        <v>3703</v>
      </c>
      <c r="D220" s="0" t="s">
        <v>3725</v>
      </c>
      <c r="E220" s="0" t="s">
        <v>3726</v>
      </c>
      <c r="F220" s="0" t="s">
        <v>3133</v>
      </c>
      <c r="G220" s="0" t="s">
        <v>3727</v>
      </c>
    </row>
    <row customHeight="1" ht="11.25">
      <c r="A221" s="0" t="s">
        <v>16</v>
      </c>
      <c r="B221" s="0" t="s">
        <v>3702</v>
      </c>
      <c r="C221" s="0" t="s">
        <v>3703</v>
      </c>
      <c r="D221" s="0" t="s">
        <v>3728</v>
      </c>
      <c r="E221" s="0" t="s">
        <v>3729</v>
      </c>
      <c r="F221" s="0" t="s">
        <v>3133</v>
      </c>
      <c r="G221" s="0" t="s">
        <v>3730</v>
      </c>
    </row>
    <row customHeight="1" ht="11.25">
      <c r="A222" s="0" t="s">
        <v>16</v>
      </c>
      <c r="B222" s="0" t="s">
        <v>3702</v>
      </c>
      <c r="C222" s="0" t="s">
        <v>3703</v>
      </c>
      <c r="D222" s="0" t="s">
        <v>3731</v>
      </c>
      <c r="E222" s="0" t="s">
        <v>3732</v>
      </c>
      <c r="F222" s="0" t="s">
        <v>3133</v>
      </c>
      <c r="G222" s="0" t="s">
        <v>3733</v>
      </c>
    </row>
    <row customHeight="1" ht="11.25">
      <c r="A223" s="0" t="s">
        <v>16</v>
      </c>
      <c r="B223" s="0" t="s">
        <v>3702</v>
      </c>
      <c r="C223" s="0" t="s">
        <v>3703</v>
      </c>
      <c r="D223" s="0" t="s">
        <v>3734</v>
      </c>
      <c r="E223" s="0" t="s">
        <v>3735</v>
      </c>
      <c r="F223" s="0" t="s">
        <v>3133</v>
      </c>
      <c r="G223" s="0" t="s">
        <v>3736</v>
      </c>
    </row>
    <row customHeight="1" ht="11.25">
      <c r="A224" s="0" t="s">
        <v>16</v>
      </c>
      <c r="B224" s="0" t="s">
        <v>3702</v>
      </c>
      <c r="C224" s="0" t="s">
        <v>3703</v>
      </c>
      <c r="D224" s="0" t="s">
        <v>3737</v>
      </c>
      <c r="E224" s="0" t="s">
        <v>3738</v>
      </c>
      <c r="F224" s="0" t="s">
        <v>3133</v>
      </c>
      <c r="G224" s="0" t="s">
        <v>3739</v>
      </c>
    </row>
    <row customHeight="1" ht="11.25">
      <c r="A225" s="0" t="s">
        <v>16</v>
      </c>
      <c r="B225" s="0" t="s">
        <v>3702</v>
      </c>
      <c r="C225" s="0" t="s">
        <v>3703</v>
      </c>
      <c r="D225" s="0" t="s">
        <v>3740</v>
      </c>
      <c r="E225" s="0" t="s">
        <v>3741</v>
      </c>
      <c r="F225" s="0" t="s">
        <v>3151</v>
      </c>
      <c r="G225" s="0" t="s">
        <v>3742</v>
      </c>
    </row>
    <row customHeight="1" ht="11.25">
      <c r="A226" s="0" t="s">
        <v>16</v>
      </c>
      <c r="B226" s="0" t="s">
        <v>3702</v>
      </c>
      <c r="C226" s="0" t="s">
        <v>3703</v>
      </c>
      <c r="D226" s="0" t="s">
        <v>3743</v>
      </c>
      <c r="E226" s="0" t="s">
        <v>3744</v>
      </c>
      <c r="F226" s="0" t="s">
        <v>3151</v>
      </c>
      <c r="G226" s="0" t="s">
        <v>3745</v>
      </c>
    </row>
    <row customHeight="1" ht="11.25">
      <c r="A227" s="0" t="s">
        <v>16</v>
      </c>
      <c r="B227" s="0" t="s">
        <v>3702</v>
      </c>
      <c r="C227" s="0" t="s">
        <v>3703</v>
      </c>
      <c r="D227" s="0" t="s">
        <v>3746</v>
      </c>
      <c r="E227" s="0" t="s">
        <v>3747</v>
      </c>
      <c r="F227" s="0" t="s">
        <v>3151</v>
      </c>
      <c r="G227" s="0" t="s">
        <v>3748</v>
      </c>
    </row>
    <row customHeight="1" ht="11.25">
      <c r="A228" s="0" t="s">
        <v>16</v>
      </c>
      <c r="B228" s="0" t="s">
        <v>3702</v>
      </c>
      <c r="C228" s="0" t="s">
        <v>3703</v>
      </c>
      <c r="D228" s="0" t="s">
        <v>3749</v>
      </c>
      <c r="E228" s="0" t="s">
        <v>3750</v>
      </c>
      <c r="F228" s="0" t="s">
        <v>3133</v>
      </c>
      <c r="G228" s="0" t="s">
        <v>3751</v>
      </c>
    </row>
    <row customHeight="1" ht="11.25">
      <c r="A229" s="0" t="s">
        <v>16</v>
      </c>
      <c r="B229" s="0" t="s">
        <v>3702</v>
      </c>
      <c r="C229" s="0" t="s">
        <v>3703</v>
      </c>
      <c r="D229" s="0" t="s">
        <v>3752</v>
      </c>
      <c r="E229" s="0" t="s">
        <v>3753</v>
      </c>
      <c r="F229" s="0" t="s">
        <v>3133</v>
      </c>
      <c r="G229" s="0" t="s">
        <v>3754</v>
      </c>
    </row>
    <row customHeight="1" ht="11.25">
      <c r="A230" s="0" t="s">
        <v>16</v>
      </c>
      <c r="B230" s="0" t="s">
        <v>3702</v>
      </c>
      <c r="C230" s="0" t="s">
        <v>3703</v>
      </c>
      <c r="D230" s="0" t="s">
        <v>3755</v>
      </c>
      <c r="E230" s="0" t="s">
        <v>3756</v>
      </c>
      <c r="F230" s="0" t="s">
        <v>3133</v>
      </c>
      <c r="G230" s="0" t="s">
        <v>3757</v>
      </c>
    </row>
    <row customHeight="1" ht="11.25">
      <c r="A231" s="0" t="s">
        <v>16</v>
      </c>
      <c r="B231" s="0" t="s">
        <v>3702</v>
      </c>
      <c r="C231" s="0" t="s">
        <v>3703</v>
      </c>
      <c r="D231" s="0" t="s">
        <v>3758</v>
      </c>
      <c r="E231" s="0" t="s">
        <v>3759</v>
      </c>
      <c r="F231" s="0" t="s">
        <v>3133</v>
      </c>
      <c r="G231" s="0" t="s">
        <v>3760</v>
      </c>
    </row>
    <row customHeight="1" ht="11.25">
      <c r="A232" s="0" t="s">
        <v>16</v>
      </c>
      <c r="B232" s="0" t="s">
        <v>3702</v>
      </c>
      <c r="C232" s="0" t="s">
        <v>3703</v>
      </c>
      <c r="D232" s="0" t="s">
        <v>3761</v>
      </c>
      <c r="E232" s="0" t="s">
        <v>3762</v>
      </c>
      <c r="F232" s="0" t="s">
        <v>3133</v>
      </c>
      <c r="G232" s="0" t="s">
        <v>3763</v>
      </c>
    </row>
    <row customHeight="1" ht="11.25">
      <c r="A233" s="0" t="s">
        <v>16</v>
      </c>
      <c r="B233" s="0" t="s">
        <v>3702</v>
      </c>
      <c r="C233" s="0" t="s">
        <v>3703</v>
      </c>
      <c r="D233" s="0" t="s">
        <v>3702</v>
      </c>
      <c r="E233" s="0" t="s">
        <v>3703</v>
      </c>
      <c r="F233" s="0" t="s">
        <v>3130</v>
      </c>
      <c r="G233" s="0" t="s">
        <v>3764</v>
      </c>
    </row>
    <row customHeight="1" ht="11.25">
      <c r="A234" s="0" t="s">
        <v>16</v>
      </c>
      <c r="B234" s="0" t="s">
        <v>3765</v>
      </c>
      <c r="C234" s="0" t="s">
        <v>3766</v>
      </c>
      <c r="D234" s="0" t="s">
        <v>3767</v>
      </c>
      <c r="E234" s="0" t="s">
        <v>3768</v>
      </c>
      <c r="F234" s="0" t="s">
        <v>3133</v>
      </c>
      <c r="G234" s="0" t="s">
        <v>3769</v>
      </c>
    </row>
    <row customHeight="1" ht="11.25">
      <c r="A235" s="0" t="s">
        <v>16</v>
      </c>
      <c r="B235" s="0" t="s">
        <v>3765</v>
      </c>
      <c r="C235" s="0" t="s">
        <v>3766</v>
      </c>
      <c r="D235" s="0" t="s">
        <v>3770</v>
      </c>
      <c r="E235" s="0" t="s">
        <v>3771</v>
      </c>
      <c r="F235" s="0" t="s">
        <v>3133</v>
      </c>
      <c r="G235" s="0" t="s">
        <v>3772</v>
      </c>
    </row>
    <row customHeight="1" ht="11.25">
      <c r="A236" s="0" t="s">
        <v>16</v>
      </c>
      <c r="B236" s="0" t="s">
        <v>3765</v>
      </c>
      <c r="C236" s="0" t="s">
        <v>3766</v>
      </c>
      <c r="D236" s="0" t="s">
        <v>3773</v>
      </c>
      <c r="E236" s="0" t="s">
        <v>3774</v>
      </c>
      <c r="F236" s="0" t="s">
        <v>3162</v>
      </c>
      <c r="G236" s="0" t="s">
        <v>3775</v>
      </c>
    </row>
    <row customHeight="1" ht="11.25">
      <c r="A237" s="0" t="s">
        <v>16</v>
      </c>
      <c r="B237" s="0" t="s">
        <v>3765</v>
      </c>
      <c r="C237" s="0" t="s">
        <v>3766</v>
      </c>
      <c r="D237" s="0" t="s">
        <v>3776</v>
      </c>
      <c r="E237" s="0" t="s">
        <v>3777</v>
      </c>
      <c r="F237" s="0" t="s">
        <v>3133</v>
      </c>
      <c r="G237" s="0" t="s">
        <v>3778</v>
      </c>
    </row>
    <row customHeight="1" ht="11.25">
      <c r="A238" s="0" t="s">
        <v>16</v>
      </c>
      <c r="B238" s="0" t="s">
        <v>3765</v>
      </c>
      <c r="C238" s="0" t="s">
        <v>3766</v>
      </c>
      <c r="D238" s="0" t="s">
        <v>3779</v>
      </c>
      <c r="E238" s="0" t="s">
        <v>3780</v>
      </c>
      <c r="F238" s="0" t="s">
        <v>3133</v>
      </c>
      <c r="G238" s="0" t="s">
        <v>3781</v>
      </c>
    </row>
    <row customHeight="1" ht="11.25">
      <c r="A239" s="0" t="s">
        <v>16</v>
      </c>
      <c r="B239" s="0" t="s">
        <v>3765</v>
      </c>
      <c r="C239" s="0" t="s">
        <v>3766</v>
      </c>
      <c r="D239" s="0" t="s">
        <v>3782</v>
      </c>
      <c r="E239" s="0" t="s">
        <v>3783</v>
      </c>
      <c r="F239" s="0" t="s">
        <v>3133</v>
      </c>
      <c r="G239" s="0" t="s">
        <v>3784</v>
      </c>
    </row>
    <row customHeight="1" ht="11.25">
      <c r="A240" s="0" t="s">
        <v>16</v>
      </c>
      <c r="B240" s="0" t="s">
        <v>3765</v>
      </c>
      <c r="C240" s="0" t="s">
        <v>3766</v>
      </c>
      <c r="D240" s="0" t="s">
        <v>3765</v>
      </c>
      <c r="E240" s="0" t="s">
        <v>3766</v>
      </c>
      <c r="F240" s="0" t="s">
        <v>3130</v>
      </c>
      <c r="G240" s="0" t="s">
        <v>3785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56E7A-340A-1B64-DA42-8E85EA99FF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76" width="9.140625"/>
    <col min="2" max="2" style="4876" width="84.28125" customWidth="1"/>
    <col min="3" max="3" style="4876" width="9.140625"/>
  </cols>
  <sheetData>
    <row customHeight="1" ht="11.25">
      <c r="A1" s="891" t="s">
        <v>3803</v>
      </c>
      <c r="B1" s="891" t="s">
        <v>3804</v>
      </c>
      <c r="C1" s="891" t="s">
        <v>1168</v>
      </c>
    </row>
    <row customHeight="1" ht="11.25">
      <c r="A2" s="891">
        <v>4189678</v>
      </c>
      <c r="B2" s="891" t="s">
        <v>3805</v>
      </c>
      <c r="C2" s="891" t="s">
        <v>3806</v>
      </c>
    </row>
    <row customHeight="1" ht="11.25">
      <c r="A3" s="891">
        <v>4190415</v>
      </c>
      <c r="B3" s="891" t="s">
        <v>3807</v>
      </c>
      <c r="C3" s="891" t="s">
        <v>3806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28B28-8E3A-C1E2-FCEC-365C51D378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03" width="38.421875" customWidth="1"/>
    <col min="2" max="5" style="5503" width="9.140625"/>
  </cols>
  <sheetData>
    <row customHeight="1" ht="15">
      <c r="A1" s="219" t="s">
        <v>3808</v>
      </c>
      <c r="B1" s="219" t="s">
        <v>3809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251D3-1101-DD02-3A3E-9142CAA7FA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3810</v>
      </c>
      <c r="B1" s="0" t="b">
        <v>1</v>
      </c>
    </row>
    <row customHeight="1" ht="11.25">
      <c r="A2" s="0" t="s">
        <v>3811</v>
      </c>
      <c r="B2" s="0" t="b">
        <v>0</v>
      </c>
    </row>
    <row customHeight="1" ht="11.25">
      <c r="A3" s="0" t="s">
        <v>3812</v>
      </c>
      <c r="B3" s="0" t="b">
        <v>0</v>
      </c>
    </row>
    <row customHeight="1" ht="11.25">
      <c r="A4" s="0" t="s">
        <v>3813</v>
      </c>
      <c r="B4" s="0" t="b">
        <v>0</v>
      </c>
    </row>
    <row customHeight="1" ht="11.25">
      <c r="A5" s="0" t="s">
        <v>3814</v>
      </c>
      <c r="B5" s="0" t="b">
        <v>1</v>
      </c>
    </row>
    <row customHeight="1" ht="11.25">
      <c r="A6" s="0" t="s">
        <v>3815</v>
      </c>
      <c r="B6" s="0" t="b">
        <v>0</v>
      </c>
    </row>
    <row customHeight="1" ht="11.25">
      <c r="A7" s="0" t="s">
        <v>3816</v>
      </c>
      <c r="B7" s="0" t="b">
        <v>0</v>
      </c>
    </row>
    <row customHeight="1" ht="11.25">
      <c r="A8" s="0" t="s">
        <v>3817</v>
      </c>
      <c r="B8" s="0" t="b">
        <v>0</v>
      </c>
    </row>
    <row customHeight="1" ht="11.25">
      <c r="A9" s="0" t="s">
        <v>3818</v>
      </c>
      <c r="B9" s="0" t="b">
        <v>0</v>
      </c>
    </row>
    <row customHeight="1" ht="11.25">
      <c r="A10" s="0" t="s">
        <v>3819</v>
      </c>
      <c r="B10" s="0" t="b">
        <v>0</v>
      </c>
    </row>
    <row customHeight="1" ht="11.25">
      <c r="A11" s="0" t="s">
        <v>3820</v>
      </c>
      <c r="B11" s="0" t="b">
        <v>0</v>
      </c>
    </row>
    <row customHeight="1" ht="11.25">
      <c r="A12" s="0" t="s">
        <v>3821</v>
      </c>
      <c r="B12" s="0" t="b">
        <v>0</v>
      </c>
    </row>
    <row customHeight="1" ht="11.25">
      <c r="A13" s="0" t="s">
        <v>3822</v>
      </c>
      <c r="B13" s="0" t="b">
        <v>0</v>
      </c>
    </row>
    <row customHeight="1" ht="11.25">
      <c r="A14" s="0" t="s">
        <v>3823</v>
      </c>
      <c r="B14" s="0" t="b">
        <v>1</v>
      </c>
    </row>
    <row customHeight="1" ht="11.25">
      <c r="A15" s="0" t="s">
        <v>3824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4B2C9-D9D3-3DDC-1878-FC85FC38C5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EF16F-FA72-A6D3-A62C-F81126D788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3825</v>
      </c>
      <c r="B1" s="123" t="s">
        <v>3826</v>
      </c>
    </row>
    <row customHeight="1" ht="11.25">
      <c r="A2" s="118" t="s">
        <v>3827</v>
      </c>
      <c r="B2" s="118" t="s">
        <v>3828</v>
      </c>
    </row>
    <row customHeight="1" ht="11.25">
      <c r="A3" s="118" t="s">
        <v>3829</v>
      </c>
      <c r="B3" s="118" t="s">
        <v>3830</v>
      </c>
    </row>
    <row customHeight="1" ht="11.25">
      <c r="A4" s="118" t="s">
        <v>3831</v>
      </c>
      <c r="B4" s="118" t="s">
        <v>3832</v>
      </c>
    </row>
    <row customHeight="1" ht="11.25">
      <c r="A5" s="118" t="s">
        <v>3833</v>
      </c>
      <c r="B5" s="118" t="s">
        <v>3834</v>
      </c>
    </row>
    <row customHeight="1" ht="11.25">
      <c r="A6" s="118" t="s">
        <v>3835</v>
      </c>
      <c r="B6" s="118" t="s">
        <v>3836</v>
      </c>
    </row>
    <row customHeight="1" ht="11.25">
      <c r="A7" s="118" t="s">
        <v>3837</v>
      </c>
      <c r="B7" s="118" t="s">
        <v>3838</v>
      </c>
    </row>
    <row customHeight="1" ht="11.25">
      <c r="A8" s="118" t="s">
        <v>3839</v>
      </c>
      <c r="B8" s="118" t="s">
        <v>3840</v>
      </c>
    </row>
    <row customHeight="1" ht="11.25">
      <c r="A9" s="118" t="s">
        <v>3841</v>
      </c>
      <c r="B9" s="118" t="s">
        <v>3842</v>
      </c>
    </row>
    <row customHeight="1" ht="11.25">
      <c r="A10" s="118" t="s">
        <v>3843</v>
      </c>
      <c r="B10" s="118" t="s">
        <v>3844</v>
      </c>
    </row>
    <row customHeight="1" ht="11.25">
      <c r="A11" s="118" t="s">
        <v>3845</v>
      </c>
      <c r="B11" s="118" t="s">
        <v>3846</v>
      </c>
    </row>
    <row customHeight="1" ht="11.25">
      <c r="A12" s="118" t="s">
        <v>3847</v>
      </c>
      <c r="B12" s="118" t="s">
        <v>3848</v>
      </c>
    </row>
    <row customHeight="1" ht="11.25">
      <c r="A13" s="118" t="s">
        <v>3849</v>
      </c>
      <c r="B13" s="118" t="s">
        <v>3850</v>
      </c>
    </row>
    <row customHeight="1" ht="11.25">
      <c r="A14" s="118" t="s">
        <v>3851</v>
      </c>
      <c r="B14" s="118" t="s">
        <v>3852</v>
      </c>
    </row>
    <row customHeight="1" ht="11.25">
      <c r="A15" s="118" t="s">
        <v>3853</v>
      </c>
      <c r="B15" s="118" t="s">
        <v>3854</v>
      </c>
    </row>
    <row customHeight="1" ht="11.25">
      <c r="A16" s="118" t="s">
        <v>3855</v>
      </c>
      <c r="B16" s="118" t="s">
        <v>3856</v>
      </c>
    </row>
    <row customHeight="1" ht="11.25">
      <c r="A17" s="118" t="s">
        <v>3857</v>
      </c>
      <c r="B17" s="118" t="s">
        <v>3858</v>
      </c>
    </row>
    <row customHeight="1" ht="11.25">
      <c r="A18" s="118" t="s">
        <v>3859</v>
      </c>
      <c r="B18" s="118" t="s">
        <v>3860</v>
      </c>
    </row>
    <row customHeight="1" ht="11.25">
      <c r="A19" s="118" t="s">
        <v>3861</v>
      </c>
      <c r="B19" s="118" t="s">
        <v>3862</v>
      </c>
    </row>
    <row customHeight="1" ht="11.25">
      <c r="A20" s="118" t="s">
        <v>3863</v>
      </c>
      <c r="B20" s="118" t="s">
        <v>3864</v>
      </c>
    </row>
    <row customHeight="1" ht="11.25">
      <c r="A21" s="118" t="s">
        <v>3865</v>
      </c>
      <c r="B21" s="118" t="s">
        <v>3866</v>
      </c>
    </row>
    <row customHeight="1" ht="11.25">
      <c r="A22" s="118" t="s">
        <v>3867</v>
      </c>
      <c r="B22" s="118" t="s">
        <v>3868</v>
      </c>
    </row>
    <row customHeight="1" ht="11.25">
      <c r="A23" s="118" t="s">
        <v>3869</v>
      </c>
      <c r="B23" s="118" t="s">
        <v>3870</v>
      </c>
    </row>
    <row customHeight="1" ht="11.25">
      <c r="A24" s="118" t="s">
        <v>3871</v>
      </c>
      <c r="B24" s="118" t="s">
        <v>3872</v>
      </c>
    </row>
    <row customHeight="1" ht="11.25">
      <c r="A25" s="118" t="s">
        <v>3873</v>
      </c>
      <c r="B25" s="118" t="s">
        <v>3874</v>
      </c>
    </row>
    <row customHeight="1" ht="11.25">
      <c r="A26" s="118" t="s">
        <v>3875</v>
      </c>
      <c r="B26" s="118" t="s">
        <v>3876</v>
      </c>
    </row>
    <row customHeight="1" ht="11.25">
      <c r="A27" s="118" t="s">
        <v>3877</v>
      </c>
      <c r="B27" s="118" t="s">
        <v>3878</v>
      </c>
    </row>
    <row customHeight="1" ht="11.25">
      <c r="A28" s="118" t="s">
        <v>3879</v>
      </c>
      <c r="B28" s="118" t="s">
        <v>3880</v>
      </c>
    </row>
    <row customHeight="1" ht="11.25">
      <c r="A29" s="118" t="s">
        <v>3881</v>
      </c>
      <c r="B29" s="118" t="s">
        <v>3882</v>
      </c>
    </row>
    <row customHeight="1" ht="11.25">
      <c r="A30" s="118" t="s">
        <v>3883</v>
      </c>
      <c r="B30" s="118" t="s">
        <v>3884</v>
      </c>
    </row>
    <row customHeight="1" ht="11.25">
      <c r="A31" s="118" t="s">
        <v>3885</v>
      </c>
      <c r="B31" s="118" t="s">
        <v>3886</v>
      </c>
    </row>
    <row customHeight="1" ht="11.25">
      <c r="A32" s="118" t="s">
        <v>3887</v>
      </c>
      <c r="B32" s="118" t="s">
        <v>3888</v>
      </c>
    </row>
    <row customHeight="1" ht="11.25">
      <c r="A33" s="118" t="s">
        <v>3889</v>
      </c>
      <c r="B33" s="118" t="s">
        <v>3890</v>
      </c>
    </row>
    <row customHeight="1" ht="11.25">
      <c r="A34" s="118" t="s">
        <v>3891</v>
      </c>
      <c r="B34" s="118" t="s">
        <v>3892</v>
      </c>
    </row>
    <row customHeight="1" ht="11.25">
      <c r="A35" s="118" t="s">
        <v>3893</v>
      </c>
      <c r="B35" s="118" t="s">
        <v>3894</v>
      </c>
    </row>
    <row customHeight="1" ht="11.25">
      <c r="A36" s="118" t="s">
        <v>3895</v>
      </c>
      <c r="B36" s="118" t="s">
        <v>3896</v>
      </c>
    </row>
    <row customHeight="1" ht="11.25">
      <c r="A37" s="118" t="s">
        <v>3897</v>
      </c>
      <c r="B37" s="118" t="s">
        <v>3898</v>
      </c>
    </row>
    <row customHeight="1" ht="11.25">
      <c r="A38" s="118" t="s">
        <v>3899</v>
      </c>
      <c r="B38" s="118" t="s">
        <v>3900</v>
      </c>
    </row>
    <row customHeight="1" ht="11.25">
      <c r="A39" s="118" t="s">
        <v>3901</v>
      </c>
      <c r="B39" s="118" t="s">
        <v>3902</v>
      </c>
    </row>
    <row customHeight="1" ht="11.25">
      <c r="A40" s="118" t="s">
        <v>3903</v>
      </c>
      <c r="B40" s="118" t="s">
        <v>3904</v>
      </c>
    </row>
    <row customHeight="1" ht="11.25">
      <c r="A41" s="118" t="s">
        <v>3905</v>
      </c>
      <c r="B41" s="118" t="s">
        <v>3906</v>
      </c>
    </row>
    <row customHeight="1" ht="11.25">
      <c r="A42" s="118" t="s">
        <v>3907</v>
      </c>
      <c r="B42" s="118" t="s">
        <v>3908</v>
      </c>
    </row>
    <row customHeight="1" ht="11.25">
      <c r="A43" s="118" t="s">
        <v>3909</v>
      </c>
      <c r="B43" s="118" t="s">
        <v>3910</v>
      </c>
    </row>
    <row customHeight="1" ht="11.25">
      <c r="A44" s="118" t="s">
        <v>3911</v>
      </c>
      <c r="B44" s="118" t="s">
        <v>3912</v>
      </c>
    </row>
    <row customHeight="1" ht="11.25">
      <c r="A45" s="118" t="s">
        <v>3913</v>
      </c>
      <c r="B45" s="118" t="s">
        <v>3914</v>
      </c>
    </row>
    <row customHeight="1" ht="11.25">
      <c r="A46" s="118" t="s">
        <v>3915</v>
      </c>
      <c r="B46" s="118" t="s">
        <v>3916</v>
      </c>
    </row>
    <row customHeight="1" ht="11.25">
      <c r="A47" s="118" t="s">
        <v>3917</v>
      </c>
      <c r="B47" s="118" t="s">
        <v>3918</v>
      </c>
    </row>
    <row customHeight="1" ht="11.25">
      <c r="A48" s="118" t="s">
        <v>3919</v>
      </c>
      <c r="B48" s="118" t="s">
        <v>3920</v>
      </c>
    </row>
    <row customHeight="1" ht="11.25">
      <c r="A49" s="118" t="s">
        <v>3921</v>
      </c>
      <c r="B49" s="118" t="s">
        <v>3922</v>
      </c>
    </row>
    <row customHeight="1" ht="11.25">
      <c r="A50" s="118" t="s">
        <v>3923</v>
      </c>
      <c r="B50" s="118" t="s">
        <v>3924</v>
      </c>
    </row>
    <row customHeight="1" ht="11.25">
      <c r="A51" s="118" t="s">
        <v>3925</v>
      </c>
      <c r="B51" s="118" t="s">
        <v>3926</v>
      </c>
    </row>
    <row customHeight="1" ht="11.25">
      <c r="A52" s="118" t="s">
        <v>3927</v>
      </c>
      <c r="B52" s="118" t="s">
        <v>3928</v>
      </c>
    </row>
    <row customHeight="1" ht="11.25">
      <c r="A53" s="118" t="s">
        <v>3929</v>
      </c>
      <c r="B53" s="118" t="s">
        <v>3930</v>
      </c>
    </row>
    <row customHeight="1" ht="11.25">
      <c r="A54" s="118" t="s">
        <v>3931</v>
      </c>
      <c r="B54" s="118" t="s">
        <v>3932</v>
      </c>
    </row>
    <row customHeight="1" ht="11.25">
      <c r="A55" s="118" t="s">
        <v>3933</v>
      </c>
      <c r="B55" s="118" t="s">
        <v>3934</v>
      </c>
    </row>
    <row customHeight="1" ht="11.25">
      <c r="A56" s="118" t="s">
        <v>3935</v>
      </c>
      <c r="B56" s="118" t="s">
        <v>3936</v>
      </c>
    </row>
    <row customHeight="1" ht="11.25">
      <c r="A57" s="118" t="s">
        <v>3937</v>
      </c>
      <c r="B57" s="118" t="s">
        <v>3938</v>
      </c>
    </row>
    <row customHeight="1" ht="11.25">
      <c r="A58" s="118" t="s">
        <v>3939</v>
      </c>
      <c r="B58" s="118" t="s">
        <v>3940</v>
      </c>
    </row>
    <row customHeight="1" ht="11.25">
      <c r="A59" s="118" t="s">
        <v>3941</v>
      </c>
      <c r="B59" s="118" t="s">
        <v>3942</v>
      </c>
    </row>
    <row customHeight="1" ht="11.25">
      <c r="A60" s="118" t="s">
        <v>3943</v>
      </c>
      <c r="B60" s="118" t="s">
        <v>3944</v>
      </c>
    </row>
    <row customHeight="1" ht="11.25">
      <c r="A61" s="118"/>
      <c r="B61" s="118" t="s">
        <v>3945</v>
      </c>
    </row>
    <row customHeight="1" ht="11.25">
      <c r="A62" s="118"/>
      <c r="B62" s="118" t="s">
        <v>3946</v>
      </c>
    </row>
    <row customHeight="1" ht="11.25">
      <c r="A63" s="118"/>
      <c r="B63" s="118" t="s">
        <v>3947</v>
      </c>
    </row>
    <row customHeight="1" ht="11.25">
      <c r="A64" s="118"/>
      <c r="B64" s="118" t="s">
        <v>3948</v>
      </c>
    </row>
    <row customHeight="1" ht="11.25">
      <c r="A65" s="118"/>
      <c r="B65" s="118" t="s">
        <v>3949</v>
      </c>
    </row>
    <row customHeight="1" ht="11.25">
      <c r="A66" s="118"/>
      <c r="B66" s="118" t="s">
        <v>3950</v>
      </c>
    </row>
    <row customHeight="1" ht="11.25">
      <c r="A67" s="118"/>
      <c r="B67" s="118" t="s">
        <v>3951</v>
      </c>
    </row>
    <row customHeight="1" ht="11.25">
      <c r="A68" s="118"/>
      <c r="B68" s="118" t="s">
        <v>3952</v>
      </c>
    </row>
    <row customHeight="1" ht="11.25">
      <c r="A69" s="118"/>
      <c r="B69" s="118" t="s">
        <v>3953</v>
      </c>
    </row>
    <row customHeight="1" ht="11.25">
      <c r="A70" s="118"/>
      <c r="B70" s="118" t="s">
        <v>3954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3042C-F99B-52FD-1B56-F532DE8F74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3955</v>
      </c>
    </row>
    <row customHeight="1" ht="90">
      <c r="B2" s="150" t="s">
        <v>3956</v>
      </c>
    </row>
    <row customHeight="1" ht="67.5">
      <c r="B3" s="150" t="s">
        <v>3957</v>
      </c>
    </row>
    <row customHeight="1" ht="33.75">
      <c r="B4" s="150" t="s">
        <v>3958</v>
      </c>
    </row>
    <row customHeight="1" ht="11.25">
      <c r="B5" s="150" t="s">
        <v>3959</v>
      </c>
    </row>
    <row customHeight="1" ht="22.5">
      <c r="B6" s="150" t="s">
        <v>3960</v>
      </c>
    </row>
    <row customHeight="1" ht="22.5">
      <c r="B7" s="150" t="s">
        <v>3961</v>
      </c>
    </row>
    <row customHeight="1" ht="22.5">
      <c r="B8" s="150" t="s">
        <v>3962</v>
      </c>
    </row>
    <row customHeight="1" ht="22.5">
      <c r="B9" s="150" t="s">
        <v>3963</v>
      </c>
    </row>
    <row customHeight="1" ht="56.25">
      <c r="B10" s="150" t="s">
        <v>3964</v>
      </c>
    </row>
    <row customHeight="1" ht="12.75">
      <c r="B11" s="215" t="s">
        <v>3965</v>
      </c>
    </row>
    <row customHeight="1" ht="11.25">
      <c r="B12" s="149" t="s">
        <v>3966</v>
      </c>
    </row>
    <row customHeight="1" ht="22.5">
      <c r="B13" s="150" t="s">
        <v>3967</v>
      </c>
    </row>
    <row customHeight="1" ht="67.5">
      <c r="B14" s="150" t="s">
        <v>3968</v>
      </c>
    </row>
    <row customHeight="1" ht="22.5">
      <c r="B15" s="150" t="s">
        <v>3969</v>
      </c>
    </row>
    <row customHeight="1" ht="11.25">
      <c r="B16" s="149" t="s">
        <v>3970</v>
      </c>
      <c r="D16" s="156"/>
    </row>
    <row customHeight="1" ht="33.75">
      <c r="B17" s="150" t="s">
        <v>3971</v>
      </c>
    </row>
    <row customHeight="1" ht="33.75">
      <c r="B18" s="150" t="s">
        <v>3972</v>
      </c>
    </row>
    <row customHeight="1" ht="11.25">
      <c r="B19" s="150" t="s">
        <v>3973</v>
      </c>
    </row>
    <row customHeight="1" ht="33.75">
      <c r="B20" s="150" t="s">
        <v>3974</v>
      </c>
    </row>
    <row customHeight="1" ht="11.25">
      <c r="B21" s="149" t="s">
        <v>3975</v>
      </c>
    </row>
    <row customHeight="1" ht="11.25">
      <c r="B22" s="150" t="s">
        <v>3976</v>
      </c>
    </row>
    <row r="24" customHeight="1" ht="22.5">
      <c r="B24" s="217" t="s">
        <v>3977</v>
      </c>
    </row>
    <row r="26" customHeight="1" ht="11.25">
      <c r="B26" s="149" t="s">
        <v>3978</v>
      </c>
    </row>
    <row customHeight="1" ht="22.5">
      <c r="B27" s="216" t="s">
        <v>398</v>
      </c>
    </row>
    <row customHeight="1" ht="56.25">
      <c r="B28" s="216" t="s">
        <v>3979</v>
      </c>
    </row>
    <row customHeight="1" ht="11.25">
      <c r="B29" s="266" t="s">
        <v>3980</v>
      </c>
    </row>
    <row customHeight="1" ht="22.5">
      <c r="B30" s="216" t="s">
        <v>3981</v>
      </c>
    </row>
    <row r="32" customHeight="1" ht="11.25">
      <c r="A32" s="244"/>
      <c r="B32" s="245" t="s">
        <v>3982</v>
      </c>
    </row>
    <row customHeight="1" ht="14.25">
      <c r="A33" s="246">
        <v>1</v>
      </c>
      <c r="B33" s="247" t="s">
        <v>3983</v>
      </c>
    </row>
    <row customHeight="1" ht="14.25">
      <c r="A34" s="246">
        <v>2</v>
      </c>
      <c r="B34" s="247" t="s">
        <v>3984</v>
      </c>
    </row>
    <row customHeight="1" ht="11.25">
      <c r="B35" s="245" t="s">
        <v>3985</v>
      </c>
    </row>
    <row customHeight="1" ht="11.25">
      <c r="B36" s="247" t="s">
        <v>3986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