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ДГК, Исполнительный аппарат\Блок Экономики и Финансов\Департамент тарифообразования\ОЦиТ\Расчет тарифов на 2025 год\Раскрытие информации УТВЕРЖДЕНО\АГ\"/>
    </mc:Choice>
  </mc:AlternateContent>
  <bookViews>
    <workbookView xWindow="360" yWindow="15" windowWidth="20955" windowHeight="9720"/>
  </bookViews>
  <sheets>
    <sheet name="ЦЕНА ЕТО 2025" sheetId="1" r:id="rId1"/>
    <sheet name="ЕТО" sheetId="3" state="hidden" r:id="rId2"/>
    <sheet name="льготные " sheetId="4" state="hidden" r:id="rId3"/>
  </sheets>
  <definedNames>
    <definedName name="_xlnm.Print_Area" localSheetId="1">ЕТО!$A$1:$E$40</definedName>
    <definedName name="_xlnm.Print_Area" localSheetId="0">'ЦЕНА ЕТО 2025'!$A$1:$H$35</definedName>
  </definedNames>
  <calcPr calcId="162913"/>
</workbook>
</file>

<file path=xl/calcChain.xml><?xml version="1.0" encoding="utf-8"?>
<calcChain xmlns="http://schemas.openxmlformats.org/spreadsheetml/2006/main">
  <c r="C40" i="4" l="1"/>
  <c r="D40" i="4" s="1"/>
  <c r="C35" i="4"/>
  <c r="D35" i="4" s="1"/>
  <c r="D32" i="4"/>
  <c r="C32" i="4"/>
  <c r="D29" i="4"/>
  <c r="C29" i="4"/>
  <c r="C25" i="4"/>
  <c r="D25" i="4" s="1"/>
  <c r="C22" i="4"/>
  <c r="D22" i="4" s="1"/>
  <c r="C19" i="4"/>
  <c r="D19" i="4" s="1"/>
  <c r="D16" i="4"/>
  <c r="C16" i="4"/>
  <c r="C13" i="4"/>
  <c r="D13" i="4" s="1"/>
  <c r="C10" i="4"/>
  <c r="D10" i="4" s="1"/>
  <c r="C7" i="4"/>
  <c r="D7" i="4" s="1"/>
  <c r="B37" i="3"/>
  <c r="C37" i="3" s="1"/>
  <c r="B34" i="3"/>
  <c r="C34" i="3" s="1"/>
  <c r="B31" i="3"/>
  <c r="C31" i="3" s="1"/>
  <c r="C27" i="3"/>
  <c r="C24" i="3"/>
  <c r="C21" i="3"/>
  <c r="C9" i="3"/>
  <c r="C6" i="3"/>
  <c r="H32" i="1"/>
  <c r="G32" i="1"/>
  <c r="F32" i="1"/>
  <c r="I30" i="1"/>
  <c r="I29" i="1"/>
  <c r="I28" i="1"/>
  <c r="C27" i="1"/>
  <c r="D27" i="1" s="1"/>
  <c r="E27" i="1" s="1"/>
  <c r="E25" i="1"/>
  <c r="C23" i="1"/>
  <c r="D23" i="1" s="1"/>
  <c r="E23" i="1" s="1"/>
  <c r="C21" i="1"/>
  <c r="D21" i="1" s="1"/>
  <c r="E21" i="1" s="1"/>
  <c r="D16" i="1"/>
  <c r="E16" i="1" s="1"/>
  <c r="F16" i="1" s="1"/>
  <c r="F14" i="1"/>
  <c r="F25" i="1" s="1"/>
  <c r="D12" i="1"/>
  <c r="E12" i="1" s="1"/>
  <c r="F12" i="1" s="1"/>
  <c r="D10" i="1"/>
  <c r="E10" i="1" s="1"/>
  <c r="F10" i="1" s="1"/>
  <c r="L9" i="1"/>
  <c r="M5" i="1"/>
  <c r="L5" i="1"/>
  <c r="K5" i="1"/>
  <c r="J5" i="1"/>
  <c r="F21" i="1" l="1"/>
  <c r="G10" i="1"/>
  <c r="F23" i="1"/>
  <c r="G12" i="1"/>
  <c r="G16" i="1"/>
  <c r="F27" i="1"/>
  <c r="G14" i="1"/>
  <c r="G25" i="1" l="1"/>
  <c r="H14" i="1"/>
  <c r="H25" i="1" s="1"/>
  <c r="L25" i="1" s="1"/>
  <c r="G27" i="1"/>
  <c r="I27" i="1" s="1"/>
  <c r="H16" i="1"/>
  <c r="H27" i="1" s="1"/>
  <c r="G23" i="1"/>
  <c r="I23" i="1" s="1"/>
  <c r="H12" i="1"/>
  <c r="H23" i="1" s="1"/>
  <c r="G21" i="1"/>
  <c r="I21" i="1" s="1"/>
  <c r="H10" i="1"/>
  <c r="H21" i="1" s="1"/>
  <c r="K25" i="1" l="1"/>
  <c r="I25" i="1"/>
</calcChain>
</file>

<file path=xl/comments1.xml><?xml version="1.0" encoding="utf-8"?>
<comments xmlns="http://schemas.openxmlformats.org/spreadsheetml/2006/main">
  <authors>
    <author>tc={3C433CB2-28B9-7F31-891A-24596BCA105D}</author>
    <author>tc={BF1C8E0F-74C1-1CBD-77AA-1D3B4E3AA496}</author>
  </authors>
  <commentList>
    <comment ref="G18" authorId="0" shapeId="0">
      <text>
        <r>
          <rPr>
            <b/>
            <sz val="9"/>
            <rFont val="Tahoma"/>
          </rPr>
          <t>sosnovskaya_es:</t>
        </r>
        <r>
          <rPr>
            <sz val="9"/>
            <rFont val="Tahoma"/>
          </rPr>
          <t xml:space="preserve">
Предельный ур цены утв УГРЦиТ от 01.11.2024 № 108 пр/т
</t>
        </r>
      </text>
    </comment>
    <comment ref="H18" authorId="1" shapeId="0">
      <text>
        <r>
          <rPr>
            <b/>
            <sz val="9"/>
            <rFont val="Tahoma"/>
          </rPr>
          <t>sosnovskaya_es:</t>
        </r>
        <r>
          <rPr>
            <sz val="9"/>
            <rFont val="Tahoma"/>
          </rPr>
          <t xml:space="preserve">
СИСТ Чигири № 3
</t>
        </r>
      </text>
    </comment>
  </commentList>
</comments>
</file>

<file path=xl/sharedStrings.xml><?xml version="1.0" encoding="utf-8"?>
<sst xmlns="http://schemas.openxmlformats.org/spreadsheetml/2006/main" count="167" uniqueCount="66">
  <si>
    <t xml:space="preserve">Цена на тепловую энергию на 2025-2026гг, поставляемую единой теплоснабжающей организацией АО "Дальневосточная генерирующая компания" </t>
  </si>
  <si>
    <t>пр1</t>
  </si>
  <si>
    <t>пр 3,4</t>
  </si>
  <si>
    <t>ч</t>
  </si>
  <si>
    <t>Наименование</t>
  </si>
  <si>
    <t xml:space="preserve"> с  01.07.2021</t>
  </si>
  <si>
    <t>с  01.01.2022</t>
  </si>
  <si>
    <t>с  01.07.2022</t>
  </si>
  <si>
    <t>с  01.01.2024</t>
  </si>
  <si>
    <t>с  01.07.2024</t>
  </si>
  <si>
    <t>с 01.07.2025</t>
  </si>
  <si>
    <t xml:space="preserve"> по 30.06.2022</t>
  </si>
  <si>
    <t>по 30.11.2022</t>
  </si>
  <si>
    <t>по 30.06.2024</t>
  </si>
  <si>
    <t>по 30.06.2025</t>
  </si>
  <si>
    <t>по 30.06.2026</t>
  </si>
  <si>
    <t xml:space="preserve">Вид теплоносителя:  горячая вода </t>
  </si>
  <si>
    <t>Для потребителей в случае отсутствия дифференциации по схеме подключения</t>
  </si>
  <si>
    <t>г. Благовещенск</t>
  </si>
  <si>
    <t>цена, руб/Гкал</t>
  </si>
  <si>
    <t>пгт. Прогресс СТ-1</t>
  </si>
  <si>
    <t>пгт. Прогресс СТ-3 и СТ-4</t>
  </si>
  <si>
    <t>х</t>
  </si>
  <si>
    <t>с. Чигири</t>
  </si>
  <si>
    <t xml:space="preserve">с. Чигири в зоне действия котельной "Центральная" </t>
  </si>
  <si>
    <t>Население (с учетом НДС)</t>
  </si>
  <si>
    <t>рост тарифа в %</t>
  </si>
  <si>
    <t>"+"1,5%</t>
  </si>
  <si>
    <t>"+" ИПЦ</t>
  </si>
  <si>
    <t>ИПЦ - индекс цен производителей в соответствии с Прогнозом социально-экономического развития, одобренном Правительством РФ и публикуемом на сайте Министерства экономического развития РФ http://economy.gov.ru/minec/activity/sections/macro/prognoz</t>
  </si>
  <si>
    <t>см отдельно</t>
  </si>
  <si>
    <t>Заместитель Генерального директора</t>
  </si>
  <si>
    <t xml:space="preserve">по экономике и финансам </t>
  </si>
  <si>
    <t>А.Г. Ткачук</t>
  </si>
  <si>
    <t>1.1.Жилой дом, оборудованный холодным водоснабжением, горячим водоснабжением, ванной и (или) душем, водоотведением (ранее потребители ЗАО "Амурплодсемпром")</t>
  </si>
  <si>
    <t>"+" ИПЦ 4,3</t>
  </si>
  <si>
    <t>1.2.Жилой дом, оборудованный холодным водоснабжением, водоотведением, водонагревателем на различных видах топлива, ванной и (или) душем (ранее потребители ЗАО "Амурплодсемпром")</t>
  </si>
  <si>
    <t>1.3.Многоквартирный дом, оборудованный холодным водоснабжением, горячим водоснабжением, ванной и (или) душем, водоотведением (ранее потребители ЗАО "Амурплодсемпром")</t>
  </si>
  <si>
    <t>1.4.Общежитие, оборудованное холодным водоснабжением, горячим водоснабжением, ванной и (или) душем, водоотведением (ранее потребители ЗАО "Амурплодсемпром")</t>
  </si>
  <si>
    <t>1.5.Многоквартирный дом, оборудованный холодным водоснабжением, водонагревателем на различных видах топлива, ванной и (или) душем, без водоотведения (ранее потребители ЗАО "Амурплодсемпром")</t>
  </si>
  <si>
    <t>Цена на тепловую энергию, поставляемую  Акционерным обществом "Дальневосточная генерирующая компания" (без НДС)</t>
  </si>
  <si>
    <t>01.07.2024 и далее с 01.07. ежегодно</t>
  </si>
  <si>
    <t xml:space="preserve">вид теплоносителя: горячая вода </t>
  </si>
  <si>
    <t>Благовещенская ТЭЦ</t>
  </si>
  <si>
    <r>
      <t>тариф, руб/Гкал, без НДС</t>
    </r>
    <r>
      <rPr>
        <sz val="11"/>
        <color indexed="2"/>
        <rFont val="Times New Roman"/>
      </rPr>
      <t>*</t>
    </r>
  </si>
  <si>
    <t>"+" ИПЦ + 1,5%</t>
  </si>
  <si>
    <t>Райчихинская ГРЭС</t>
  </si>
  <si>
    <r>
      <t>тариф, руб/Гкал, без НД</t>
    </r>
    <r>
      <rPr>
        <sz val="11"/>
        <color indexed="2"/>
        <rFont val="Times New Roman"/>
      </rPr>
      <t>С*</t>
    </r>
  </si>
  <si>
    <t>Население (с учетом НДС)*</t>
  </si>
  <si>
    <t>тариф, руб/Гкал</t>
  </si>
  <si>
    <r>
      <rPr>
        <sz val="11"/>
        <color indexed="2"/>
        <rFont val="Times New Roman"/>
      </rPr>
      <t>* цена может быть откорректирована для категории, определенной как льготные потребители</t>
    </r>
    <r>
      <rPr>
        <sz val="11"/>
        <color theme="1"/>
        <rFont val="Times New Roman"/>
      </rPr>
      <t>, с учетом Соглашения об исполнении схемы теплоснабжения, заключенного между Теплоснабжающей организацией, администрацией муниципального образования и Правительством Субъекта РФ, опубликованного на официальном сайте Теплоснабжающей организации</t>
    </r>
  </si>
  <si>
    <t>Цена на тепловую энергию, поставляемую единой теплоснабжающей организацией - Акционерным обществом "Дальневосточная генерирующая компания" (без НДС)</t>
  </si>
  <si>
    <t>для потребителей в случае отсутствия дифференциации по схеме подключения</t>
  </si>
  <si>
    <t>пгт. Прогресс</t>
  </si>
  <si>
    <t>* цена может быть откорректирована с учетом Соглашения об исполнении схемы теплоснабжения, заключенного между Теплоснабжающей организацией, администрацией муниципального образования и Правительством Субъекта РФ, опубликованного на официальном сайте Теплоснабжающей организации</t>
  </si>
  <si>
    <t>Цена на тепловую энергию, поставляемую  Акционерным обществом "Дальневосточная генерирующая компания" (без НДС) льготные тарифы</t>
  </si>
  <si>
    <t>01.07.2023 и далее с 01.07. ежегодно</t>
  </si>
  <si>
    <r>
      <rPr>
        <b/>
        <sz val="11"/>
        <color theme="1"/>
        <rFont val="Times New Roman"/>
      </rPr>
      <t xml:space="preserve">1.Благовещенск (население ) </t>
    </r>
    <r>
      <rPr>
        <sz val="11"/>
        <color theme="1"/>
        <rFont val="Times New Roman"/>
      </rPr>
      <t xml:space="preserve">Приложение N 81 к приказу управления
государственного регулирования
цен и тарифов
Амурской области
от 21 декабря 2020 г. N 170-пр/т
</t>
    </r>
  </si>
  <si>
    <t>1.6.АО "ДГК" филиал "Амурская генерация"</t>
  </si>
  <si>
    <r>
      <t>2.</t>
    </r>
    <r>
      <rPr>
        <b/>
        <sz val="11"/>
        <color theme="1"/>
        <rFont val="Times New Roman"/>
      </rPr>
      <t>Благовещенск (прочие потребители)</t>
    </r>
    <r>
      <rPr>
        <sz val="11"/>
        <color theme="1"/>
        <rFont val="Times New Roman"/>
      </rPr>
      <t xml:space="preserve"> Приказ
управления
государственного регулирования
цен и тарифов
Амурской области
от 21 декабря 2020 г. N 171-пр/т
</t>
    </r>
  </si>
  <si>
    <r>
      <rPr>
        <b/>
        <sz val="11"/>
        <color theme="1"/>
        <rFont val="Times New Roman"/>
      </rPr>
      <t>3. пгт Прогресс (население)</t>
    </r>
    <r>
      <rPr>
        <sz val="11"/>
        <color theme="1"/>
        <rFont val="Times New Roman"/>
      </rPr>
      <t xml:space="preserve"> Приложение N 81 к приказу управления
государственного регулирования
цен и тарифов
Амурской области
от 21 декабря 2020 г. N 170-пр/т
</t>
    </r>
  </si>
  <si>
    <t>3.1. Жилые дома, оборудованные холодным водоснабжением, водоотведением</t>
  </si>
  <si>
    <t>3.2.Многоквартирные дома, оборудованные холодным водоснабжением, горячим водоснабжением в отопительный период, водонагревателем на различных видах топлива, ванной и (или) душем, водоотведением</t>
  </si>
  <si>
    <t>3.3.Общежития, оборудованные централизованным холодным водоснабжением, централизованным водоотведением</t>
  </si>
  <si>
    <r>
      <rPr>
        <b/>
        <sz val="11"/>
        <color theme="1"/>
        <rFont val="Times New Roman"/>
      </rPr>
      <t xml:space="preserve">4. Село Чигири Благовещенского района (население) </t>
    </r>
    <r>
      <rPr>
        <sz val="11"/>
        <color theme="1"/>
        <rFont val="Times New Roman"/>
      </rPr>
      <t xml:space="preserve">Приказ
управления
государственного регулирования
цен и тарифов
Амурской области
от 21 декабря 2020 г. N 171-пр/т
</t>
    </r>
  </si>
  <si>
    <t>4.1. Потребители АО "ДГК", филиал "Амурская генерация"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</si>
</sst>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0" x14ac:knownFonts="1">
    <font>
      <sz val="11"/>
      <color theme="1"/>
      <name val="Calibri"/>
      <scheme val="minor"/>
    </font>
    <font>
      <sz val="11"/>
      <color theme="1"/>
      <name val="Times New Roman"/>
    </font>
    <font>
      <b/>
      <sz val="12"/>
      <color theme="1"/>
      <name val="Times New Roman"/>
    </font>
    <font>
      <sz val="10"/>
      <color theme="0"/>
      <name val="Times New Roman"/>
    </font>
    <font>
      <sz val="11"/>
      <color theme="0"/>
      <name val="Times New Roman"/>
    </font>
    <font>
      <sz val="11"/>
      <name val="Times New Roman"/>
    </font>
    <font>
      <sz val="11"/>
      <color theme="0"/>
      <name val="Times New Roman"/>
    </font>
    <font>
      <sz val="12"/>
      <name val="Times New Roman"/>
    </font>
    <font>
      <sz val="12"/>
      <color theme="1"/>
      <name val="Calibri"/>
      <scheme val="minor"/>
    </font>
    <font>
      <b/>
      <sz val="12"/>
      <name val="Times New Roman"/>
    </font>
    <font>
      <sz val="12"/>
      <color rgb="FF92D050"/>
      <name val="Times New Roman"/>
    </font>
    <font>
      <b/>
      <sz val="11"/>
      <color rgb="FF92D050"/>
      <name val="Times New Roman"/>
    </font>
    <font>
      <sz val="11"/>
      <color theme="0"/>
      <name val="Calibri"/>
      <scheme val="minor"/>
    </font>
    <font>
      <sz val="11"/>
      <color indexed="2"/>
      <name val="Times New Roman"/>
    </font>
    <font>
      <sz val="12"/>
      <color theme="1"/>
      <name val="Times New Roman"/>
    </font>
    <font>
      <b/>
      <sz val="11"/>
      <color theme="1"/>
      <name val="Times New Roman"/>
    </font>
    <font>
      <b/>
      <sz val="11"/>
      <color indexed="2"/>
      <name val="Times New Roman"/>
    </font>
    <font>
      <b/>
      <sz val="11"/>
      <name val="Times New Roman"/>
    </font>
    <font>
      <b/>
      <sz val="9"/>
      <name val="Tahoma"/>
    </font>
    <font>
      <sz val="9"/>
      <name val="Tahoma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164" fontId="5" fillId="0" borderId="0" xfId="0" applyNumberFormat="1" applyFont="1"/>
    <xf numFmtId="164" fontId="4" fillId="0" borderId="0" xfId="0" applyNumberFormat="1" applyFont="1"/>
    <xf numFmtId="164" fontId="6" fillId="0" borderId="0" xfId="0" applyNumberFormat="1" applyFont="1"/>
    <xf numFmtId="14" fontId="7" fillId="0" borderId="2" xfId="0" applyNumberFormat="1" applyFont="1" applyBorder="1" applyAlignment="1">
      <alignment horizontal="center" vertical="center"/>
    </xf>
    <xf numFmtId="14" fontId="7" fillId="0" borderId="3" xfId="0" applyNumberFormat="1" applyFont="1" applyBorder="1" applyAlignment="1">
      <alignment horizontal="center" vertical="center"/>
    </xf>
    <xf numFmtId="14" fontId="7" fillId="0" borderId="4" xfId="0" applyNumberFormat="1" applyFont="1" applyBorder="1" applyAlignment="1">
      <alignment horizontal="center" vertical="center"/>
    </xf>
    <xf numFmtId="14" fontId="7" fillId="0" borderId="4" xfId="0" applyNumberFormat="1" applyFont="1" applyBorder="1" applyAlignment="1">
      <alignment horizontal="center" vertical="center" wrapText="1"/>
    </xf>
    <xf numFmtId="14" fontId="7" fillId="0" borderId="6" xfId="0" applyNumberFormat="1" applyFont="1" applyBorder="1" applyAlignment="1">
      <alignment horizontal="center" vertical="center"/>
    </xf>
    <xf numFmtId="14" fontId="7" fillId="0" borderId="5" xfId="0" applyNumberFormat="1" applyFont="1" applyBorder="1" applyAlignment="1">
      <alignment horizontal="center" vertical="center"/>
    </xf>
    <xf numFmtId="14" fontId="7" fillId="0" borderId="4" xfId="0" applyNumberFormat="1" applyFont="1" applyBorder="1" applyAlignment="1">
      <alignment horizontal="center" vertical="center" wrapText="1"/>
    </xf>
    <xf numFmtId="0" fontId="9" fillId="0" borderId="1" xfId="0" applyFont="1" applyBorder="1"/>
    <xf numFmtId="0" fontId="7" fillId="0" borderId="1" xfId="0" applyFont="1" applyBorder="1"/>
    <xf numFmtId="0" fontId="7" fillId="0" borderId="7" xfId="0" applyFont="1" applyBorder="1"/>
    <xf numFmtId="0" fontId="7" fillId="0" borderId="8" xfId="0" applyFont="1" applyBorder="1"/>
    <xf numFmtId="0" fontId="7" fillId="0" borderId="9" xfId="0" applyFont="1" applyBorder="1"/>
    <xf numFmtId="0" fontId="10" fillId="0" borderId="4" xfId="0" applyFont="1" applyBorder="1"/>
    <xf numFmtId="0" fontId="7" fillId="0" borderId="4" xfId="0" applyFont="1" applyBorder="1" applyAlignment="1">
      <alignment horizontal="left"/>
    </xf>
    <xf numFmtId="0" fontId="11" fillId="0" borderId="0" xfId="0" applyFont="1"/>
    <xf numFmtId="0" fontId="7" fillId="0" borderId="5" xfId="0" applyFont="1" applyBorder="1" applyAlignment="1">
      <alignment horizontal="right"/>
    </xf>
    <xf numFmtId="0" fontId="7" fillId="0" borderId="5" xfId="0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2" fontId="7" fillId="2" borderId="6" xfId="0" applyNumberFormat="1" applyFont="1" applyFill="1" applyBorder="1" applyAlignment="1">
      <alignment horizontal="center"/>
    </xf>
    <xf numFmtId="2" fontId="7" fillId="2" borderId="4" xfId="0" applyNumberFormat="1" applyFont="1" applyFill="1" applyBorder="1" applyAlignment="1">
      <alignment horizontal="center"/>
    </xf>
    <xf numFmtId="2" fontId="5" fillId="0" borderId="0" xfId="0" applyNumberFormat="1" applyFont="1"/>
    <xf numFmtId="0" fontId="7" fillId="0" borderId="11" xfId="0" applyFont="1" applyBorder="1" applyAlignment="1">
      <alignment horizontal="right"/>
    </xf>
    <xf numFmtId="0" fontId="7" fillId="0" borderId="11" xfId="0" applyFont="1" applyBorder="1" applyAlignment="1">
      <alignment horizontal="center"/>
    </xf>
    <xf numFmtId="2" fontId="7" fillId="0" borderId="11" xfId="0" applyNumberFormat="1" applyFont="1" applyBorder="1" applyAlignment="1">
      <alignment horizontal="center"/>
    </xf>
    <xf numFmtId="2" fontId="7" fillId="2" borderId="2" xfId="0" applyNumberFormat="1" applyFont="1" applyFill="1" applyBorder="1" applyAlignment="1">
      <alignment horizontal="center"/>
    </xf>
    <xf numFmtId="10" fontId="7" fillId="0" borderId="11" xfId="0" applyNumberFormat="1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0" fontId="12" fillId="0" borderId="0" xfId="0" applyFont="1"/>
    <xf numFmtId="2" fontId="13" fillId="0" borderId="0" xfId="0" applyNumberFormat="1" applyFont="1"/>
    <xf numFmtId="10" fontId="7" fillId="0" borderId="5" xfId="0" applyNumberFormat="1" applyFont="1" applyBorder="1" applyAlignment="1">
      <alignment horizontal="center"/>
    </xf>
    <xf numFmtId="0" fontId="7" fillId="0" borderId="0" xfId="0" applyFont="1"/>
    <xf numFmtId="0" fontId="7" fillId="0" borderId="11" xfId="0" applyFont="1" applyBorder="1"/>
    <xf numFmtId="0" fontId="7" fillId="0" borderId="11" xfId="0" applyFont="1" applyBorder="1" applyAlignment="1">
      <alignment wrapText="1"/>
    </xf>
    <xf numFmtId="0" fontId="14" fillId="0" borderId="0" xfId="0" applyFont="1"/>
    <xf numFmtId="0" fontId="14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" fillId="0" borderId="13" xfId="0" applyFont="1" applyBorder="1"/>
    <xf numFmtId="0" fontId="1" fillId="0" borderId="11" xfId="0" applyFont="1" applyBorder="1"/>
    <xf numFmtId="14" fontId="1" fillId="0" borderId="11" xfId="0" applyNumberFormat="1" applyFont="1" applyBorder="1"/>
    <xf numFmtId="14" fontId="1" fillId="0" borderId="11" xfId="0" applyNumberFormat="1" applyFont="1" applyBorder="1" applyAlignment="1">
      <alignment wrapText="1"/>
    </xf>
    <xf numFmtId="0" fontId="16" fillId="0" borderId="11" xfId="0" applyFont="1" applyBorder="1"/>
    <xf numFmtId="0" fontId="15" fillId="0" borderId="11" xfId="0" applyFont="1" applyBorder="1"/>
    <xf numFmtId="10" fontId="1" fillId="0" borderId="11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5" fillId="0" borderId="11" xfId="0" applyFont="1" applyBorder="1"/>
    <xf numFmtId="14" fontId="5" fillId="0" borderId="11" xfId="0" applyNumberFormat="1" applyFont="1" applyBorder="1"/>
    <xf numFmtId="14" fontId="5" fillId="0" borderId="11" xfId="0" applyNumberFormat="1" applyFont="1" applyBorder="1" applyAlignment="1">
      <alignment wrapText="1"/>
    </xf>
    <xf numFmtId="0" fontId="17" fillId="0" borderId="11" xfId="0" applyFont="1" applyBorder="1"/>
    <xf numFmtId="0" fontId="5" fillId="0" borderId="11" xfId="0" applyFont="1" applyBorder="1" applyAlignment="1">
      <alignment horizontal="right"/>
    </xf>
    <xf numFmtId="10" fontId="5" fillId="0" borderId="11" xfId="0" applyNumberFormat="1" applyFont="1" applyBorder="1" applyAlignment="1">
      <alignment horizontal="center"/>
    </xf>
    <xf numFmtId="10" fontId="5" fillId="0" borderId="11" xfId="0" applyNumberFormat="1" applyFont="1" applyBorder="1"/>
    <xf numFmtId="0" fontId="5" fillId="0" borderId="0" xfId="0" applyFont="1" applyAlignment="1">
      <alignment horizontal="right"/>
    </xf>
    <xf numFmtId="10" fontId="5" fillId="0" borderId="0" xfId="0" applyNumberFormat="1" applyFont="1" applyAlignment="1">
      <alignment horizontal="center"/>
    </xf>
    <xf numFmtId="0" fontId="5" fillId="0" borderId="0" xfId="0" applyFont="1" applyAlignment="1">
      <alignment wrapText="1"/>
    </xf>
    <xf numFmtId="14" fontId="1" fillId="0" borderId="11" xfId="0" applyNumberFormat="1" applyFont="1" applyBorder="1" applyAlignment="1">
      <alignment horizontal="center" wrapText="1"/>
    </xf>
    <xf numFmtId="0" fontId="16" fillId="0" borderId="1" xfId="0" applyFont="1" applyBorder="1"/>
    <xf numFmtId="14" fontId="1" fillId="0" borderId="1" xfId="0" applyNumberFormat="1" applyFont="1" applyBorder="1"/>
    <xf numFmtId="0" fontId="1" fillId="0" borderId="16" xfId="0" applyFont="1" applyBorder="1" applyAlignment="1">
      <alignment wrapText="1"/>
    </xf>
    <xf numFmtId="0" fontId="1" fillId="0" borderId="17" xfId="0" applyFont="1" applyBorder="1"/>
    <xf numFmtId="0" fontId="1" fillId="0" borderId="18" xfId="0" applyFont="1" applyBorder="1"/>
    <xf numFmtId="0" fontId="14" fillId="0" borderId="11" xfId="0" applyFont="1" applyBorder="1" applyAlignment="1">
      <alignment vertical="center" wrapText="1"/>
    </xf>
    <xf numFmtId="0" fontId="1" fillId="0" borderId="20" xfId="0" applyFont="1" applyBorder="1"/>
    <xf numFmtId="0" fontId="1" fillId="0" borderId="19" xfId="0" applyFont="1" applyBorder="1"/>
    <xf numFmtId="2" fontId="1" fillId="0" borderId="11" xfId="0" applyNumberFormat="1" applyFont="1" applyBorder="1"/>
    <xf numFmtId="10" fontId="1" fillId="0" borderId="20" xfId="0" applyNumberFormat="1" applyFont="1" applyBorder="1" applyAlignment="1">
      <alignment horizontal="center"/>
    </xf>
    <xf numFmtId="0" fontId="1" fillId="0" borderId="19" xfId="0" applyFont="1" applyBorder="1" applyAlignment="1">
      <alignment wrapText="1"/>
    </xf>
    <xf numFmtId="0" fontId="1" fillId="0" borderId="21" xfId="0" applyFont="1" applyBorder="1"/>
    <xf numFmtId="0" fontId="1" fillId="0" borderId="1" xfId="0" applyFont="1" applyBorder="1"/>
    <xf numFmtId="10" fontId="1" fillId="0" borderId="1" xfId="0" applyNumberFormat="1" applyFont="1" applyBorder="1" applyAlignment="1">
      <alignment horizontal="center"/>
    </xf>
    <xf numFmtId="10" fontId="1" fillId="0" borderId="22" xfId="0" applyNumberFormat="1" applyFont="1" applyBorder="1" applyAlignment="1">
      <alignment horizontal="center"/>
    </xf>
    <xf numFmtId="0" fontId="1" fillId="0" borderId="16" xfId="0" applyFont="1" applyBorder="1"/>
    <xf numFmtId="10" fontId="1" fillId="0" borderId="17" xfId="0" applyNumberFormat="1" applyFont="1" applyBorder="1" applyAlignment="1">
      <alignment horizontal="center"/>
    </xf>
    <xf numFmtId="10" fontId="1" fillId="0" borderId="18" xfId="0" applyNumberFormat="1" applyFont="1" applyBorder="1" applyAlignment="1">
      <alignment horizontal="center"/>
    </xf>
    <xf numFmtId="0" fontId="1" fillId="0" borderId="23" xfId="0" applyFont="1" applyBorder="1"/>
    <xf numFmtId="0" fontId="1" fillId="0" borderId="24" xfId="0" applyFont="1" applyBorder="1"/>
    <xf numFmtId="10" fontId="1" fillId="0" borderId="24" xfId="0" applyNumberFormat="1" applyFont="1" applyBorder="1" applyAlignment="1">
      <alignment horizontal="center"/>
    </xf>
    <xf numFmtId="10" fontId="1" fillId="0" borderId="25" xfId="0" applyNumberFormat="1" applyFont="1" applyBorder="1" applyAlignment="1">
      <alignment horizontal="center"/>
    </xf>
    <xf numFmtId="0" fontId="1" fillId="0" borderId="26" xfId="0" applyFont="1" applyBorder="1"/>
    <xf numFmtId="0" fontId="1" fillId="0" borderId="7" xfId="0" applyFont="1" applyBorder="1"/>
    <xf numFmtId="10" fontId="1" fillId="0" borderId="7" xfId="0" applyNumberFormat="1" applyFont="1" applyBorder="1" applyAlignment="1">
      <alignment horizontal="center"/>
    </xf>
    <xf numFmtId="10" fontId="1" fillId="0" borderId="9" xfId="0" applyNumberFormat="1" applyFont="1" applyBorder="1" applyAlignment="1">
      <alignment horizontal="center"/>
    </xf>
    <xf numFmtId="0" fontId="1" fillId="0" borderId="5" xfId="0" applyFont="1" applyBorder="1"/>
    <xf numFmtId="10" fontId="1" fillId="0" borderId="5" xfId="0" applyNumberFormat="1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/>
    </xf>
    <xf numFmtId="0" fontId="7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10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11" xfId="0" applyFont="1" applyBorder="1" applyAlignment="1">
      <alignment horizontal="left" wrapText="1"/>
    </xf>
    <xf numFmtId="0" fontId="15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14" xfId="0" applyFont="1" applyBorder="1" applyAlignment="1">
      <alignment horizontal="left" wrapText="1"/>
    </xf>
    <xf numFmtId="0" fontId="17" fillId="0" borderId="2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5" fillId="0" borderId="0" xfId="0" applyFont="1" applyAlignment="1">
      <alignment horizontal="left" wrapText="1"/>
    </xf>
    <xf numFmtId="0" fontId="14" fillId="0" borderId="19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osnovskaya_es" id="{CE3127C2-8F24-E226-1102-542ED5F51727}" userId="sosnovskaya_es" providerId="Teamlab"/>
</personList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18" dT="2024-06-13T04:39:56.19Z" personId="{CE3127C2-8F24-E226-1102-542ED5F51727}" id="{3C433CB2-28B9-7F31-891A-24596BCA105D}" done="0">
    <text xml:space="preserve">Предельный ур цены утв УГРЦиТ от 01.11.2024 № 108 пр/т
</text>
  </threadedComment>
  <threadedComment ref="H18" dT="2025-01-14T00:05:06.16Z" personId="{CE3127C2-8F24-E226-1102-542ED5F51727}" id="{BF1C8E0F-74C1-1CBD-77AA-1D3B4E3AA496}" done="0">
    <text xml:space="preserve">СИСТ Чигири № 3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"/>
  </sheetPr>
  <dimension ref="B1:P35"/>
  <sheetViews>
    <sheetView tabSelected="1" workbookViewId="0">
      <selection activeCell="P10" sqref="P10"/>
    </sheetView>
  </sheetViews>
  <sheetFormatPr defaultRowHeight="24" customHeight="1" x14ac:dyDescent="0.25"/>
  <cols>
    <col min="1" max="1" width="3" style="1" customWidth="1"/>
    <col min="2" max="2" width="41.7109375" style="1" customWidth="1"/>
    <col min="3" max="3" width="12.28515625" style="1" hidden="1" customWidth="1"/>
    <col min="4" max="4" width="15.28515625" style="1" hidden="1" customWidth="1"/>
    <col min="5" max="5" width="16.140625" style="1" hidden="1" customWidth="1"/>
    <col min="6" max="6" width="18.140625" style="1" hidden="1" customWidth="1"/>
    <col min="7" max="7" width="17.5703125" style="1" customWidth="1"/>
    <col min="8" max="8" width="18" style="1" customWidth="1"/>
    <col min="9" max="9" width="12.7109375" style="1" bestFit="1" customWidth="1"/>
    <col min="10" max="11" width="9.28515625" style="1" hidden="1" customWidth="1"/>
    <col min="12" max="13" width="0" style="1" hidden="1" customWidth="1"/>
    <col min="14" max="16384" width="9.140625" style="1"/>
  </cols>
  <sheetData>
    <row r="1" spans="2:16" ht="62.25" customHeight="1" x14ac:dyDescent="0.25">
      <c r="B1" s="93" t="s">
        <v>0</v>
      </c>
      <c r="C1" s="93"/>
      <c r="D1" s="93"/>
      <c r="E1" s="93"/>
      <c r="F1" s="93"/>
      <c r="G1" s="93"/>
      <c r="H1" s="93"/>
      <c r="I1" s="2" t="s">
        <v>1</v>
      </c>
      <c r="J1" s="2" t="s">
        <v>2</v>
      </c>
      <c r="K1" s="2" t="s">
        <v>3</v>
      </c>
      <c r="L1" s="3"/>
      <c r="M1" s="4"/>
    </row>
    <row r="2" spans="2:16" ht="24" customHeight="1" x14ac:dyDescent="0.25">
      <c r="F2" s="5"/>
      <c r="G2" s="6">
        <v>1.1259999999999999</v>
      </c>
      <c r="H2" s="5"/>
      <c r="I2" s="6">
        <v>1.121</v>
      </c>
      <c r="J2" s="6">
        <v>1.085</v>
      </c>
      <c r="K2" s="6">
        <v>1.1240000000000001</v>
      </c>
      <c r="L2" s="3"/>
      <c r="M2" s="4"/>
      <c r="N2" s="4"/>
      <c r="O2" s="4"/>
    </row>
    <row r="3" spans="2:16" ht="24" customHeight="1" x14ac:dyDescent="0.25">
      <c r="F3" s="5"/>
      <c r="G3" s="6">
        <v>1.147</v>
      </c>
      <c r="H3" s="7">
        <v>1.091</v>
      </c>
      <c r="I3" s="6">
        <v>1.181</v>
      </c>
      <c r="J3" s="6">
        <v>1.131</v>
      </c>
      <c r="K3" s="6">
        <v>1.1459999999999999</v>
      </c>
      <c r="L3" s="3"/>
      <c r="M3" s="4"/>
      <c r="N3" s="4"/>
      <c r="O3" s="4"/>
    </row>
    <row r="4" spans="2:16" s="4" customFormat="1" ht="19.5" customHeight="1" x14ac:dyDescent="0.25">
      <c r="B4" s="94" t="s">
        <v>4</v>
      </c>
      <c r="C4" s="8" t="s">
        <v>5</v>
      </c>
      <c r="D4" s="9" t="s">
        <v>6</v>
      </c>
      <c r="E4" s="9" t="s">
        <v>7</v>
      </c>
      <c r="F4" s="10" t="s">
        <v>8</v>
      </c>
      <c r="G4" s="11" t="s">
        <v>9</v>
      </c>
      <c r="H4" s="11" t="s">
        <v>10</v>
      </c>
      <c r="I4" s="3"/>
      <c r="J4" s="3"/>
      <c r="K4" s="3"/>
      <c r="L4" s="3"/>
    </row>
    <row r="5" spans="2:16" s="4" customFormat="1" ht="38.25" customHeight="1" x14ac:dyDescent="0.25">
      <c r="B5" s="95"/>
      <c r="C5" s="8"/>
      <c r="D5" s="12" t="s">
        <v>11</v>
      </c>
      <c r="E5" s="13" t="s">
        <v>12</v>
      </c>
      <c r="F5" s="12" t="s">
        <v>13</v>
      </c>
      <c r="G5" s="11" t="s">
        <v>14</v>
      </c>
      <c r="H5" s="14" t="s">
        <v>15</v>
      </c>
      <c r="J5" s="6">
        <f>G3-0.015</f>
        <v>1.1320000000000001</v>
      </c>
      <c r="K5" s="6">
        <f>I3-0.015</f>
        <v>1.1660000000000001</v>
      </c>
      <c r="L5" s="6">
        <f>J3-0.015</f>
        <v>1.1160000000000001</v>
      </c>
      <c r="M5" s="6">
        <f>K3-0.015</f>
        <v>1.131</v>
      </c>
    </row>
    <row r="6" spans="2:16" s="4" customFormat="1" ht="15.75" hidden="1" x14ac:dyDescent="0.25">
      <c r="B6" s="15"/>
      <c r="C6" s="16"/>
      <c r="D6" s="17"/>
      <c r="E6" s="17"/>
      <c r="F6" s="18"/>
      <c r="G6" s="19"/>
      <c r="H6" s="20"/>
    </row>
    <row r="7" spans="2:16" s="4" customFormat="1" ht="15.75" x14ac:dyDescent="0.25">
      <c r="B7" s="96" t="s">
        <v>16</v>
      </c>
      <c r="C7" s="96"/>
      <c r="D7" s="96"/>
      <c r="E7" s="96"/>
      <c r="F7" s="96"/>
      <c r="G7" s="96"/>
      <c r="H7" s="96"/>
    </row>
    <row r="8" spans="2:16" s="4" customFormat="1" ht="30" customHeight="1" x14ac:dyDescent="0.25">
      <c r="B8" s="97" t="s">
        <v>17</v>
      </c>
      <c r="C8" s="97"/>
      <c r="D8" s="97"/>
      <c r="E8" s="97"/>
      <c r="F8" s="97"/>
      <c r="G8" s="97"/>
      <c r="H8" s="97"/>
    </row>
    <row r="9" spans="2:16" s="4" customFormat="1" ht="19.5" customHeight="1" x14ac:dyDescent="0.25">
      <c r="B9" s="98" t="s">
        <v>18</v>
      </c>
      <c r="C9" s="98"/>
      <c r="D9" s="98"/>
      <c r="E9" s="98"/>
      <c r="F9" s="98"/>
      <c r="G9" s="98"/>
      <c r="H9" s="98"/>
      <c r="J9" s="22">
        <v>3.3</v>
      </c>
      <c r="K9" s="22">
        <v>5.8</v>
      </c>
      <c r="L9" s="22">
        <f>J9+K9</f>
        <v>9.1</v>
      </c>
      <c r="M9" s="22">
        <v>1.091</v>
      </c>
    </row>
    <row r="10" spans="2:16" s="4" customFormat="1" ht="19.5" customHeight="1" x14ac:dyDescent="0.25">
      <c r="B10" s="23" t="s">
        <v>19</v>
      </c>
      <c r="C10" s="24">
        <v>1545.37</v>
      </c>
      <c r="D10" s="24">
        <f>ROUND(C10*1.015,2)</f>
        <v>1568.55</v>
      </c>
      <c r="E10" s="25">
        <f>ROUND(D10*1.043,2)</f>
        <v>1636</v>
      </c>
      <c r="F10" s="25">
        <f>ROUND(E10*G2,2)</f>
        <v>1842.14</v>
      </c>
      <c r="G10" s="26">
        <f>ROUND(F10*G3,2)</f>
        <v>2112.9299999999998</v>
      </c>
      <c r="H10" s="27">
        <f>ROUND($M$9*G10,2)</f>
        <v>2305.21</v>
      </c>
      <c r="P10" s="28"/>
    </row>
    <row r="11" spans="2:16" s="4" customFormat="1" ht="19.5" customHeight="1" x14ac:dyDescent="0.25">
      <c r="B11" s="99" t="s">
        <v>20</v>
      </c>
      <c r="C11" s="100"/>
      <c r="D11" s="100"/>
      <c r="E11" s="100"/>
      <c r="F11" s="100"/>
      <c r="G11" s="100"/>
      <c r="H11" s="101"/>
      <c r="P11" s="28"/>
    </row>
    <row r="12" spans="2:16" s="4" customFormat="1" ht="19.5" customHeight="1" x14ac:dyDescent="0.25">
      <c r="B12" s="29" t="s">
        <v>19</v>
      </c>
      <c r="C12" s="30">
        <v>1088.44</v>
      </c>
      <c r="D12" s="31">
        <f>ROUND(C12*1.015,2)</f>
        <v>1104.77</v>
      </c>
      <c r="E12" s="31">
        <f>ROUND(D12*1.043,2)</f>
        <v>1152.28</v>
      </c>
      <c r="F12" s="31">
        <f>ROUND(E12*I2,2)</f>
        <v>1291.71</v>
      </c>
      <c r="G12" s="32">
        <f>ROUND(F12*I3,2)</f>
        <v>1525.51</v>
      </c>
      <c r="H12" s="27">
        <f>ROUND($M$9*G12,2)</f>
        <v>1664.33</v>
      </c>
      <c r="P12" s="28"/>
    </row>
    <row r="13" spans="2:16" s="4" customFormat="1" ht="19.5" customHeight="1" x14ac:dyDescent="0.25">
      <c r="B13" s="99" t="s">
        <v>21</v>
      </c>
      <c r="C13" s="100"/>
      <c r="D13" s="100"/>
      <c r="E13" s="100"/>
      <c r="F13" s="100"/>
      <c r="G13" s="100"/>
      <c r="H13" s="101"/>
      <c r="P13" s="28"/>
    </row>
    <row r="14" spans="2:16" s="4" customFormat="1" ht="19.5" customHeight="1" x14ac:dyDescent="0.25">
      <c r="B14" s="29" t="s">
        <v>19</v>
      </c>
      <c r="C14" s="30"/>
      <c r="D14" s="33" t="s">
        <v>22</v>
      </c>
      <c r="E14" s="31">
        <v>2619.48</v>
      </c>
      <c r="F14" s="31">
        <f>ROUND(E14*J2,2)</f>
        <v>2842.14</v>
      </c>
      <c r="G14" s="32">
        <f>ROUND(F14*J3,2)</f>
        <v>3214.46</v>
      </c>
      <c r="H14" s="27">
        <f>ROUND($M$9*G14,2)</f>
        <v>3506.98</v>
      </c>
      <c r="P14" s="28"/>
    </row>
    <row r="15" spans="2:16" s="4" customFormat="1" ht="19.5" customHeight="1" x14ac:dyDescent="0.25">
      <c r="B15" s="99" t="s">
        <v>23</v>
      </c>
      <c r="C15" s="100"/>
      <c r="D15" s="100"/>
      <c r="E15" s="100"/>
      <c r="F15" s="100"/>
      <c r="G15" s="100"/>
      <c r="H15" s="101"/>
      <c r="P15" s="28"/>
    </row>
    <row r="16" spans="2:16" s="4" customFormat="1" ht="19.5" customHeight="1" x14ac:dyDescent="0.25">
      <c r="B16" s="29" t="s">
        <v>19</v>
      </c>
      <c r="C16" s="30">
        <v>1197.3499999999999</v>
      </c>
      <c r="D16" s="30">
        <f>ROUND(C16*1.015,2)</f>
        <v>1215.31</v>
      </c>
      <c r="E16" s="31">
        <f>ROUND(D16*1.043,2)</f>
        <v>1267.57</v>
      </c>
      <c r="F16" s="31">
        <f>ROUND(E16*K2,2)</f>
        <v>1424.75</v>
      </c>
      <c r="G16" s="32">
        <f>ROUND(F16*K3,2)</f>
        <v>1632.76</v>
      </c>
      <c r="H16" s="27">
        <f>ROUND($M$9*G16,2)</f>
        <v>1781.34</v>
      </c>
      <c r="P16" s="28"/>
    </row>
    <row r="17" spans="2:16" s="4" customFormat="1" ht="24.6" customHeight="1" x14ac:dyDescent="0.25">
      <c r="B17" s="99" t="s">
        <v>24</v>
      </c>
      <c r="C17" s="100"/>
      <c r="D17" s="100"/>
      <c r="E17" s="100"/>
      <c r="F17" s="100"/>
      <c r="G17" s="100"/>
      <c r="H17" s="101"/>
      <c r="P17" s="28"/>
    </row>
    <row r="18" spans="2:16" s="4" customFormat="1" ht="19.5" customHeight="1" x14ac:dyDescent="0.25">
      <c r="B18" s="29" t="s">
        <v>19</v>
      </c>
      <c r="C18" s="30"/>
      <c r="D18" s="30"/>
      <c r="E18" s="31"/>
      <c r="F18" s="34">
        <v>2254.15</v>
      </c>
      <c r="G18" s="34">
        <v>3125.23</v>
      </c>
      <c r="H18" s="27">
        <v>5058.49</v>
      </c>
      <c r="P18" s="28"/>
    </row>
    <row r="19" spans="2:16" s="4" customFormat="1" ht="27.75" customHeight="1" x14ac:dyDescent="0.25">
      <c r="B19" s="102" t="s">
        <v>25</v>
      </c>
      <c r="C19" s="103"/>
      <c r="D19" s="103"/>
      <c r="E19" s="103"/>
      <c r="F19" s="103"/>
      <c r="G19" s="104"/>
      <c r="H19" s="21"/>
      <c r="I19" s="3"/>
      <c r="P19" s="28"/>
    </row>
    <row r="20" spans="2:16" s="4" customFormat="1" ht="25.15" customHeight="1" x14ac:dyDescent="0.25">
      <c r="B20" s="99" t="s">
        <v>18</v>
      </c>
      <c r="C20" s="100"/>
      <c r="D20" s="100"/>
      <c r="E20" s="100"/>
      <c r="F20" s="100"/>
      <c r="G20" s="100"/>
      <c r="H20" s="101"/>
      <c r="P20" s="28"/>
    </row>
    <row r="21" spans="2:16" s="4" customFormat="1" ht="19.5" customHeight="1" x14ac:dyDescent="0.25">
      <c r="B21" s="29" t="s">
        <v>19</v>
      </c>
      <c r="C21" s="30">
        <f>ROUND(C10*1.2,2)</f>
        <v>1854.44</v>
      </c>
      <c r="D21" s="30">
        <f>ROUND(C21*1.015,2)</f>
        <v>1882.26</v>
      </c>
      <c r="E21" s="31">
        <f>ROUND(D21*1.043,2)</f>
        <v>1963.2</v>
      </c>
      <c r="F21" s="31">
        <f>ROUND(F10*1.2,2)</f>
        <v>2210.5700000000002</v>
      </c>
      <c r="G21" s="34">
        <f>ROUND(G10*1.2,2)</f>
        <v>2535.52</v>
      </c>
      <c r="H21" s="27">
        <f>ROUND(H10*1.2,2)</f>
        <v>2766.25</v>
      </c>
      <c r="I21" s="35">
        <f>ROUND($M$9*G21,2)</f>
        <v>2766.25</v>
      </c>
      <c r="P21" s="28"/>
    </row>
    <row r="22" spans="2:16" s="4" customFormat="1" ht="19.5" customHeight="1" x14ac:dyDescent="0.25">
      <c r="B22" s="99" t="s">
        <v>20</v>
      </c>
      <c r="C22" s="100"/>
      <c r="D22" s="100"/>
      <c r="E22" s="100"/>
      <c r="F22" s="100"/>
      <c r="G22" s="100"/>
      <c r="H22" s="101"/>
      <c r="I22" s="35"/>
      <c r="P22" s="28"/>
    </row>
    <row r="23" spans="2:16" s="4" customFormat="1" ht="19.5" customHeight="1" x14ac:dyDescent="0.25">
      <c r="B23" s="29" t="s">
        <v>19</v>
      </c>
      <c r="C23" s="30">
        <f>ROUND(C12*1.2,2)</f>
        <v>1306.1300000000001</v>
      </c>
      <c r="D23" s="30">
        <f>ROUND(C23*1.015,2)</f>
        <v>1325.72</v>
      </c>
      <c r="E23" s="31">
        <f>ROUND(D23*1.043,2)</f>
        <v>1382.73</v>
      </c>
      <c r="F23" s="31">
        <f>ROUND(F12*1.2,2)</f>
        <v>1550.05</v>
      </c>
      <c r="G23" s="34">
        <f>ROUND(G12*1.2,2)</f>
        <v>1830.61</v>
      </c>
      <c r="H23" s="27">
        <f>ROUND(H12*1.2,2)</f>
        <v>1997.2</v>
      </c>
      <c r="I23" s="35">
        <f>ROUND($M$9*G23,2)</f>
        <v>1997.2</v>
      </c>
      <c r="P23" s="28"/>
    </row>
    <row r="24" spans="2:16" s="4" customFormat="1" ht="19.5" customHeight="1" x14ac:dyDescent="0.25">
      <c r="B24" s="99" t="s">
        <v>21</v>
      </c>
      <c r="C24" s="100"/>
      <c r="D24" s="100"/>
      <c r="E24" s="100"/>
      <c r="F24" s="100"/>
      <c r="G24" s="100"/>
      <c r="H24" s="101"/>
      <c r="I24" s="35"/>
    </row>
    <row r="25" spans="2:16" s="4" customFormat="1" ht="19.5" customHeight="1" x14ac:dyDescent="0.25">
      <c r="B25" s="29" t="s">
        <v>19</v>
      </c>
      <c r="C25" s="30"/>
      <c r="D25" s="33" t="s">
        <v>22</v>
      </c>
      <c r="E25" s="31">
        <f>ROUND(E14*1.2,2)</f>
        <v>3143.38</v>
      </c>
      <c r="F25" s="31">
        <f>ROUND(F14*1.2,2)</f>
        <v>3410.57</v>
      </c>
      <c r="G25" s="34">
        <f>ROUND(G14*1.2,2)</f>
        <v>3857.35</v>
      </c>
      <c r="H25" s="27">
        <f>ROUND(H14*1.2,2)</f>
        <v>4208.38</v>
      </c>
      <c r="I25" s="35">
        <f>ROUND($M$9*G25,2)</f>
        <v>4208.37</v>
      </c>
      <c r="K25" s="36">
        <f>G25*M9</f>
        <v>4208.3688499999998</v>
      </c>
      <c r="L25" s="4">
        <f>H25/G25</f>
        <v>1.0910028905855056</v>
      </c>
      <c r="P25" s="28"/>
    </row>
    <row r="26" spans="2:16" s="4" customFormat="1" ht="19.5" customHeight="1" x14ac:dyDescent="0.25">
      <c r="B26" s="99" t="s">
        <v>23</v>
      </c>
      <c r="C26" s="100"/>
      <c r="D26" s="100"/>
      <c r="E26" s="100"/>
      <c r="F26" s="100"/>
      <c r="G26" s="100"/>
      <c r="H26" s="101"/>
      <c r="I26" s="35"/>
      <c r="P26" s="28"/>
    </row>
    <row r="27" spans="2:16" s="4" customFormat="1" ht="19.5" customHeight="1" x14ac:dyDescent="0.25">
      <c r="B27" s="29" t="s">
        <v>19</v>
      </c>
      <c r="C27" s="30">
        <f>ROUND(C16*1.2,2)</f>
        <v>1436.82</v>
      </c>
      <c r="D27" s="30">
        <f>ROUND(C27*1.015,2)</f>
        <v>1458.37</v>
      </c>
      <c r="E27" s="31">
        <f>ROUND(D27*1.043,2)</f>
        <v>1521.08</v>
      </c>
      <c r="F27" s="31">
        <f>ROUND(F16*1.2,2)</f>
        <v>1709.7</v>
      </c>
      <c r="G27" s="34">
        <f>ROUND(G16*1.2,2)</f>
        <v>1959.31</v>
      </c>
      <c r="H27" s="27">
        <f>ROUND(H16*1.2,2)</f>
        <v>2137.61</v>
      </c>
      <c r="I27" s="35">
        <f>ROUND($M$9*G27,2)</f>
        <v>2137.61</v>
      </c>
      <c r="P27" s="28"/>
    </row>
    <row r="28" spans="2:16" s="4" customFormat="1" ht="15.75" hidden="1" x14ac:dyDescent="0.25">
      <c r="B28" s="23" t="s">
        <v>26</v>
      </c>
      <c r="C28" s="24"/>
      <c r="D28" s="37" t="s">
        <v>27</v>
      </c>
      <c r="E28" s="37" t="s">
        <v>28</v>
      </c>
      <c r="F28" s="30"/>
      <c r="G28" s="38"/>
      <c r="H28" s="38"/>
      <c r="I28" s="35" t="e">
        <f>#REF!*1.2</f>
        <v>#REF!</v>
      </c>
    </row>
    <row r="29" spans="2:16" s="4" customFormat="1" ht="15.75" hidden="1" x14ac:dyDescent="0.25">
      <c r="B29" s="29"/>
      <c r="C29" s="39"/>
      <c r="D29" s="33"/>
      <c r="E29" s="33"/>
      <c r="F29" s="39"/>
      <c r="G29" s="38"/>
      <c r="H29" s="38"/>
      <c r="I29" s="35">
        <f t="shared" ref="I29:I30" si="0">E19*1.2</f>
        <v>0</v>
      </c>
    </row>
    <row r="30" spans="2:16" s="4" customFormat="1" ht="15.75" hidden="1" x14ac:dyDescent="0.25">
      <c r="B30" s="105" t="s">
        <v>29</v>
      </c>
      <c r="C30" s="105"/>
      <c r="D30" s="105"/>
      <c r="E30" s="105"/>
      <c r="F30" s="40"/>
      <c r="G30" s="38"/>
      <c r="H30" s="38"/>
      <c r="I30" s="35">
        <f t="shared" si="0"/>
        <v>0</v>
      </c>
    </row>
    <row r="31" spans="2:16" ht="24" customHeight="1" x14ac:dyDescent="0.25">
      <c r="B31" s="99" t="s">
        <v>24</v>
      </c>
      <c r="C31" s="100"/>
      <c r="D31" s="100"/>
      <c r="E31" s="100"/>
      <c r="F31" s="100"/>
      <c r="G31" s="100"/>
      <c r="H31" s="101"/>
      <c r="I31" s="35"/>
    </row>
    <row r="32" spans="2:16" ht="24" customHeight="1" x14ac:dyDescent="0.25">
      <c r="B32" s="29" t="s">
        <v>19</v>
      </c>
      <c r="C32" s="30"/>
      <c r="D32" s="30"/>
      <c r="E32" s="34" t="s">
        <v>30</v>
      </c>
      <c r="F32" s="31">
        <f>ROUND(F18*1.2,2)</f>
        <v>2704.98</v>
      </c>
      <c r="G32" s="31">
        <f>ROUND(G18*1.2,2)</f>
        <v>3750.28</v>
      </c>
      <c r="H32" s="31">
        <f>ROUND(H18*1.2,2)</f>
        <v>6070.19</v>
      </c>
      <c r="I32" s="35"/>
      <c r="K32" s="36"/>
    </row>
    <row r="33" spans="2:11" ht="33" customHeight="1" x14ac:dyDescent="0.25">
      <c r="B33" s="41"/>
      <c r="C33" s="41"/>
      <c r="D33" s="41"/>
      <c r="E33" s="41"/>
      <c r="F33" s="41"/>
      <c r="G33" s="41"/>
      <c r="H33" s="41"/>
      <c r="I33" s="35"/>
    </row>
    <row r="34" spans="2:11" ht="15.75" hidden="1" x14ac:dyDescent="0.25">
      <c r="B34" s="41" t="s">
        <v>31</v>
      </c>
      <c r="C34" s="41"/>
      <c r="D34" s="42"/>
      <c r="E34" s="42"/>
      <c r="F34" s="41"/>
      <c r="G34" s="41"/>
      <c r="H34" s="41"/>
      <c r="I34" s="3"/>
    </row>
    <row r="35" spans="2:11" ht="15.75" hidden="1" x14ac:dyDescent="0.25">
      <c r="B35" s="41" t="s">
        <v>32</v>
      </c>
      <c r="C35" s="41"/>
      <c r="D35" s="42"/>
      <c r="E35" s="41"/>
      <c r="F35" s="41"/>
      <c r="H35" s="41" t="s">
        <v>33</v>
      </c>
      <c r="K35" s="43"/>
    </row>
  </sheetData>
  <mergeCells count="16">
    <mergeCell ref="B31:H31"/>
    <mergeCell ref="B20:H20"/>
    <mergeCell ref="B22:H22"/>
    <mergeCell ref="B24:H24"/>
    <mergeCell ref="B26:H26"/>
    <mergeCell ref="B30:E30"/>
    <mergeCell ref="B11:H11"/>
    <mergeCell ref="B13:H13"/>
    <mergeCell ref="B15:H15"/>
    <mergeCell ref="B17:H17"/>
    <mergeCell ref="B19:G19"/>
    <mergeCell ref="B1:H1"/>
    <mergeCell ref="B4:B5"/>
    <mergeCell ref="B7:H7"/>
    <mergeCell ref="B8:H8"/>
    <mergeCell ref="B9:H9"/>
  </mergeCells>
  <pageMargins left="1.1023622047244095" right="0.70866141732283472" top="0.74803149606299213" bottom="0.74803149606299213" header="0.31496062992125984" footer="0.31496062992125984"/>
  <pageSetup paperSize="9" scale="84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opLeftCell="A15" zoomScale="130" workbookViewId="0">
      <selection activeCell="A14" sqref="A1:XFD14"/>
    </sheetView>
  </sheetViews>
  <sheetFormatPr defaultRowHeight="15" x14ac:dyDescent="0.25"/>
  <cols>
    <col min="1" max="1" width="33.7109375" style="1" customWidth="1"/>
    <col min="2" max="2" width="12.42578125" style="1" customWidth="1"/>
    <col min="3" max="3" width="11.140625" style="1" customWidth="1"/>
    <col min="4" max="4" width="11.7109375" style="1" customWidth="1"/>
    <col min="5" max="5" width="15.85546875" style="1" customWidth="1"/>
    <col min="6" max="7" width="11.7109375" style="1" customWidth="1"/>
    <col min="8" max="16384" width="9.140625" style="1"/>
  </cols>
  <sheetData>
    <row r="1" spans="1:8" ht="29.25" hidden="1" customHeight="1" x14ac:dyDescent="0.25">
      <c r="A1" s="106" t="s">
        <v>40</v>
      </c>
      <c r="B1" s="106"/>
      <c r="C1" s="106"/>
      <c r="D1" s="106"/>
      <c r="E1" s="106"/>
    </row>
    <row r="2" spans="1:8" hidden="1" x14ac:dyDescent="0.25">
      <c r="F2" s="107"/>
      <c r="G2" s="107"/>
    </row>
    <row r="3" spans="1:8" ht="45" hidden="1" x14ac:dyDescent="0.25">
      <c r="A3" s="45"/>
      <c r="B3" s="46">
        <v>44378</v>
      </c>
      <c r="C3" s="46">
        <v>44562</v>
      </c>
      <c r="D3" s="46">
        <v>45108</v>
      </c>
      <c r="E3" s="47" t="s">
        <v>41</v>
      </c>
    </row>
    <row r="4" spans="1:8" hidden="1" x14ac:dyDescent="0.25">
      <c r="A4" s="48" t="s">
        <v>42</v>
      </c>
      <c r="B4" s="46"/>
      <c r="C4" s="46"/>
      <c r="D4" s="46"/>
      <c r="E4" s="46"/>
    </row>
    <row r="5" spans="1:8" hidden="1" x14ac:dyDescent="0.25">
      <c r="A5" s="49" t="s">
        <v>43</v>
      </c>
      <c r="B5" s="45"/>
      <c r="C5" s="45"/>
      <c r="D5" s="45"/>
      <c r="E5" s="45"/>
    </row>
    <row r="6" spans="1:8" hidden="1" x14ac:dyDescent="0.25">
      <c r="A6" s="45" t="s">
        <v>44</v>
      </c>
      <c r="B6" s="45">
        <v>1130.32</v>
      </c>
      <c r="C6" s="45">
        <f>ROUND(B6*1.015,2)</f>
        <v>1147.27</v>
      </c>
      <c r="D6" s="45"/>
      <c r="E6" s="45"/>
    </row>
    <row r="7" spans="1:8" hidden="1" x14ac:dyDescent="0.25">
      <c r="A7" s="45" t="s">
        <v>26</v>
      </c>
      <c r="B7" s="45"/>
      <c r="C7" s="50" t="s">
        <v>27</v>
      </c>
      <c r="D7" s="50" t="s">
        <v>28</v>
      </c>
      <c r="E7" s="50" t="s">
        <v>45</v>
      </c>
    </row>
    <row r="8" spans="1:8" hidden="1" x14ac:dyDescent="0.25">
      <c r="A8" s="49" t="s">
        <v>46</v>
      </c>
      <c r="B8" s="45"/>
      <c r="C8" s="45"/>
      <c r="D8" s="45"/>
      <c r="E8" s="45"/>
    </row>
    <row r="9" spans="1:8" hidden="1" x14ac:dyDescent="0.25">
      <c r="A9" s="45" t="s">
        <v>47</v>
      </c>
      <c r="B9" s="45">
        <v>1130.32</v>
      </c>
      <c r="C9" s="45">
        <f>ROUND(B9*1.015,2)</f>
        <v>1147.27</v>
      </c>
      <c r="D9" s="45"/>
      <c r="E9" s="45"/>
    </row>
    <row r="10" spans="1:8" hidden="1" x14ac:dyDescent="0.25">
      <c r="A10" s="45" t="s">
        <v>26</v>
      </c>
      <c r="B10" s="45"/>
      <c r="C10" s="50" t="s">
        <v>27</v>
      </c>
      <c r="D10" s="50" t="s">
        <v>28</v>
      </c>
      <c r="E10" s="50" t="s">
        <v>45</v>
      </c>
    </row>
    <row r="11" spans="1:8" hidden="1" x14ac:dyDescent="0.25">
      <c r="A11" s="49" t="s">
        <v>48</v>
      </c>
      <c r="B11" s="45"/>
      <c r="C11" s="45"/>
      <c r="D11" s="45"/>
      <c r="E11" s="45"/>
    </row>
    <row r="12" spans="1:8" hidden="1" x14ac:dyDescent="0.25">
      <c r="A12" s="45" t="s">
        <v>49</v>
      </c>
      <c r="B12" s="51" t="s">
        <v>22</v>
      </c>
      <c r="C12" s="51" t="s">
        <v>22</v>
      </c>
      <c r="D12" s="51" t="s">
        <v>22</v>
      </c>
      <c r="E12" s="51" t="s">
        <v>22</v>
      </c>
    </row>
    <row r="13" spans="1:8" hidden="1" x14ac:dyDescent="0.25">
      <c r="A13" s="45" t="s">
        <v>26</v>
      </c>
      <c r="B13" s="45"/>
      <c r="C13" s="45"/>
      <c r="D13" s="45"/>
      <c r="E13" s="45"/>
    </row>
    <row r="14" spans="1:8" ht="73.5" hidden="1" customHeight="1" x14ac:dyDescent="0.25">
      <c r="A14" s="108" t="s">
        <v>50</v>
      </c>
      <c r="B14" s="108"/>
      <c r="C14" s="108"/>
      <c r="D14" s="108"/>
      <c r="E14" s="108"/>
      <c r="F14" s="52"/>
      <c r="G14" s="52"/>
      <c r="H14" s="52"/>
    </row>
    <row r="15" spans="1:8" ht="43.5" customHeight="1" x14ac:dyDescent="0.25">
      <c r="A15" s="106" t="s">
        <v>51</v>
      </c>
      <c r="B15" s="106"/>
      <c r="C15" s="106"/>
      <c r="D15" s="106"/>
      <c r="E15" s="106"/>
      <c r="F15" s="53"/>
      <c r="G15" s="53"/>
      <c r="H15" s="53"/>
    </row>
    <row r="17" spans="1:5" s="4" customFormat="1" ht="45" x14ac:dyDescent="0.25">
      <c r="A17" s="54"/>
      <c r="B17" s="55">
        <v>44378</v>
      </c>
      <c r="C17" s="55">
        <v>44562</v>
      </c>
      <c r="D17" s="55">
        <v>45108</v>
      </c>
      <c r="E17" s="56" t="s">
        <v>41</v>
      </c>
    </row>
    <row r="18" spans="1:5" s="4" customFormat="1" x14ac:dyDescent="0.25">
      <c r="A18" s="57" t="s">
        <v>42</v>
      </c>
      <c r="B18" s="54"/>
      <c r="C18" s="54"/>
      <c r="D18" s="54"/>
      <c r="E18" s="54"/>
    </row>
    <row r="19" spans="1:5" s="4" customFormat="1" x14ac:dyDescent="0.25">
      <c r="A19" s="109" t="s">
        <v>52</v>
      </c>
      <c r="B19" s="110"/>
      <c r="C19" s="110"/>
      <c r="D19" s="110"/>
      <c r="E19" s="111"/>
    </row>
    <row r="20" spans="1:5" s="4" customFormat="1" x14ac:dyDescent="0.25">
      <c r="A20" s="57" t="s">
        <v>18</v>
      </c>
      <c r="B20" s="54"/>
      <c r="C20" s="54"/>
      <c r="D20" s="54"/>
      <c r="E20" s="54"/>
    </row>
    <row r="21" spans="1:5" s="4" customFormat="1" x14ac:dyDescent="0.25">
      <c r="A21" s="58" t="s">
        <v>49</v>
      </c>
      <c r="B21" s="54">
        <v>1545.37</v>
      </c>
      <c r="C21" s="54">
        <f>ROUND(B21*1.015,2)</f>
        <v>1568.55</v>
      </c>
      <c r="D21" s="54"/>
      <c r="E21" s="54"/>
    </row>
    <row r="22" spans="1:5" s="4" customFormat="1" x14ac:dyDescent="0.25">
      <c r="A22" s="58" t="s">
        <v>26</v>
      </c>
      <c r="B22" s="54"/>
      <c r="C22" s="59" t="s">
        <v>27</v>
      </c>
      <c r="D22" s="59" t="s">
        <v>28</v>
      </c>
      <c r="E22" s="59" t="s">
        <v>45</v>
      </c>
    </row>
    <row r="23" spans="1:5" s="4" customFormat="1" x14ac:dyDescent="0.25">
      <c r="A23" s="57" t="s">
        <v>53</v>
      </c>
      <c r="B23" s="54"/>
      <c r="C23" s="60"/>
      <c r="D23" s="54"/>
      <c r="E23" s="60"/>
    </row>
    <row r="24" spans="1:5" s="4" customFormat="1" x14ac:dyDescent="0.25">
      <c r="A24" s="58" t="s">
        <v>49</v>
      </c>
      <c r="B24" s="54">
        <v>1088.44</v>
      </c>
      <c r="C24" s="54">
        <f>ROUND(B24*1.015,2)</f>
        <v>1104.77</v>
      </c>
      <c r="D24" s="54"/>
      <c r="E24" s="54"/>
    </row>
    <row r="25" spans="1:5" s="4" customFormat="1" x14ac:dyDescent="0.25">
      <c r="A25" s="58" t="s">
        <v>26</v>
      </c>
      <c r="B25" s="54"/>
      <c r="C25" s="59" t="s">
        <v>27</v>
      </c>
      <c r="D25" s="59" t="s">
        <v>28</v>
      </c>
      <c r="E25" s="59" t="s">
        <v>45</v>
      </c>
    </row>
    <row r="26" spans="1:5" s="4" customFormat="1" x14ac:dyDescent="0.25">
      <c r="A26" s="57" t="s">
        <v>23</v>
      </c>
      <c r="B26" s="54"/>
      <c r="C26" s="59"/>
      <c r="D26" s="59"/>
      <c r="E26" s="59"/>
    </row>
    <row r="27" spans="1:5" s="4" customFormat="1" x14ac:dyDescent="0.25">
      <c r="A27" s="58" t="s">
        <v>49</v>
      </c>
      <c r="B27" s="54">
        <v>1197.3499999999999</v>
      </c>
      <c r="C27" s="54">
        <f>ROUND(B27*1.015,2)</f>
        <v>1215.31</v>
      </c>
      <c r="D27" s="54"/>
      <c r="E27" s="54"/>
    </row>
    <row r="28" spans="1:5" s="4" customFormat="1" x14ac:dyDescent="0.25">
      <c r="A28" s="58" t="s">
        <v>26</v>
      </c>
      <c r="B28" s="54"/>
      <c r="C28" s="59" t="s">
        <v>27</v>
      </c>
      <c r="D28" s="59" t="s">
        <v>28</v>
      </c>
      <c r="E28" s="59" t="s">
        <v>45</v>
      </c>
    </row>
    <row r="29" spans="1:5" s="4" customFormat="1" x14ac:dyDescent="0.25">
      <c r="A29" s="109" t="s">
        <v>48</v>
      </c>
      <c r="B29" s="110"/>
      <c r="C29" s="110"/>
      <c r="D29" s="110"/>
      <c r="E29" s="111"/>
    </row>
    <row r="30" spans="1:5" s="4" customFormat="1" x14ac:dyDescent="0.25">
      <c r="A30" s="57" t="s">
        <v>18</v>
      </c>
      <c r="B30" s="54"/>
      <c r="C30" s="54"/>
      <c r="D30" s="54"/>
      <c r="E30" s="54"/>
    </row>
    <row r="31" spans="1:5" s="4" customFormat="1" x14ac:dyDescent="0.25">
      <c r="A31" s="58" t="s">
        <v>49</v>
      </c>
      <c r="B31" s="54">
        <f>ROUND(B21*1.2,2)</f>
        <v>1854.44</v>
      </c>
      <c r="C31" s="54">
        <f>ROUND(B31*1.015,2)</f>
        <v>1882.26</v>
      </c>
      <c r="D31" s="54"/>
      <c r="E31" s="54"/>
    </row>
    <row r="32" spans="1:5" s="4" customFormat="1" x14ac:dyDescent="0.25">
      <c r="A32" s="58" t="s">
        <v>26</v>
      </c>
      <c r="B32" s="54"/>
      <c r="C32" s="59" t="s">
        <v>27</v>
      </c>
      <c r="D32" s="59" t="s">
        <v>28</v>
      </c>
      <c r="E32" s="59" t="s">
        <v>45</v>
      </c>
    </row>
    <row r="33" spans="1:8" s="4" customFormat="1" x14ac:dyDescent="0.25">
      <c r="A33" s="57" t="s">
        <v>53</v>
      </c>
      <c r="B33" s="54"/>
      <c r="C33" s="54"/>
      <c r="D33" s="54"/>
      <c r="E33" s="54"/>
    </row>
    <row r="34" spans="1:8" s="4" customFormat="1" x14ac:dyDescent="0.25">
      <c r="A34" s="58" t="s">
        <v>49</v>
      </c>
      <c r="B34" s="54">
        <f>ROUND(B24*1.2,2)</f>
        <v>1306.1300000000001</v>
      </c>
      <c r="C34" s="54">
        <f>ROUND(B34*1.015,2)</f>
        <v>1325.72</v>
      </c>
      <c r="D34" s="54"/>
      <c r="E34" s="54"/>
    </row>
    <row r="35" spans="1:8" s="4" customFormat="1" x14ac:dyDescent="0.25">
      <c r="A35" s="58" t="s">
        <v>26</v>
      </c>
      <c r="B35" s="54"/>
      <c r="C35" s="59" t="s">
        <v>27</v>
      </c>
      <c r="D35" s="59" t="s">
        <v>28</v>
      </c>
      <c r="E35" s="59" t="s">
        <v>45</v>
      </c>
    </row>
    <row r="36" spans="1:8" s="4" customFormat="1" x14ac:dyDescent="0.25">
      <c r="A36" s="57" t="s">
        <v>23</v>
      </c>
      <c r="B36" s="54"/>
      <c r="C36" s="54"/>
      <c r="D36" s="54"/>
      <c r="E36" s="54"/>
    </row>
    <row r="37" spans="1:8" s="4" customFormat="1" x14ac:dyDescent="0.25">
      <c r="A37" s="58" t="s">
        <v>49</v>
      </c>
      <c r="B37" s="54">
        <f>ROUND(B27*1.2,2)</f>
        <v>1436.82</v>
      </c>
      <c r="C37" s="54">
        <f>ROUND(B37*1.015,2)</f>
        <v>1458.37</v>
      </c>
      <c r="D37" s="54"/>
      <c r="E37" s="54"/>
    </row>
    <row r="38" spans="1:8" s="4" customFormat="1" x14ac:dyDescent="0.25">
      <c r="A38" s="58" t="s">
        <v>26</v>
      </c>
      <c r="B38" s="54"/>
      <c r="C38" s="59" t="s">
        <v>27</v>
      </c>
      <c r="D38" s="59" t="s">
        <v>28</v>
      </c>
      <c r="E38" s="59" t="s">
        <v>45</v>
      </c>
    </row>
    <row r="39" spans="1:8" s="4" customFormat="1" x14ac:dyDescent="0.25">
      <c r="A39" s="61"/>
      <c r="C39" s="62"/>
      <c r="D39" s="62"/>
      <c r="E39" s="62"/>
    </row>
    <row r="40" spans="1:8" s="4" customFormat="1" ht="73.5" customHeight="1" x14ac:dyDescent="0.25">
      <c r="A40" s="112" t="s">
        <v>54</v>
      </c>
      <c r="B40" s="112"/>
      <c r="C40" s="112"/>
      <c r="D40" s="112"/>
      <c r="E40" s="112"/>
      <c r="F40" s="63"/>
      <c r="G40" s="63"/>
      <c r="H40" s="63"/>
    </row>
  </sheetData>
  <mergeCells count="7">
    <mergeCell ref="A29:E29"/>
    <mergeCell ref="A40:E40"/>
    <mergeCell ref="A1:E1"/>
    <mergeCell ref="F2:G2"/>
    <mergeCell ref="A14:E14"/>
    <mergeCell ref="A15:E15"/>
    <mergeCell ref="A19:E19"/>
  </mergeCells>
  <pageMargins left="0.7" right="0.7" top="0.75" bottom="0.75" header="0.3" footer="0.3"/>
  <pageSetup paperSize="9" scale="92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>
      <selection activeCell="G7" sqref="G7"/>
    </sheetView>
  </sheetViews>
  <sheetFormatPr defaultRowHeight="15" x14ac:dyDescent="0.25"/>
  <cols>
    <col min="1" max="1" width="49" customWidth="1"/>
    <col min="2" max="2" width="13.28515625" customWidth="1"/>
    <col min="3" max="3" width="20.140625" customWidth="1"/>
    <col min="4" max="4" width="13.28515625" customWidth="1"/>
    <col min="5" max="5" width="15.42578125" customWidth="1"/>
  </cols>
  <sheetData>
    <row r="1" spans="1:7" s="1" customFormat="1" ht="29.25" customHeight="1" x14ac:dyDescent="0.25">
      <c r="A1" s="106" t="s">
        <v>55</v>
      </c>
      <c r="B1" s="106"/>
      <c r="C1" s="106"/>
      <c r="D1" s="106"/>
      <c r="E1" s="106"/>
    </row>
    <row r="2" spans="1:7" s="1" customFormat="1" x14ac:dyDescent="0.25">
      <c r="F2" s="107"/>
      <c r="G2" s="107"/>
    </row>
    <row r="3" spans="1:7" s="1" customFormat="1" ht="45" x14ac:dyDescent="0.25">
      <c r="A3" s="45"/>
      <c r="B3" s="46">
        <v>44378</v>
      </c>
      <c r="C3" s="46">
        <v>44562</v>
      </c>
      <c r="D3" s="46">
        <v>44743</v>
      </c>
      <c r="E3" s="64" t="s">
        <v>56</v>
      </c>
    </row>
    <row r="4" spans="1:7" s="1" customFormat="1" x14ac:dyDescent="0.25">
      <c r="A4" s="65" t="s">
        <v>42</v>
      </c>
      <c r="B4" s="66"/>
      <c r="C4" s="66"/>
      <c r="D4" s="66"/>
      <c r="E4" s="66"/>
    </row>
    <row r="5" spans="1:7" s="1" customFormat="1" ht="105" customHeight="1" x14ac:dyDescent="0.25">
      <c r="A5" s="67" t="s">
        <v>57</v>
      </c>
      <c r="B5" s="68"/>
      <c r="C5" s="68"/>
      <c r="D5" s="68"/>
      <c r="E5" s="69"/>
    </row>
    <row r="6" spans="1:7" s="1" customFormat="1" ht="62.25" customHeight="1" x14ac:dyDescent="0.25">
      <c r="A6" s="113" t="s">
        <v>34</v>
      </c>
      <c r="B6" s="114"/>
      <c r="C6" s="114"/>
      <c r="D6" s="45"/>
      <c r="E6" s="71"/>
    </row>
    <row r="7" spans="1:7" s="1" customFormat="1" x14ac:dyDescent="0.25">
      <c r="A7" s="72" t="s">
        <v>44</v>
      </c>
      <c r="B7" s="45">
        <v>1667.31</v>
      </c>
      <c r="C7" s="45">
        <f>ROUND(B7*1.015,2)</f>
        <v>1692.32</v>
      </c>
      <c r="D7" s="73">
        <f>C7*1.043</f>
        <v>1765.0897599999998</v>
      </c>
      <c r="E7" s="71"/>
    </row>
    <row r="8" spans="1:7" s="1" customFormat="1" x14ac:dyDescent="0.25">
      <c r="A8" s="72" t="s">
        <v>26</v>
      </c>
      <c r="B8" s="45"/>
      <c r="C8" s="50" t="s">
        <v>27</v>
      </c>
      <c r="D8" s="50" t="s">
        <v>35</v>
      </c>
      <c r="E8" s="74" t="s">
        <v>45</v>
      </c>
    </row>
    <row r="9" spans="1:7" s="1" customFormat="1" ht="63" customHeight="1" x14ac:dyDescent="0.25">
      <c r="A9" s="113" t="s">
        <v>36</v>
      </c>
      <c r="B9" s="114"/>
      <c r="C9" s="114"/>
      <c r="D9" s="50"/>
      <c r="E9" s="74"/>
    </row>
    <row r="10" spans="1:7" s="1" customFormat="1" ht="15.75" x14ac:dyDescent="0.25">
      <c r="A10" s="72" t="s">
        <v>44</v>
      </c>
      <c r="B10" s="70">
        <v>1843.05</v>
      </c>
      <c r="C10" s="45">
        <f>ROUND(B10*1.015,2)</f>
        <v>1870.7</v>
      </c>
      <c r="D10" s="73">
        <f>C10*1.043</f>
        <v>1951.1400999999998</v>
      </c>
      <c r="E10" s="74"/>
    </row>
    <row r="11" spans="1:7" s="1" customFormat="1" x14ac:dyDescent="0.25">
      <c r="A11" s="72" t="s">
        <v>26</v>
      </c>
      <c r="B11" s="45"/>
      <c r="C11" s="50"/>
      <c r="D11" s="50"/>
      <c r="E11" s="74"/>
    </row>
    <row r="12" spans="1:7" s="1" customFormat="1" ht="52.5" customHeight="1" x14ac:dyDescent="0.25">
      <c r="A12" s="113" t="s">
        <v>37</v>
      </c>
      <c r="B12" s="114"/>
      <c r="C12" s="114"/>
      <c r="D12" s="50"/>
      <c r="E12" s="74"/>
    </row>
    <row r="13" spans="1:7" s="1" customFormat="1" ht="15.75" x14ac:dyDescent="0.25">
      <c r="A13" s="72" t="s">
        <v>44</v>
      </c>
      <c r="B13" s="70">
        <v>1747.38</v>
      </c>
      <c r="C13" s="45">
        <f>ROUND(B13*1.015,2)</f>
        <v>1773.59</v>
      </c>
      <c r="D13" s="73">
        <f>C13*1.043</f>
        <v>1849.8543699999998</v>
      </c>
      <c r="E13" s="74"/>
    </row>
    <row r="14" spans="1:7" s="1" customFormat="1" x14ac:dyDescent="0.25">
      <c r="A14" s="72" t="s">
        <v>26</v>
      </c>
      <c r="B14" s="45"/>
      <c r="C14" s="50"/>
      <c r="D14" s="50"/>
      <c r="E14" s="74"/>
    </row>
    <row r="15" spans="1:7" s="1" customFormat="1" ht="54.75" customHeight="1" x14ac:dyDescent="0.25">
      <c r="A15" s="113" t="s">
        <v>38</v>
      </c>
      <c r="B15" s="114"/>
      <c r="C15" s="114"/>
      <c r="D15" s="50"/>
      <c r="E15" s="74"/>
    </row>
    <row r="16" spans="1:7" s="1" customFormat="1" ht="15.75" x14ac:dyDescent="0.25">
      <c r="A16" s="72" t="s">
        <v>44</v>
      </c>
      <c r="B16" s="70">
        <v>1819.72</v>
      </c>
      <c r="C16" s="45">
        <f>ROUND(B16*1.015,2)</f>
        <v>1847.02</v>
      </c>
      <c r="D16" s="73">
        <f>C16*1.043</f>
        <v>1926.4418599999999</v>
      </c>
      <c r="E16" s="74"/>
    </row>
    <row r="17" spans="1:5" s="1" customFormat="1" ht="15.75" x14ac:dyDescent="0.25">
      <c r="A17" s="72" t="s">
        <v>26</v>
      </c>
      <c r="B17" s="70"/>
      <c r="C17" s="70"/>
      <c r="D17" s="50"/>
      <c r="E17" s="74"/>
    </row>
    <row r="18" spans="1:5" s="1" customFormat="1" ht="58.5" customHeight="1" x14ac:dyDescent="0.25">
      <c r="A18" s="113" t="s">
        <v>39</v>
      </c>
      <c r="B18" s="114"/>
      <c r="C18" s="114"/>
      <c r="D18" s="50"/>
      <c r="E18" s="74"/>
    </row>
    <row r="19" spans="1:5" s="1" customFormat="1" ht="15.75" x14ac:dyDescent="0.25">
      <c r="A19" s="72" t="s">
        <v>44</v>
      </c>
      <c r="B19" s="70">
        <v>1743.48</v>
      </c>
      <c r="C19" s="45">
        <f>ROUND(B19*1.015,2)</f>
        <v>1769.63</v>
      </c>
      <c r="D19" s="73">
        <f>C19*1.043</f>
        <v>1845.7240899999999</v>
      </c>
      <c r="E19" s="74"/>
    </row>
    <row r="20" spans="1:5" s="1" customFormat="1" ht="15.75" x14ac:dyDescent="0.25">
      <c r="A20" s="72" t="s">
        <v>26</v>
      </c>
      <c r="B20" s="70"/>
      <c r="C20" s="70"/>
      <c r="D20" s="50"/>
      <c r="E20" s="74"/>
    </row>
    <row r="21" spans="1:5" s="1" customFormat="1" ht="15.75" x14ac:dyDescent="0.25">
      <c r="A21" s="113" t="s">
        <v>58</v>
      </c>
      <c r="B21" s="114"/>
      <c r="C21" s="114"/>
      <c r="D21" s="50"/>
      <c r="E21" s="74"/>
    </row>
    <row r="22" spans="1:5" s="1" customFormat="1" ht="15.75" x14ac:dyDescent="0.25">
      <c r="A22" s="72" t="s">
        <v>44</v>
      </c>
      <c r="B22" s="70">
        <v>914</v>
      </c>
      <c r="C22" s="45">
        <f>ROUND(B22*1.015,2)</f>
        <v>927.71</v>
      </c>
      <c r="D22" s="73">
        <f>C22*1.043</f>
        <v>967.60153000000003</v>
      </c>
      <c r="E22" s="74"/>
    </row>
    <row r="23" spans="1:5" s="1" customFormat="1" x14ac:dyDescent="0.25">
      <c r="A23" s="72" t="s">
        <v>26</v>
      </c>
      <c r="B23" s="45"/>
      <c r="C23" s="50"/>
      <c r="D23" s="50"/>
      <c r="E23" s="74"/>
    </row>
    <row r="24" spans="1:5" s="1" customFormat="1" ht="105" x14ac:dyDescent="0.25">
      <c r="A24" s="75" t="s">
        <v>59</v>
      </c>
      <c r="B24" s="45"/>
      <c r="C24" s="50"/>
      <c r="D24" s="50"/>
      <c r="E24" s="74"/>
    </row>
    <row r="25" spans="1:5" s="1" customFormat="1" ht="15.75" x14ac:dyDescent="0.25">
      <c r="A25" s="72" t="s">
        <v>44</v>
      </c>
      <c r="B25" s="70">
        <v>1211.8699999999999</v>
      </c>
      <c r="C25" s="45">
        <f>ROUND(B25*1.015,2)</f>
        <v>1230.05</v>
      </c>
      <c r="D25" s="73">
        <f>C25*1.043</f>
        <v>1282.9421499999999</v>
      </c>
      <c r="E25" s="74"/>
    </row>
    <row r="26" spans="1:5" s="1" customFormat="1" x14ac:dyDescent="0.25">
      <c r="A26" s="76" t="s">
        <v>26</v>
      </c>
      <c r="B26" s="77"/>
      <c r="C26" s="78"/>
      <c r="D26" s="78"/>
      <c r="E26" s="79"/>
    </row>
    <row r="27" spans="1:5" s="44" customFormat="1" ht="101.25" customHeight="1" x14ac:dyDescent="0.25">
      <c r="A27" s="67" t="s">
        <v>60</v>
      </c>
      <c r="B27" s="68"/>
      <c r="C27" s="68"/>
      <c r="D27" s="68"/>
      <c r="E27" s="69"/>
    </row>
    <row r="28" spans="1:5" s="1" customFormat="1" ht="45" customHeight="1" x14ac:dyDescent="0.25">
      <c r="A28" s="113" t="s">
        <v>61</v>
      </c>
      <c r="B28" s="114"/>
      <c r="C28" s="114"/>
      <c r="D28" s="45"/>
      <c r="E28" s="71"/>
    </row>
    <row r="29" spans="1:5" s="1" customFormat="1" ht="15.75" x14ac:dyDescent="0.25">
      <c r="A29" s="72" t="s">
        <v>47</v>
      </c>
      <c r="B29" s="70">
        <v>1091.26</v>
      </c>
      <c r="C29" s="45">
        <f>ROUND(B29*1.015,2)</f>
        <v>1107.6300000000001</v>
      </c>
      <c r="D29" s="73">
        <f>C29*1.043</f>
        <v>1155.25809</v>
      </c>
      <c r="E29" s="71"/>
    </row>
    <row r="30" spans="1:5" s="1" customFormat="1" x14ac:dyDescent="0.25">
      <c r="A30" s="72" t="s">
        <v>26</v>
      </c>
      <c r="B30" s="45"/>
      <c r="C30" s="50" t="s">
        <v>27</v>
      </c>
      <c r="D30" s="50" t="s">
        <v>35</v>
      </c>
      <c r="E30" s="74" t="s">
        <v>45</v>
      </c>
    </row>
    <row r="31" spans="1:5" s="1" customFormat="1" ht="43.5" customHeight="1" x14ac:dyDescent="0.25">
      <c r="A31" s="113" t="s">
        <v>62</v>
      </c>
      <c r="B31" s="114"/>
      <c r="C31" s="114"/>
      <c r="D31" s="50"/>
      <c r="E31" s="74"/>
    </row>
    <row r="32" spans="1:5" s="1" customFormat="1" ht="26.25" customHeight="1" x14ac:dyDescent="0.25">
      <c r="A32" s="72" t="s">
        <v>47</v>
      </c>
      <c r="B32" s="70">
        <v>1119.04</v>
      </c>
      <c r="C32" s="45">
        <f>ROUND(B32*1.015,2)</f>
        <v>1135.83</v>
      </c>
      <c r="D32" s="73">
        <f>C32*1.043</f>
        <v>1184.6706899999999</v>
      </c>
      <c r="E32" s="74"/>
    </row>
    <row r="33" spans="1:8" s="1" customFormat="1" x14ac:dyDescent="0.25">
      <c r="A33" s="72" t="s">
        <v>26</v>
      </c>
      <c r="B33" s="45"/>
      <c r="C33" s="50"/>
      <c r="D33" s="50"/>
      <c r="E33" s="74"/>
    </row>
    <row r="34" spans="1:8" s="1" customFormat="1" ht="39" customHeight="1" x14ac:dyDescent="0.25">
      <c r="A34" s="113" t="s">
        <v>63</v>
      </c>
      <c r="B34" s="114"/>
      <c r="C34" s="114"/>
      <c r="D34" s="50"/>
      <c r="E34" s="74"/>
    </row>
    <row r="35" spans="1:8" s="1" customFormat="1" ht="15.75" x14ac:dyDescent="0.25">
      <c r="A35" s="72" t="s">
        <v>47</v>
      </c>
      <c r="B35" s="70">
        <v>1158.32</v>
      </c>
      <c r="C35" s="45">
        <f>ROUND(B35*1.015,2)</f>
        <v>1175.69</v>
      </c>
      <c r="D35" s="73">
        <f>C35*1.043</f>
        <v>1226.24467</v>
      </c>
      <c r="E35" s="74"/>
    </row>
    <row r="36" spans="1:8" s="1" customFormat="1" x14ac:dyDescent="0.25">
      <c r="A36" s="76" t="s">
        <v>26</v>
      </c>
      <c r="B36" s="77"/>
      <c r="C36" s="78"/>
      <c r="D36" s="78"/>
      <c r="E36" s="79"/>
    </row>
    <row r="37" spans="1:8" s="1" customFormat="1" x14ac:dyDescent="0.25">
      <c r="A37" s="80"/>
      <c r="B37" s="68"/>
      <c r="C37" s="81"/>
      <c r="D37" s="81"/>
      <c r="E37" s="82"/>
    </row>
    <row r="38" spans="1:8" s="1" customFormat="1" ht="119.25" x14ac:dyDescent="0.25">
      <c r="A38" s="75" t="s">
        <v>64</v>
      </c>
      <c r="B38" s="45"/>
      <c r="C38" s="50"/>
      <c r="D38" s="50"/>
      <c r="E38" s="74"/>
    </row>
    <row r="39" spans="1:8" s="1" customFormat="1" ht="15.75" x14ac:dyDescent="0.25">
      <c r="A39" s="113" t="s">
        <v>65</v>
      </c>
      <c r="B39" s="114"/>
      <c r="C39" s="114"/>
      <c r="D39" s="50"/>
      <c r="E39" s="74"/>
    </row>
    <row r="40" spans="1:8" s="1" customFormat="1" ht="15.75" x14ac:dyDescent="0.25">
      <c r="A40" s="72" t="s">
        <v>47</v>
      </c>
      <c r="B40" s="70">
        <v>1227.8900000000001</v>
      </c>
      <c r="C40" s="45">
        <f>ROUND(B40*1.015,2)</f>
        <v>1246.31</v>
      </c>
      <c r="D40" s="73">
        <f>C40*1.043</f>
        <v>1299.9013299999999</v>
      </c>
      <c r="E40" s="74"/>
    </row>
    <row r="41" spans="1:8" s="1" customFormat="1" x14ac:dyDescent="0.25">
      <c r="A41" s="83" t="s">
        <v>26</v>
      </c>
      <c r="B41" s="84"/>
      <c r="C41" s="85"/>
      <c r="D41" s="85"/>
      <c r="E41" s="86"/>
    </row>
    <row r="42" spans="1:8" s="1" customFormat="1" hidden="1" x14ac:dyDescent="0.25">
      <c r="A42" s="87"/>
      <c r="B42" s="88"/>
      <c r="C42" s="89"/>
      <c r="D42" s="89"/>
      <c r="E42" s="90"/>
    </row>
    <row r="43" spans="1:8" s="1" customFormat="1" hidden="1" x14ac:dyDescent="0.25">
      <c r="A43" s="91"/>
      <c r="B43" s="91"/>
      <c r="C43" s="92"/>
      <c r="D43" s="92"/>
      <c r="E43" s="92"/>
    </row>
    <row r="44" spans="1:8" s="1" customFormat="1" hidden="1" x14ac:dyDescent="0.25">
      <c r="A44" s="49" t="s">
        <v>48</v>
      </c>
      <c r="B44" s="45"/>
      <c r="C44" s="45"/>
      <c r="D44" s="45"/>
      <c r="E44" s="45"/>
    </row>
    <row r="45" spans="1:8" s="1" customFormat="1" hidden="1" x14ac:dyDescent="0.25">
      <c r="A45" s="45" t="s">
        <v>49</v>
      </c>
      <c r="B45" s="51" t="s">
        <v>22</v>
      </c>
      <c r="C45" s="51" t="s">
        <v>22</v>
      </c>
      <c r="D45" s="51" t="s">
        <v>22</v>
      </c>
      <c r="E45" s="51" t="s">
        <v>22</v>
      </c>
    </row>
    <row r="46" spans="1:8" s="1" customFormat="1" hidden="1" x14ac:dyDescent="0.25">
      <c r="A46" s="45" t="s">
        <v>26</v>
      </c>
      <c r="B46" s="45"/>
      <c r="C46" s="45"/>
      <c r="D46" s="45"/>
      <c r="E46" s="45"/>
    </row>
    <row r="47" spans="1:8" s="1" customFormat="1" ht="73.5" customHeight="1" x14ac:dyDescent="0.25">
      <c r="A47" s="108" t="s">
        <v>50</v>
      </c>
      <c r="B47" s="108"/>
      <c r="C47" s="108"/>
      <c r="D47" s="108"/>
      <c r="E47" s="108"/>
      <c r="F47" s="52"/>
      <c r="G47" s="52"/>
      <c r="H47" s="52"/>
    </row>
  </sheetData>
  <mergeCells count="13">
    <mergeCell ref="A34:C34"/>
    <mergeCell ref="A39:C39"/>
    <mergeCell ref="A47:E47"/>
    <mergeCell ref="A15:C15"/>
    <mergeCell ref="A18:C18"/>
    <mergeCell ref="A21:C21"/>
    <mergeCell ref="A28:C28"/>
    <mergeCell ref="A31:C31"/>
    <mergeCell ref="A1:E1"/>
    <mergeCell ref="F2:G2"/>
    <mergeCell ref="A6:C6"/>
    <mergeCell ref="A9:C9"/>
    <mergeCell ref="A12:C1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ЦЕНА ЕТО 2025</vt:lpstr>
      <vt:lpstr>ЕТО</vt:lpstr>
      <vt:lpstr>льготные </vt:lpstr>
      <vt:lpstr>ЕТО!Область_печати</vt:lpstr>
      <vt:lpstr>'ЦЕНА ЕТО 2025'!Область_печати</vt:lpstr>
    </vt:vector>
  </TitlesOfParts>
  <Company>DVGK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Волоснякова Светлана Алексеевна</dc:creator>
  <cp:lastModifiedBy>Сергеева Елена Викторовна</cp:lastModifiedBy>
  <cp:revision>17</cp:revision>
  <dcterms:created xsi:type="dcterms:W3CDTF">2021-09-08T04:22:47Z</dcterms:created>
  <dcterms:modified xsi:type="dcterms:W3CDTF">2025-06-16T06:19:04Z</dcterms:modified>
</cp:coreProperties>
</file>