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<sst xmlns="http://schemas.openxmlformats.org/spreadsheetml/2006/main" count="3696" uniqueCount="3696">
  <si>
    <t xml:space="preserve"> (требуется обновление)</t>
  </si>
  <si>
    <t xml:space="preserve">Код отчёта: PP110.OPEN.INFO.PRICE.HEAT.EIAS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</si>
  <si>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</si>
  <si>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</si>
  <si>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</si>
  <si>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</si>
  <si>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</si>
  <si>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</si>
  <si>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</si>
  <si>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</si>
  <si>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</si>
  <si>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</si>
  <si>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</si>
  <si>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</si>
  <si>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</si>
  <si>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 xml:space="preserve">Субъект РФ</t>
  </si>
  <si>
    <t xml:space="preserve">Приморский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</si>
  <si>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</si>
  <si>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</si>
  <si>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</si>
  <si>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</si>
  <si>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</si>
  <si>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</si>
  <si>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</si>
  <si>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</si>
  <si>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</si>
  <si>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</si>
  <si>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</si>
  <si>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</si>
  <si>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</si>
  <si>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</si>
  <si>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</si>
  <si>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</si>
  <si>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</si>
  <si>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</si>
  <si>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</si>
  <si>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</si>
  <si>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</si>
  <si>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</si>
  <si>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</si>
  <si>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</si>
  <si>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3/12</t>
  </si>
  <si>
    <t xml:space="preserve">Наименование органа регулирования, принявшего решение об утверждении тарифов</t>
  </si>
  <si>
    <t xml:space="preserve">Агентство по тарифам Приморского края</t>
  </si>
  <si>
    <t xml:space="preserve">Источник официального опубликования решения</t>
  </si>
  <si>
    <t xml:space="preserve">Сайт Агентства по тарифам Приморского края  (https://primorsky.ru/authorities/executive-agencies/departments/tariffs/docs/statutes)</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</si>
  <si>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</si>
  <si>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</si>
  <si>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</si>
  <si>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</si>
  <si>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</si>
  <si>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</si>
  <si>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</si>
  <si>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253645001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</si>
  <si>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</si>
  <si>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</si>
  <si>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</si>
  <si>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</si>
  <si>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</si>
  <si>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</si>
  <si>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</si>
  <si>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</si>
  <si>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</si>
  <si>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да</t>
  </si>
  <si>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</si>
  <si>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</si>
  <si>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</si>
  <si>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</si>
  <si>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</si>
  <si>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</si>
  <si>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</si>
  <si>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</si>
  <si>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</si>
  <si>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</si>
  <si>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</si>
  <si>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</si>
  <si>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</si>
  <si>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Гордиенко Татьяна Сергеевна</t>
  </si>
  <si>
    <t>Должность</t>
  </si>
  <si>
    <t xml:space="preserve">Ведущий экономист</t>
  </si>
  <si>
    <t xml:space="preserve">Контактный телефон</t>
  </si>
  <si>
    <t xml:space="preserve">(423) 2-62-97-00 доб. 55-452</t>
  </si>
  <si>
    <t>E-mail</t>
  </si>
  <si>
    <t>Gordienko-TS@dgk.ru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</si>
  <si>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</si>
  <si>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</si>
  <si>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</si>
  <si>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</si>
  <si>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</si>
  <si>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</si>
  <si>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</si>
  <si>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</si>
  <si>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</si>
  <si>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</si>
  <si>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</si>
  <si>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</si>
  <si>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</si>
  <si>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</si>
  <si>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</si>
  <si>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</si>
  <si>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</si>
  <si>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Владивостокский городской округ</t>
  </si>
  <si>
    <t>05701000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</si>
  <si>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</si>
  <si>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</si>
  <si>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</si>
  <si>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</si>
  <si>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</si>
  <si>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</si>
  <si>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</si>
  <si>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</si>
  <si>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</si>
  <si>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</si>
  <si>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</si>
  <si>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</si>
  <si>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</si>
  <si>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</si>
  <si>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</si>
  <si>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</si>
  <si>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</si>
  <si>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</si>
  <si>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</si>
  <si>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</si>
  <si>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</si>
  <si>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</si>
  <si>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</si>
  <si>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</si>
  <si>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</si>
  <si>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</si>
  <si>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</si>
  <si>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</si>
  <si>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</si>
  <si>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</si>
  <si>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</si>
  <si>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</si>
  <si>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</si>
  <si>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</si>
  <si>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</si>
  <si>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</si>
  <si>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</si>
  <si>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</si>
  <si>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</si>
  <si>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</si>
  <si>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</si>
  <si>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</si>
  <si>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</si>
  <si>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</si>
  <si>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</si>
  <si>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</si>
  <si>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</si>
  <si>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</si>
  <si>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</si>
  <si>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</si>
  <si>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</si>
  <si>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</si>
  <si>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</si>
  <si>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</si>
  <si>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</si>
  <si>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</si>
  <si>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</si>
  <si>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</si>
  <si>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</si>
  <si>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</si>
  <si>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</si>
  <si>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</si>
  <si>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</si>
  <si>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</si>
  <si>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</si>
  <si>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</si>
  <si>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</si>
  <si>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</si>
  <si>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</si>
  <si>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</si>
  <si>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</si>
  <si>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</si>
  <si>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</si>
  <si>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</si>
  <si>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</si>
  <si>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</si>
  <si>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</si>
  <si>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</si>
  <si>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</si>
  <si>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</si>
  <si>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</si>
  <si>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</si>
  <si>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</si>
  <si>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</si>
  <si>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</si>
  <si>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</si>
  <si>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</si>
  <si>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</si>
  <si>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</si>
  <si>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</si>
  <si>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</si>
  <si>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</si>
  <si>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</si>
  <si>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</si>
  <si>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</si>
  <si>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</si>
  <si>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</si>
  <si>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</si>
  <si>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</si>
  <si>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</si>
  <si>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</si>
  <si>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t>
  </si>
  <si>
    <t xml:space="preserve">Владивостокская ТЭЦ-1</t>
  </si>
  <si>
    <t>"4190072"</t>
  </si>
  <si>
    <t>pIns_PT_VTAR_H</t>
  </si>
  <si>
    <t>pt_ntar_20</t>
  </si>
  <si>
    <t>pt_ter_20</t>
  </si>
  <si>
    <t>pt_cs_20</t>
  </si>
  <si>
    <t>pt_ist_te_20</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</si>
  <si>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</si>
  <si>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</si>
  <si>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</si>
  <si>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</si>
  <si>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</si>
  <si>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</si>
  <si>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</si>
  <si>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</si>
  <si>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</si>
  <si>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</si>
  <si>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</si>
  <si>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</si>
  <si>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</si>
  <si>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</si>
  <si>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</si>
  <si>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</si>
  <si>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</si>
  <si>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</si>
  <si>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</si>
  <si>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</si>
  <si>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</si>
  <si>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</si>
  <si>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</si>
  <si>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</si>
  <si>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</si>
  <si>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</si>
  <si>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</si>
  <si>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</si>
  <si>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</si>
  <si>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</si>
  <si>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</si>
  <si>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</si>
  <si>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</si>
  <si>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</si>
  <si>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</si>
  <si>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</si>
  <si>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</si>
  <si>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</si>
  <si>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</si>
  <si>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</si>
  <si>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</si>
  <si>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</si>
  <si>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</si>
  <si>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</si>
  <si>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</si>
  <si>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</si>
  <si>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</si>
  <si>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</si>
  <si>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</si>
  <si>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</si>
  <si>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</si>
  <si>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</si>
  <si>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</si>
  <si>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</si>
  <si>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</si>
  <si>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</si>
  <si>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</si>
  <si>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</si>
  <si>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</si>
  <si>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</si>
  <si>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</si>
  <si>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</si>
  <si>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</si>
  <si>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</si>
  <si>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</si>
  <si>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</si>
  <si>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</si>
  <si>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</si>
  <si>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</si>
  <si>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</si>
  <si>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</si>
  <si>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</si>
  <si>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</si>
  <si>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</si>
  <si>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</si>
  <si>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</si>
  <si>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</si>
  <si>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</si>
  <si>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</si>
  <si>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</si>
  <si>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</si>
  <si>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</si>
  <si>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</si>
  <si>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</si>
  <si>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</si>
  <si>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</si>
  <si>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</si>
  <si>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</si>
  <si>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</si>
  <si>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</si>
  <si>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</si>
  <si>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</si>
  <si>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</si>
  <si>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</si>
  <si>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</si>
  <si>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</si>
  <si>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</si>
  <si>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</si>
  <si>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</si>
  <si>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</si>
  <si>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</si>
  <si>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</si>
  <si>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</si>
  <si>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</si>
  <si>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</si>
  <si>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</si>
  <si>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</si>
  <si>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</si>
  <si>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</si>
  <si>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</si>
  <si>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</si>
  <si>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</si>
  <si>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</si>
  <si>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</si>
  <si>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</si>
  <si>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</si>
  <si>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</si>
  <si>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</si>
  <si>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</si>
  <si>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</si>
  <si>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</si>
  <si>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</si>
  <si>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</si>
  <si>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</si>
  <si>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</si>
  <si>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</si>
  <si>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</si>
  <si>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</si>
  <si>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</si>
  <si>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</si>
  <si>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</si>
  <si>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</si>
  <si>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</si>
  <si>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</si>
  <si>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</si>
  <si>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</si>
  <si>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</si>
  <si>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</si>
  <si>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</si>
  <si>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</si>
  <si>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</si>
  <si>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</si>
  <si>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</si>
  <si>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</si>
  <si>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</si>
  <si>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</si>
  <si>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</si>
  <si>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</si>
  <si>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</si>
  <si>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</si>
  <si>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</si>
  <si>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</si>
  <si>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</si>
  <si>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</si>
  <si>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</si>
  <si>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</si>
  <si>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</si>
  <si>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</si>
  <si>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</si>
  <si>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</si>
  <si>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</si>
  <si>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</si>
  <si>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</si>
  <si>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</si>
  <si>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</si>
  <si>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</si>
  <si>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</si>
  <si>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</si>
  <si>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</si>
  <si>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</si>
  <si>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</si>
  <si>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</si>
  <si>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</si>
  <si>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</si>
  <si>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</si>
  <si>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</si>
  <si>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</si>
  <si>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</si>
  <si>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</si>
  <si>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</si>
  <si>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</si>
  <si>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</si>
  <si>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</si>
  <si>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</si>
  <si>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</si>
  <si>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</si>
  <si>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</si>
  <si>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</si>
  <si>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</si>
  <si>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</si>
  <si>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</si>
  <si>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</si>
  <si>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</si>
  <si>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</si>
  <si>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</si>
  <si>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</si>
  <si>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</si>
  <si>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</si>
  <si>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</si>
  <si>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</si>
  <si>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</si>
  <si>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</si>
  <si>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</si>
  <si>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</si>
  <si>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</si>
  <si>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</si>
  <si>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</si>
  <si>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</si>
  <si>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</si>
  <si>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</si>
  <si>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</si>
  <si>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</si>
  <si>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</si>
  <si>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</si>
  <si>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</si>
  <si>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</si>
  <si>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</si>
  <si>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</si>
  <si>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</si>
  <si>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</si>
  <si>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</si>
  <si>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</si>
  <si>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</si>
  <si>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</si>
  <si>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</si>
  <si>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</si>
  <si>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</si>
  <si>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</si>
  <si>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</si>
  <si>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</si>
  <si>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</si>
  <si>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</si>
  <si>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</si>
  <si>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</si>
  <si>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</si>
  <si>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</si>
  <si>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</si>
  <si>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</si>
  <si>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</si>
  <si>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</si>
  <si>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</si>
  <si>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</si>
  <si>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</si>
  <si>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</si>
  <si>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</si>
  <si>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</si>
  <si>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</si>
  <si>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</si>
  <si>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</si>
  <si>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</si>
  <si>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</si>
  <si>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</si>
  <si>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</si>
  <si>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</si>
  <si>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</si>
  <si>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</si>
  <si>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</si>
  <si>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</si>
  <si>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</si>
  <si>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</si>
  <si>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</si>
  <si>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</si>
  <si>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</si>
  <si>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</si>
  <si>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</si>
  <si>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</si>
  <si>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</si>
  <si>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</si>
  <si>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</si>
  <si>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</si>
  <si>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</si>
  <si>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</si>
  <si>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</si>
  <si>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</si>
  <si>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</si>
  <si>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</si>
  <si>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</si>
  <si>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</si>
  <si>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</si>
  <si>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</si>
  <si>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</si>
  <si>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</si>
  <si>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</si>
  <si>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</si>
  <si>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</si>
  <si>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</si>
  <si>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</si>
  <si>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</si>
  <si>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</si>
  <si>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</si>
  <si>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</si>
  <si>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тыс.руб.</t>
  </si>
  <si>
    <t xml:space="preserve">ООО "Бизнес Групп АГТРК"</t>
  </si>
  <si>
    <t xml:space="preserve">Многофункциональный комплекс в районе улиц: пр-кт 100-летия Владивостока; ул. 2-я Проходная; ул. Снеговая</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</si>
  <si>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</si>
  <si>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</si>
  <si>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</si>
  <si>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</si>
  <si>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</si>
  <si>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</si>
  <si>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</si>
  <si>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</si>
  <si>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</si>
  <si>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</si>
  <si>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</si>
  <si>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</si>
  <si>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</si>
  <si>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</si>
  <si>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</si>
  <si>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</si>
  <si>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</si>
  <si>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</si>
  <si>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</si>
  <si>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</si>
  <si>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</si>
  <si>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</si>
  <si>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</si>
  <si>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</si>
  <si>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</si>
  <si>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</si>
  <si>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</si>
  <si>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</si>
  <si>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</si>
  <si>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</si>
  <si>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</si>
  <si>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</si>
  <si>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</si>
  <si>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</si>
  <si>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</si>
  <si>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</si>
  <si>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</si>
  <si>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</si>
  <si>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</si>
  <si>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</si>
  <si>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</si>
  <si>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</si>
  <si>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</si>
  <si>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</si>
  <si>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</si>
  <si>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</si>
  <si>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</si>
  <si>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</si>
  <si>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</si>
  <si>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</si>
  <si>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</si>
  <si>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</si>
  <si>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</si>
  <si>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</si>
  <si>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</si>
  <si>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</si>
  <si>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</si>
  <si>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</si>
  <si>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</si>
  <si>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</si>
  <si>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</si>
  <si>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</si>
  <si>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</si>
  <si>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</si>
  <si>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</si>
  <si>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</si>
  <si>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</si>
  <si>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</si>
  <si>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</si>
  <si>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</si>
  <si>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</si>
  <si>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</si>
  <si>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</si>
  <si>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</si>
  <si>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</si>
  <si>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</si>
  <si>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</si>
  <si>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</si>
  <si>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</si>
  <si>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</si>
  <si>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</si>
  <si>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</si>
  <si>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</si>
  <si>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</si>
  <si>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</si>
  <si>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</si>
  <si>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</si>
  <si>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</si>
  <si>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</si>
  <si>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</si>
  <si>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</si>
  <si>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</si>
  <si>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</si>
  <si>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</si>
  <si>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</si>
  <si>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</si>
  <si>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</si>
  <si>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</si>
  <si>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</si>
  <si>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</si>
  <si>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</si>
  <si>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</si>
  <si>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</si>
  <si>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</si>
  <si>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</si>
  <si>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</si>
  <si>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</si>
  <si>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</si>
  <si>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</si>
  <si>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</si>
  <si>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</si>
  <si>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</si>
  <si>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</si>
  <si>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</si>
  <si>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</si>
  <si>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</si>
  <si>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</si>
  <si>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</si>
  <si>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</si>
  <si>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</si>
  <si>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</si>
  <si>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</si>
  <si>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</si>
  <si>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</si>
  <si>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</si>
  <si>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</si>
  <si>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</si>
  <si>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</si>
  <si>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</si>
  <si>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</si>
  <si>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</si>
  <si>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</si>
  <si>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</si>
  <si>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</si>
  <si>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</si>
  <si>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</si>
  <si>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</si>
  <si>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</si>
  <si>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</si>
  <si>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</si>
  <si>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</si>
  <si>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</si>
  <si>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</si>
  <si>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</si>
  <si>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</si>
  <si>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</si>
  <si>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</si>
  <si>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</si>
  <si>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</si>
  <si>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</si>
  <si>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</si>
  <si>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</si>
  <si>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</si>
  <si>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</si>
  <si>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</si>
  <si>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</si>
  <si>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</si>
  <si>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</si>
  <si>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</si>
  <si>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</si>
  <si>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</si>
  <si>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</si>
  <si>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</si>
  <si>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</si>
  <si>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</si>
  <si>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</si>
  <si>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</si>
  <si>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</si>
  <si>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</si>
  <si>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</si>
  <si>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</si>
  <si>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</si>
  <si>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</si>
  <si>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</si>
  <si>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</si>
  <si>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</si>
  <si>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</si>
  <si>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</si>
  <si>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</si>
  <si>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</si>
  <si>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</si>
  <si>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</si>
  <si>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</si>
  <si>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</si>
  <si>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</si>
  <si>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</si>
  <si>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</si>
  <si>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</si>
  <si>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</si>
  <si>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</si>
  <si>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</si>
  <si>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</si>
  <si>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</si>
  <si>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</si>
  <si>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</si>
  <si>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</si>
  <si>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</si>
  <si>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</si>
  <si>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</si>
  <si>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</si>
  <si>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</si>
  <si>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</si>
  <si>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</si>
  <si>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</si>
  <si>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</si>
  <si>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</si>
  <si>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</si>
  <si>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</si>
  <si>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</si>
  <si>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</si>
  <si>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</si>
  <si>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</si>
  <si>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</si>
  <si>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</si>
  <si>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</si>
  <si>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</si>
  <si>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</si>
  <si>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</si>
  <si>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</si>
  <si>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</si>
  <si>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</si>
  <si>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</si>
  <si>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</si>
  <si>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</si>
  <si>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</si>
  <si>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</si>
  <si>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</si>
  <si>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</si>
  <si>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</si>
  <si>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</si>
  <si>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</si>
  <si>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</si>
  <si>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</si>
  <si>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</si>
  <si>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</si>
  <si>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</si>
  <si>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</si>
  <si>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</si>
  <si>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</si>
  <si>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</si>
  <si>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</si>
  <si>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</si>
  <si>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</si>
  <si>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</si>
  <si>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</si>
  <si>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</si>
  <si>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</si>
  <si>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</si>
  <si>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</si>
  <si>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</si>
  <si>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</si>
  <si>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</si>
  <si>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</si>
  <si>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</si>
  <si>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</si>
  <si>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</si>
  <si>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</si>
  <si>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</si>
  <si>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</si>
  <si>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</si>
  <si>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</si>
  <si>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</si>
  <si>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</si>
  <si>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</si>
  <si>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</si>
  <si>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</si>
  <si>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</si>
  <si>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</si>
  <si>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</si>
  <si>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</si>
  <si>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</si>
  <si>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</si>
  <si>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</si>
  <si>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</si>
  <si>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</si>
  <si>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</si>
  <si>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</si>
  <si>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</si>
  <si>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</si>
  <si>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</si>
  <si>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</si>
  <si>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</si>
  <si>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</si>
  <si>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</si>
  <si>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</si>
  <si>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</si>
  <si>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</si>
  <si>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</si>
  <si>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</si>
  <si>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</si>
  <si>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</si>
  <si>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</si>
  <si>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</si>
  <si>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</si>
  <si>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</si>
  <si>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</si>
  <si>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</si>
  <si>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</si>
  <si>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</si>
  <si>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</si>
  <si>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</si>
  <si>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</si>
  <si>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</si>
  <si>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</si>
  <si>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</si>
  <si>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</si>
  <si>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</si>
  <si>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</si>
  <si>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</si>
  <si>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</si>
  <si>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</si>
  <si>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</si>
  <si>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</si>
  <si>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</si>
  <si>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</si>
  <si>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</si>
  <si>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</si>
  <si>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</si>
  <si>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</si>
  <si>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</si>
  <si>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</si>
  <si>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</si>
  <si>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</si>
  <si>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</si>
  <si>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</si>
  <si>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</si>
  <si>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</si>
  <si>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</si>
  <si>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</si>
  <si>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</si>
  <si>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</si>
  <si>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</si>
  <si>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</si>
  <si>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</si>
  <si>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</si>
  <si>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</si>
  <si>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</si>
  <si>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</si>
  <si>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</si>
  <si>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</si>
  <si>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</si>
  <si>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</si>
  <si>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</si>
  <si>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</si>
  <si>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</si>
  <si>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</si>
  <si>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</si>
  <si>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</si>
  <si>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</si>
  <si>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</si>
  <si>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</si>
  <si>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</si>
  <si>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</si>
  <si>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</si>
  <si>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</si>
  <si>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</si>
  <si>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</si>
  <si>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</si>
  <si>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</si>
  <si>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</si>
  <si>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</si>
  <si>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</si>
  <si>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</si>
  <si>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</si>
  <si>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</si>
  <si>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</si>
  <si>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</si>
  <si>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</si>
  <si>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</si>
  <si>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</si>
  <si>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</si>
  <si>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</si>
  <si>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</si>
  <si>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</si>
  <si>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</si>
  <si>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</si>
  <si>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</si>
  <si>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</si>
  <si>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</si>
  <si>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</si>
  <si>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</si>
  <si>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</si>
  <si>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</si>
  <si>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</si>
  <si>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</si>
  <si>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</si>
  <si>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</si>
  <si>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</si>
  <si>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</si>
  <si>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</si>
  <si>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</si>
  <si>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</si>
  <si>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</si>
  <si>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</si>
  <si>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</si>
  <si>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</si>
  <si>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</si>
  <si>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</si>
  <si>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</si>
  <si>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</si>
  <si>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</si>
  <si>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</si>
  <si>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</si>
  <si>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</si>
  <si>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</si>
  <si>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</si>
  <si>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</si>
  <si>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</si>
  <si>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</si>
  <si>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</si>
  <si>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</si>
  <si>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</si>
  <si>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</si>
  <si>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</si>
  <si>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</si>
  <si>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</si>
  <si>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</si>
  <si>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</si>
  <si>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</si>
  <si>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</si>
  <si>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</si>
  <si>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</si>
  <si>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</si>
  <si>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</si>
  <si>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</si>
  <si>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</si>
  <si>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</si>
  <si>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</si>
  <si>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</si>
  <si>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</si>
  <si>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</si>
  <si>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</si>
  <si>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</si>
  <si>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</si>
  <si>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</si>
  <si>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</si>
  <si>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</si>
  <si>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</si>
  <si>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</si>
  <si>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</si>
  <si>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</si>
  <si>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</si>
  <si>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</si>
  <si>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</si>
  <si>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</si>
  <si>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</si>
  <si>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</si>
  <si>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</si>
  <si>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</si>
  <si>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</si>
  <si>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</si>
  <si>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</si>
  <si>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</si>
  <si>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</si>
  <si>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</si>
  <si>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</si>
  <si>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</si>
  <si>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</si>
  <si>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</si>
  <si>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</si>
  <si>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</si>
  <si>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</si>
  <si>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</si>
  <si>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</si>
  <si>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</si>
  <si>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</si>
  <si>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</si>
  <si>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</si>
  <si>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</si>
  <si>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</si>
  <si>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</si>
  <si>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</si>
  <si>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</si>
  <si>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</si>
  <si>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</si>
  <si>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</si>
  <si>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</si>
  <si>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</si>
  <si>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</si>
  <si>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</si>
  <si>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</si>
  <si>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</si>
  <si>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</si>
  <si>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</si>
  <si>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</si>
  <si>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</si>
  <si>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</si>
  <si>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</si>
  <si>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</si>
  <si>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</si>
  <si>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</si>
  <si>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</si>
  <si>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</si>
  <si>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</si>
  <si>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</si>
  <si>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</si>
  <si>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</si>
  <si>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</si>
  <si>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</si>
  <si>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</si>
  <si>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</si>
  <si>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</si>
  <si>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</si>
  <si>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</si>
  <si>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</si>
  <si>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</si>
  <si>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</si>
  <si>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</si>
  <si>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</si>
  <si>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</si>
  <si>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</si>
  <si>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</si>
  <si>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</si>
  <si>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</si>
  <si>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</si>
  <si>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</si>
  <si>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</si>
  <si>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</si>
  <si>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</si>
  <si>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</si>
  <si>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</si>
  <si>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</si>
  <si>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</si>
  <si>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</si>
  <si>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</si>
  <si>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</si>
  <si>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</si>
  <si>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</si>
  <si>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</si>
  <si>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</si>
  <si>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</si>
  <si>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</si>
  <si>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</si>
  <si>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</si>
  <si>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</si>
  <si>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</si>
  <si>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</si>
  <si>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</si>
  <si>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</si>
  <si>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</si>
  <si>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</si>
  <si>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</si>
  <si>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</si>
  <si>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</si>
  <si>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</si>
  <si>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</si>
  <si>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</si>
  <si>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</si>
  <si>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</si>
  <si>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</si>
  <si>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</si>
  <si>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</si>
  <si>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</si>
  <si>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</si>
  <si>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</si>
  <si>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</si>
  <si>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</si>
  <si>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</si>
  <si>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</si>
  <si>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</si>
  <si>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</si>
  <si>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</si>
  <si>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</si>
  <si>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</si>
  <si>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</si>
  <si>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</si>
  <si>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</si>
  <si>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</si>
  <si>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</si>
  <si>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</si>
  <si>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</si>
  <si>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</si>
  <si>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</si>
  <si>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</si>
  <si>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</si>
  <si>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</si>
  <si>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</si>
  <si>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</si>
  <si>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</si>
  <si>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</si>
  <si>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</si>
  <si>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</si>
  <si>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</si>
  <si>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</si>
  <si>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</si>
  <si>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</si>
  <si>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</si>
  <si>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</si>
  <si>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</si>
  <si>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</si>
  <si>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</si>
  <si>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</si>
  <si>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</si>
  <si>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</si>
  <si>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</si>
  <si>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</si>
  <si>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</si>
  <si>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</si>
  <si>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</si>
  <si>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</si>
  <si>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</si>
  <si>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</si>
  <si>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</si>
  <si>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</si>
  <si>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</si>
  <si>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</si>
  <si>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</si>
  <si>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</si>
  <si>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</si>
  <si>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</si>
  <si>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</si>
  <si>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</si>
  <si>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</si>
  <si>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</si>
  <si>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</si>
  <si>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</si>
  <si>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</si>
  <si>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</si>
  <si>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</si>
  <si>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</si>
  <si>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</si>
  <si>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</si>
  <si>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</si>
  <si>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</si>
  <si>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</si>
  <si>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</si>
  <si>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</si>
  <si>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</si>
  <si>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</si>
  <si>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</si>
  <si>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</si>
  <si>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</si>
  <si>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</si>
  <si>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</si>
  <si>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</si>
  <si>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сайт АО "ДГК" https://www.dvgk.ru</t>
  </si>
  <si>
    <t>https://portal.eias.ru/Portal/DownloadPage.aspx?type=12&amp;guid=8432c17b-02ee-4c0a-82d6-39c831e653cb</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</si>
  <si>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</si>
  <si>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</si>
  <si>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</si>
  <si>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</si>
  <si>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Федеральный закон от 27.07.2010 № 190-ФЗ «О теплоснабжении».</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</si>
  <si>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</si>
  <si>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</si>
  <si>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 xml:space="preserve">Градостроительный кодекс Российской Федерации.</t>
  </si>
  <si>
    <t xml:space="preserve">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</si>
  <si>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 xml:space="preserve">Постановление Правительства РФ от 22.10.2012 № 1075 «О ценообразовании в сфере теплоснабжения».</t>
  </si>
  <si>
    <t xml:space="preserve">Методические указания по расчету регулируемых цен (тарифов) в сфере теплоснабжения, утверждены Приказом ФСТ от 13.06.2013 № 760-э</t>
  </si>
  <si>
    <t>5.1.1</t>
  </si>
  <si>
    <t xml:space="preserve">АО "ДГК" Управление технологического присоединения и перспективного развития, тел. (4212) 26-47-21 , СП ПТС (423) 262-97-31 - начальник службы, (423) 262-97-32, (423) 262-97-00</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</si>
  <si>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</si>
  <si>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</si>
  <si>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</si>
  <si>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</si>
  <si>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понедельник-пятница: с 08:00 до 17:00</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</si>
  <si>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</si>
  <si>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</si>
  <si>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</si>
  <si>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</si>
  <si>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</si>
  <si>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</si>
  <si>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</si>
  <si>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</si>
  <si>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</si>
  <si>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</si>
  <si>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</si>
  <si>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</si>
  <si>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</si>
  <si>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</si>
  <si>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</si>
  <si>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</si>
  <si>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</si>
  <si>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</si>
  <si>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</si>
  <si>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</si>
  <si>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</si>
  <si>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</si>
  <si>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</si>
  <si>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</si>
  <si>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</si>
  <si>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</si>
  <si>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</si>
  <si>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</si>
  <si>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</si>
  <si>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</si>
  <si>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</si>
  <si>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</si>
  <si>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</si>
  <si>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</si>
  <si>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</si>
  <si>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</si>
  <si>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</si>
  <si>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</si>
  <si>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</si>
  <si>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</si>
  <si>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</si>
  <si>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</si>
  <si>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</si>
  <si>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</si>
  <si>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</si>
  <si>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</si>
  <si>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</si>
  <si>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</si>
  <si>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</si>
  <si>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</si>
  <si>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</si>
  <si>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</si>
  <si>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</si>
  <si>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</si>
  <si>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</si>
  <si>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</si>
  <si>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</si>
  <si>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</si>
  <si>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</si>
  <si>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</si>
  <si>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</si>
  <si>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</si>
  <si>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</si>
  <si>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</si>
  <si>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</si>
  <si>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</si>
  <si>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</si>
  <si>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</si>
  <si>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</si>
  <si>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</si>
  <si>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</si>
  <si>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</si>
  <si>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</si>
  <si>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</si>
  <si>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</si>
  <si>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</si>
  <si>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</si>
  <si>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</si>
  <si>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</si>
  <si>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</si>
  <si>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</si>
  <si>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</si>
  <si>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</si>
  <si>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</si>
  <si>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</si>
  <si>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</si>
  <si>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</si>
  <si>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</si>
  <si>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</si>
  <si>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</si>
  <si>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</si>
  <si>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</si>
  <si>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</si>
  <si>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</si>
  <si>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</si>
  <si>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</si>
  <si>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</si>
  <si>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</si>
  <si>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</si>
  <si>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</si>
  <si>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</si>
  <si>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</si>
  <si>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</si>
  <si>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</si>
  <si>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</si>
  <si>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</si>
  <si>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</si>
  <si>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</si>
  <si>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</si>
  <si>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</si>
  <si>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</si>
  <si>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</si>
  <si>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</si>
  <si>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</si>
  <si>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</si>
  <si>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</si>
  <si>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</si>
  <si>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</si>
  <si>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</si>
  <si>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</si>
  <si>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</si>
  <si>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</si>
  <si>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</si>
  <si>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</si>
  <si>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</si>
  <si>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</si>
  <si>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</si>
  <si>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</si>
  <si>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</si>
  <si>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</si>
  <si>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</si>
  <si>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</si>
  <si>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</si>
  <si>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</si>
  <si>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</si>
  <si>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</si>
  <si>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</si>
  <si>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</si>
  <si>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</si>
  <si>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</si>
  <si>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</si>
  <si>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</si>
  <si>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</si>
  <si>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</si>
  <si>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</si>
  <si>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</si>
  <si>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</si>
  <si>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</si>
  <si>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</si>
  <si>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</si>
  <si>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</si>
  <si>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</si>
  <si>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</si>
  <si>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</si>
  <si>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</si>
  <si>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</si>
  <si>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</si>
  <si>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</si>
  <si>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</si>
  <si>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</si>
  <si>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</si>
  <si>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</si>
  <si>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</si>
  <si>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</si>
  <si>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</si>
  <si>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</si>
  <si>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</si>
  <si>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</si>
  <si>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</si>
  <si>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</si>
  <si>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</si>
  <si>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</si>
  <si>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</si>
  <si>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</si>
  <si>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</si>
  <si>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</si>
  <si>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</si>
  <si>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</si>
  <si>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</si>
  <si>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</si>
  <si>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</si>
  <si>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</si>
  <si>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</si>
  <si>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</si>
  <si>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</si>
  <si>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</si>
  <si>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</si>
  <si>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</si>
  <si>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</si>
  <si>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</si>
  <si>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</si>
  <si>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</si>
  <si>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</si>
  <si>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</si>
  <si>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</si>
  <si>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</si>
  <si>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</si>
  <si>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</si>
  <si>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</si>
  <si>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</si>
  <si>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</si>
  <si>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</si>
  <si>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</si>
  <si>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</si>
  <si>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</si>
  <si>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</si>
  <si>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</si>
  <si>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</si>
  <si>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</si>
  <si>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</si>
  <si>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</si>
  <si>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</si>
  <si>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</si>
  <si>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</si>
  <si>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</si>
  <si>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</si>
  <si>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</si>
  <si>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</si>
  <si>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</si>
  <si>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</si>
  <si>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</si>
  <si>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</si>
  <si>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</si>
  <si>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</si>
  <si>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</si>
  <si>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</si>
  <si>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</si>
  <si>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</si>
  <si>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</si>
  <si>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</si>
  <si>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</si>
  <si>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</si>
  <si>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</si>
  <si>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</si>
  <si>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</si>
  <si>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</si>
  <si>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</si>
  <si>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</si>
  <si>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</si>
  <si>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</si>
  <si>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</si>
  <si>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</si>
  <si>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</si>
  <si>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</si>
  <si>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</si>
  <si>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</si>
  <si>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</si>
  <si>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</si>
  <si>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</si>
  <si>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</si>
  <si>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</si>
  <si>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</si>
  <si>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</si>
  <si>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</si>
  <si>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</si>
  <si>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</si>
  <si>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</si>
  <si>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</si>
  <si>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</si>
  <si>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</si>
  <si>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</si>
  <si>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</si>
  <si>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</si>
  <si>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</si>
  <si>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</si>
  <si>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</si>
  <si>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</si>
  <si>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</si>
  <si>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</si>
  <si>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</si>
  <si>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</si>
  <si>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</si>
  <si>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</si>
  <si>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</si>
  <si>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</si>
  <si>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</si>
  <si>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</si>
  <si>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</si>
  <si>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</si>
  <si>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</si>
  <si>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</si>
  <si>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</si>
  <si>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</si>
  <si>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</si>
  <si>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</si>
  <si>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</si>
  <si>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</si>
  <si>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</si>
  <si>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</si>
  <si>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</si>
  <si>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</si>
  <si>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</si>
  <si>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</si>
  <si>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</si>
  <si>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</si>
  <si>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</si>
  <si>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</si>
  <si>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</si>
  <si>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</si>
  <si>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</si>
  <si>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</si>
  <si>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</si>
  <si>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</si>
  <si>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</si>
  <si>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</si>
  <si>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</si>
  <si>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</si>
  <si>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</si>
  <si>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</si>
  <si>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</si>
  <si>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</si>
  <si>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</si>
  <si>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</si>
  <si>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</si>
  <si>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</si>
  <si>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</si>
  <si>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</si>
  <si>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</si>
  <si>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</si>
  <si>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</si>
  <si>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</si>
  <si>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</si>
  <si>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</si>
  <si>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</si>
  <si>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</si>
  <si>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</si>
  <si>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</si>
  <si>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</si>
  <si>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</si>
  <si>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</si>
  <si>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</si>
  <si>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</si>
  <si>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</si>
  <si>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</si>
  <si>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</si>
  <si>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</si>
  <si>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</si>
  <si>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</si>
  <si>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</si>
  <si>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</si>
  <si>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</si>
  <si>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</si>
  <si>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</si>
  <si>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</si>
  <si>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</si>
  <si>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</si>
  <si>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</si>
  <si>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</si>
  <si>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</si>
  <si>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</si>
  <si>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</si>
  <si>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</si>
  <si>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</si>
  <si>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</si>
  <si>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</si>
  <si>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</si>
  <si>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</si>
  <si>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</si>
  <si>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</si>
  <si>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</si>
  <si>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</si>
  <si>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</si>
  <si>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</si>
  <si>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</si>
  <si>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</si>
  <si>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</si>
  <si>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</si>
  <si>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</si>
  <si>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</si>
  <si>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</si>
  <si>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</si>
  <si>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</si>
  <si>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</si>
  <si>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</si>
  <si>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</si>
  <si>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</si>
  <si>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</si>
  <si>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</si>
  <si>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</si>
  <si>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</si>
  <si>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</si>
  <si>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</si>
  <si>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</si>
  <si>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</si>
  <si>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</si>
  <si>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</si>
  <si>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</si>
  <si>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</si>
  <si>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</si>
  <si>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</si>
  <si>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</si>
  <si>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</si>
  <si>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</si>
  <si>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</si>
  <si>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</si>
  <si>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</si>
  <si>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</si>
  <si>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</si>
  <si>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</si>
  <si>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</si>
  <si>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</si>
  <si>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</si>
  <si>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</si>
  <si>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</si>
  <si>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</si>
  <si>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</si>
  <si>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</si>
  <si>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</si>
  <si>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</si>
  <si>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</si>
  <si>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</si>
  <si>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</si>
  <si>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</si>
  <si>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</si>
  <si>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</si>
  <si>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</si>
  <si>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</si>
  <si>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</si>
  <si>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</si>
  <si>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</si>
  <si>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</si>
  <si>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</si>
  <si>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</si>
  <si>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</si>
  <si>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</si>
  <si>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</si>
  <si>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</si>
  <si>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</si>
  <si>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</si>
  <si>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</si>
  <si>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</si>
  <si>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</si>
  <si>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</si>
  <si>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</si>
  <si>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</si>
  <si>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</si>
  <si>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</si>
  <si>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</si>
  <si>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</si>
  <si>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</si>
  <si>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</si>
  <si>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</si>
  <si>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</si>
  <si>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</si>
  <si>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</si>
  <si>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</si>
  <si>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</si>
  <si>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</si>
  <si>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</si>
  <si>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</si>
  <si>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</si>
  <si>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</si>
  <si>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</si>
  <si>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</si>
  <si>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</si>
  <si>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</si>
  <si>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</si>
  <si>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</si>
  <si>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</si>
  <si>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</si>
  <si>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</si>
  <si>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</si>
  <si>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</si>
  <si>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</si>
  <si>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</si>
  <si>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</si>
  <si>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</si>
  <si>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</si>
  <si>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</si>
  <si>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</si>
  <si>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</si>
  <si>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</si>
  <si>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</si>
  <si>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</si>
  <si>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</si>
  <si>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</si>
  <si>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</si>
  <si>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</si>
  <si>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</si>
  <si>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</si>
  <si>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</si>
  <si>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</si>
  <si>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</si>
  <si>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</si>
  <si>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</si>
  <si>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</si>
  <si>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</si>
  <si>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</si>
  <si>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</si>
  <si>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</si>
  <si>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</si>
  <si>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</si>
  <si>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</si>
  <si>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</si>
  <si>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</si>
  <si>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</si>
  <si>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</si>
  <si>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</si>
  <si>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</si>
  <si>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</si>
  <si>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</si>
  <si>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</si>
  <si>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</si>
  <si>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</si>
  <si>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</si>
  <si>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</si>
  <si>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</si>
  <si>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</si>
  <si>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</si>
  <si>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</si>
  <si>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</si>
  <si>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</si>
  <si>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</si>
  <si>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</si>
  <si>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</si>
  <si>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</si>
  <si>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</si>
  <si>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</si>
  <si>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</si>
  <si>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</si>
  <si>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</si>
  <si>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</si>
  <si>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</si>
  <si>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</si>
  <si>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</si>
  <si>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</si>
  <si>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</si>
  <si>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</si>
  <si>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</si>
  <si>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</si>
  <si>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</si>
  <si>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</si>
  <si>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</si>
  <si>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</si>
  <si>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</si>
  <si>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</si>
  <si>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</si>
  <si>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</si>
  <si>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</si>
  <si>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</si>
  <si>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</si>
  <si>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</si>
  <si>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</si>
  <si>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</si>
  <si>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</si>
  <si>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</si>
  <si>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</si>
  <si>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</si>
  <si>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</si>
  <si>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</si>
  <si>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</si>
  <si>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</si>
  <si>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</si>
  <si>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</si>
  <si>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</si>
  <si>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</si>
  <si>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</si>
  <si>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</si>
  <si>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</si>
  <si>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</si>
  <si>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</si>
  <si>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</si>
  <si>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</si>
  <si>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</si>
  <si>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</si>
  <si>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</si>
  <si>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</si>
  <si>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</si>
  <si>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</si>
  <si>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</si>
  <si>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</si>
  <si>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</si>
  <si>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</si>
  <si>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</si>
  <si>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</si>
  <si>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</si>
  <si>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</si>
  <si>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</si>
  <si>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</si>
  <si>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</si>
  <si>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</si>
  <si>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</si>
  <si>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</si>
  <si>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</si>
  <si>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</si>
  <si>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</si>
  <si>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</si>
  <si>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</si>
  <si>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</si>
  <si>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</si>
  <si>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</si>
  <si>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</si>
  <si>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</si>
  <si>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</si>
  <si>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</si>
  <si>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</si>
  <si>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</si>
  <si>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</si>
  <si>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</si>
  <si>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</si>
  <si>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</si>
  <si>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</si>
  <si>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</si>
  <si>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</si>
  <si>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</si>
  <si>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</si>
  <si>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</si>
  <si>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</si>
  <si>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</si>
  <si>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</si>
  <si>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</si>
  <si>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</si>
  <si>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</si>
  <si>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</si>
  <si>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</si>
  <si>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</si>
  <si>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</si>
  <si>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</si>
  <si>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</si>
  <si>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</si>
  <si>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</si>
  <si>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</si>
  <si>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</si>
  <si>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</si>
  <si>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</si>
  <si>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</si>
  <si>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</si>
  <si>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</si>
  <si>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</si>
  <si>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</si>
  <si>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</si>
  <si>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</si>
  <si>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</si>
  <si>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</si>
  <si>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</si>
  <si>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</si>
  <si>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</si>
  <si>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</si>
  <si>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</si>
  <si>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</si>
  <si>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</si>
  <si>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</si>
  <si>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</si>
  <si>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</si>
  <si>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</si>
  <si>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</si>
  <si>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</si>
  <si>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</si>
  <si>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</si>
  <si>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</si>
  <si>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</si>
  <si>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</si>
  <si>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</si>
  <si>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</si>
  <si>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</si>
  <si>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</si>
  <si>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</si>
  <si>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</si>
  <si>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</si>
  <si>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</si>
  <si>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</si>
  <si>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</si>
  <si>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</si>
  <si>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</si>
  <si>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</si>
  <si>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</si>
  <si>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</si>
  <si>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</si>
  <si>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</si>
  <si>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</si>
  <si>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</si>
  <si>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</si>
  <si>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</si>
  <si>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</si>
  <si>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</si>
  <si>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</si>
  <si>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</si>
  <si>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</si>
  <si>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</si>
  <si>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</si>
  <si>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</si>
  <si>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</si>
  <si>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</si>
  <si>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</si>
  <si>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</si>
  <si>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</si>
  <si>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</si>
  <si>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</si>
  <si>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</si>
  <si>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</si>
  <si>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</si>
  <si>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</si>
  <si>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</si>
  <si>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</si>
  <si>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</si>
  <si>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</si>
  <si>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</si>
  <si>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</si>
  <si>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</si>
  <si>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</si>
  <si>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</si>
  <si>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</si>
  <si>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</si>
  <si>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</si>
  <si>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</si>
  <si>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</si>
  <si>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</si>
  <si>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</si>
  <si>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</si>
  <si>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</si>
  <si>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</si>
  <si>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</si>
  <si>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</si>
  <si>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</si>
  <si>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</si>
  <si>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</si>
  <si>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</si>
  <si>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</si>
  <si>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</si>
  <si>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</si>
  <si>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</si>
  <si>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</si>
  <si>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</si>
  <si>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</si>
  <si>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</si>
  <si>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</si>
  <si>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</si>
  <si>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</si>
  <si>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</si>
  <si>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</si>
  <si>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</si>
  <si>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</si>
  <si>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</si>
  <si>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</si>
  <si>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</si>
  <si>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</si>
  <si>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</si>
  <si>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</si>
  <si>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</si>
  <si>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</si>
  <si>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</si>
  <si>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</si>
  <si>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</si>
  <si>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</si>
  <si>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</si>
  <si>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</si>
  <si>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</si>
  <si>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</si>
  <si>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</si>
  <si>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</si>
  <si>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</si>
  <si>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</si>
  <si>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</si>
  <si>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</si>
  <si>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</si>
  <si>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</si>
  <si>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</si>
  <si>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</si>
  <si>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</si>
  <si>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</si>
  <si>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</si>
  <si>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</si>
  <si>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</si>
  <si>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</si>
  <si>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</si>
  <si>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</si>
  <si>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</si>
  <si>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</si>
  <si>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</si>
  <si>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</si>
  <si>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</si>
  <si>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</si>
  <si>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</si>
  <si>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</si>
  <si>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</si>
  <si>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</si>
  <si>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</si>
  <si>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</si>
  <si>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</si>
  <si>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</si>
  <si>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</si>
  <si>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</si>
  <si>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</si>
  <si>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</si>
  <si>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</si>
  <si>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</si>
  <si>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</si>
  <si>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</si>
  <si>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</si>
  <si>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</si>
  <si>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</si>
  <si>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</si>
  <si>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</si>
  <si>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</si>
  <si>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</si>
  <si>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</si>
  <si>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</si>
  <si>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</si>
  <si>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</si>
  <si>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</si>
  <si>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</si>
  <si>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</si>
  <si>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</si>
  <si>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</si>
  <si>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</si>
  <si>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</si>
  <si>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</si>
  <si>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</si>
  <si>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</si>
  <si>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</si>
  <si>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</si>
  <si>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</si>
  <si>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</si>
  <si>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</si>
  <si>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</si>
  <si>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</si>
  <si>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</si>
  <si>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</si>
  <si>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</si>
  <si>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</si>
  <si>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</si>
  <si>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</si>
  <si>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</si>
  <si>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</si>
  <si>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</si>
  <si>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</si>
  <si>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</si>
  <si>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</si>
  <si>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</si>
  <si>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</si>
  <si>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</si>
  <si>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</si>
  <si>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</si>
  <si>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</si>
  <si>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</si>
  <si>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</si>
  <si>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</si>
  <si>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</si>
  <si>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</si>
  <si>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</si>
  <si>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</si>
  <si>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</si>
  <si>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</si>
  <si>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</si>
  <si>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</si>
  <si>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</si>
  <si>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</si>
  <si>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</si>
  <si>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</si>
  <si>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</si>
  <si>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</si>
  <si>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</si>
  <si>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</si>
  <si>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</si>
  <si>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</si>
  <si>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</si>
  <si>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</si>
  <si>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</si>
  <si>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</si>
  <si>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</si>
  <si>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</si>
  <si>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</si>
  <si>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</si>
  <si>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</si>
  <si>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</si>
  <si>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</si>
  <si>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</si>
  <si>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</si>
  <si>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</si>
  <si>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</si>
  <si>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</si>
  <si>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</si>
  <si>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</si>
  <si>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</si>
  <si>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</si>
  <si>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</si>
  <si>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</si>
  <si>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</si>
  <si>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</si>
  <si>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</si>
  <si>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</si>
  <si>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</si>
  <si>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</si>
  <si>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</si>
  <si>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</si>
  <si>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</si>
  <si>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</si>
  <si>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</si>
  <si>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</si>
  <si>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</si>
  <si>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</si>
  <si>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</si>
  <si>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</si>
  <si>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</si>
  <si>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</si>
  <si>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</si>
  <si>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</si>
  <si>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</si>
  <si>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</si>
  <si>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</si>
  <si>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</si>
  <si>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</si>
  <si>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</si>
  <si>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</si>
  <si>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</si>
  <si>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</si>
  <si>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</si>
  <si>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</si>
  <si>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</si>
  <si>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</si>
  <si>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</si>
  <si>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</si>
  <si>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</si>
  <si>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</si>
  <si>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</si>
  <si>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</si>
  <si>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</si>
  <si>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</si>
  <si>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</si>
  <si>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</si>
  <si>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</si>
  <si>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</si>
  <si>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</si>
  <si>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</si>
  <si>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</si>
  <si>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</si>
  <si>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</si>
  <si>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</si>
  <si>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</si>
  <si>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</si>
  <si>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</si>
  <si>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</si>
  <si>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</si>
  <si>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</si>
  <si>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</si>
  <si>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</si>
  <si>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</si>
  <si>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</si>
  <si>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</si>
  <si>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</si>
  <si>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</si>
  <si>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</si>
  <si>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</si>
  <si>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</si>
  <si>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</si>
  <si>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</si>
  <si>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</si>
  <si>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</si>
  <si>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</si>
  <si>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</si>
  <si>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</si>
  <si>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</si>
  <si>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</si>
  <si>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</si>
  <si>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</si>
  <si>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</si>
  <si>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</si>
  <si>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</si>
  <si>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</si>
  <si>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</si>
  <si>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</si>
  <si>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</si>
  <si>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</si>
  <si>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</si>
  <si>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</si>
  <si>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</si>
  <si>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</si>
  <si>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</si>
  <si>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</si>
  <si>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</si>
  <si>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</si>
  <si>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</si>
  <si>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</si>
  <si>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</si>
  <si>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</si>
  <si>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</si>
  <si>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</si>
  <si>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</si>
  <si>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</si>
  <si>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</si>
  <si>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</si>
  <si>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</si>
  <si>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</si>
  <si>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</si>
  <si>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</si>
  <si>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</si>
  <si>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</si>
  <si>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</si>
  <si>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</si>
  <si>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</si>
  <si>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</si>
  <si>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</si>
  <si>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</si>
  <si>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</si>
  <si>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</si>
  <si>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</si>
  <si>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</si>
  <si>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</si>
  <si>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</si>
  <si>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</si>
  <si>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</si>
  <si>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</si>
  <si>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</si>
  <si>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</si>
  <si>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</si>
  <si>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</si>
  <si>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</si>
  <si>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</si>
  <si>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</si>
  <si>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</si>
  <si>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</si>
  <si>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</si>
  <si>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</si>
  <si>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</si>
  <si>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</si>
  <si>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</si>
  <si>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</si>
  <si>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</si>
  <si>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</si>
  <si>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</si>
  <si>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</si>
  <si>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</si>
  <si>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</si>
  <si>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</si>
  <si>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</si>
  <si>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</si>
  <si>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</si>
  <si>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</si>
  <si>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</si>
  <si>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</si>
  <si>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</si>
  <si>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</si>
  <si>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</si>
  <si>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</si>
  <si>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</si>
  <si>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</si>
  <si>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</si>
  <si>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</si>
  <si>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</si>
  <si>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</si>
  <si>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</si>
  <si>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</si>
  <si>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</si>
  <si>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</si>
  <si>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</si>
  <si>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</si>
  <si>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</si>
  <si>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</si>
  <si>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</si>
  <si>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</si>
  <si>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</si>
  <si>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</si>
  <si>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</si>
  <si>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</si>
  <si>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</si>
  <si>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</si>
  <si>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</si>
  <si>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</si>
  <si>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</si>
  <si>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</si>
  <si>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</si>
  <si>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</si>
  <si>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</si>
  <si>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</si>
  <si>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</si>
  <si>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</si>
  <si>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</si>
  <si>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</si>
  <si>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</si>
  <si>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</si>
  <si>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</si>
  <si>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</si>
  <si>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</si>
  <si>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</si>
  <si>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</si>
  <si>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</si>
  <si>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</si>
  <si>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</si>
  <si>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</si>
  <si>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</si>
  <si>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</si>
  <si>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</si>
  <si>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</si>
  <si>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</si>
  <si>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</si>
  <si>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</si>
  <si>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</si>
  <si>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</si>
  <si>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</si>
  <si>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</si>
  <si>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</si>
  <si>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</si>
  <si>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</si>
  <si>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</si>
  <si>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</si>
  <si>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</si>
  <si>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</si>
  <si>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</si>
  <si>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</si>
  <si>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</si>
  <si>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</si>
  <si>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</si>
  <si>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</si>
  <si>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 xml:space="preserve">АГЕНТСТВО ПО ТАРИФАМ ПРИМОРСКОГО КРАЯ</t>
  </si>
  <si>
    <t>2540069025</t>
  </si>
  <si>
    <t>254001001</t>
  </si>
  <si>
    <t>26470028</t>
  </si>
  <si>
    <t xml:space="preserve">АО " Находкинский морской торговый порт"</t>
  </si>
  <si>
    <t>2508001449</t>
  </si>
  <si>
    <t>250801001</t>
  </si>
  <si>
    <t>26565199</t>
  </si>
  <si>
    <t xml:space="preserve">АО "Артемовская экспедиция"</t>
  </si>
  <si>
    <t>2502016255</t>
  </si>
  <si>
    <t>250201001</t>
  </si>
  <si>
    <t>26320264</t>
  </si>
  <si>
    <t xml:space="preserve">АО "Аскольд"</t>
  </si>
  <si>
    <t>2501001009</t>
  </si>
  <si>
    <t>250101001</t>
  </si>
  <si>
    <t xml:space="preserve">23-09-2021 00:00:00</t>
  </si>
  <si>
    <t>31909021</t>
  </si>
  <si>
    <t xml:space="preserve">АО "ВПЭС"</t>
  </si>
  <si>
    <t>2543196913</t>
  </si>
  <si>
    <t>254301001</t>
  </si>
  <si>
    <t xml:space="preserve">22-12-2025 00:00:00</t>
  </si>
  <si>
    <t>26470102</t>
  </si>
  <si>
    <t xml:space="preserve">АО "Горнорудная компания "АИР"</t>
  </si>
  <si>
    <t>2517005270</t>
  </si>
  <si>
    <t>254250001</t>
  </si>
  <si>
    <t>27879909</t>
  </si>
  <si>
    <t>272101001</t>
  </si>
  <si>
    <t xml:space="preserve">19-12-2005 00:00:00</t>
  </si>
  <si>
    <t>27051081</t>
  </si>
  <si>
    <t>997450001</t>
  </si>
  <si>
    <t>26759235</t>
  </si>
  <si>
    <t xml:space="preserve">АО "ДГК" филиал ЛуТЭК</t>
  </si>
  <si>
    <t>252602001</t>
  </si>
  <si>
    <t>26759238</t>
  </si>
  <si>
    <t xml:space="preserve">АО "ДГК" филиал Приморская генерация</t>
  </si>
  <si>
    <t>253602001</t>
  </si>
  <si>
    <t>26470018</t>
  </si>
  <si>
    <t xml:space="preserve">АО "Дальневосточный завод "Звезда"</t>
  </si>
  <si>
    <t>2503026908</t>
  </si>
  <si>
    <t>250301001</t>
  </si>
  <si>
    <t>26781662</t>
  </si>
  <si>
    <t xml:space="preserve">АО "Желдорреммаш" филиал "Уссурийский локомотиворемонтный завод"</t>
  </si>
  <si>
    <t>7715729877</t>
  </si>
  <si>
    <t>251143001</t>
  </si>
  <si>
    <t>26470114</t>
  </si>
  <si>
    <t xml:space="preserve">АО "Импульс"</t>
  </si>
  <si>
    <t>2528000926</t>
  </si>
  <si>
    <t>252801001</t>
  </si>
  <si>
    <t>26469962</t>
  </si>
  <si>
    <t xml:space="preserve">АО "Кислород"</t>
  </si>
  <si>
    <t>2511000090</t>
  </si>
  <si>
    <t>251101001</t>
  </si>
  <si>
    <t>28048296</t>
  </si>
  <si>
    <t xml:space="preserve">АО "Кузбассэнерго"</t>
  </si>
  <si>
    <t>4200000333</t>
  </si>
  <si>
    <t>420501001</t>
  </si>
  <si>
    <t xml:space="preserve">30-12-1993 00:00:00</t>
  </si>
  <si>
    <t>26538809</t>
  </si>
  <si>
    <t xml:space="preserve">АО "МАВ"</t>
  </si>
  <si>
    <t>2502035642</t>
  </si>
  <si>
    <t>28236659</t>
  </si>
  <si>
    <t xml:space="preserve">АО "Первая инвестиционная управляющая компания"</t>
  </si>
  <si>
    <t>2536236650</t>
  </si>
  <si>
    <t>253601001</t>
  </si>
  <si>
    <t>28445259</t>
  </si>
  <si>
    <t xml:space="preserve">АО "РАО ЭС Востока"</t>
  </si>
  <si>
    <t>2801133630</t>
  </si>
  <si>
    <t>272401001</t>
  </si>
  <si>
    <t xml:space="preserve">01-07-2008 00:00:00</t>
  </si>
  <si>
    <t>26470237</t>
  </si>
  <si>
    <t xml:space="preserve">АО "Спасcкцемент"</t>
  </si>
  <si>
    <t>2510001238</t>
  </si>
  <si>
    <t>251001001</t>
  </si>
  <si>
    <t xml:space="preserve">16-06-2010 00:00:00</t>
  </si>
  <si>
    <t>26470020</t>
  </si>
  <si>
    <t xml:space="preserve">АО "Теплоэнергетическая компания"</t>
  </si>
  <si>
    <t>2503025767</t>
  </si>
  <si>
    <t>26579122</t>
  </si>
  <si>
    <t xml:space="preserve">АО "Торговый порт п. Посьет"</t>
  </si>
  <si>
    <t>2531002070</t>
  </si>
  <si>
    <t>253101001</t>
  </si>
  <si>
    <t>31355473</t>
  </si>
  <si>
    <t xml:space="preserve">АО "Уссурийское предприятие тепловых сетей"</t>
  </si>
  <si>
    <t>2511111265</t>
  </si>
  <si>
    <t xml:space="preserve">12-11-2019 00:00:00</t>
  </si>
  <si>
    <t>31256016</t>
  </si>
  <si>
    <t xml:space="preserve">АО "ХСКР"</t>
  </si>
  <si>
    <t>7708550371</t>
  </si>
  <si>
    <t>770801001</t>
  </si>
  <si>
    <t>31338821</t>
  </si>
  <si>
    <t xml:space="preserve">АО «ДВЭУК-ГенерацияСети»</t>
  </si>
  <si>
    <t>2540252341</t>
  </si>
  <si>
    <t xml:space="preserve">26-08-2019 00:00:00</t>
  </si>
  <si>
    <t>27570862</t>
  </si>
  <si>
    <t xml:space="preserve">Вагонное ремонтное депо Ружино - обособленное структурное подразделение АО "Вагонная ремонтная компания-1"</t>
  </si>
  <si>
    <t>7708737490</t>
  </si>
  <si>
    <t>250745001</t>
  </si>
  <si>
    <t>28453818</t>
  </si>
  <si>
    <t xml:space="preserve">Войсковая часть 16662</t>
  </si>
  <si>
    <t>2511015385</t>
  </si>
  <si>
    <t>30917721</t>
  </si>
  <si>
    <t xml:space="preserve">ГБУ "ХОЗУ"</t>
  </si>
  <si>
    <t>2540016993</t>
  </si>
  <si>
    <t>30365088</t>
  </si>
  <si>
    <t xml:space="preserve">ГБУЗ "Приморский краевой противотуберкулезный диспансер"</t>
  </si>
  <si>
    <t>2539009991</t>
  </si>
  <si>
    <t>253900101</t>
  </si>
  <si>
    <t>26783544</t>
  </si>
  <si>
    <t xml:space="preserve">Дальневосточная региональная дирекция железнодорожных вокзалов</t>
  </si>
  <si>
    <t>7708503727</t>
  </si>
  <si>
    <t>257650001</t>
  </si>
  <si>
    <t>26512635</t>
  </si>
  <si>
    <t xml:space="preserve">Дирекция по тепловодоснабжению - структурное подразделение ДВЖД - филиала  ОАО "РЖД"</t>
  </si>
  <si>
    <t>272445002</t>
  </si>
  <si>
    <t>31257634</t>
  </si>
  <si>
    <t xml:space="preserve">ЗАО "Востокбункер"</t>
  </si>
  <si>
    <t>2531004127</t>
  </si>
  <si>
    <t xml:space="preserve">04-11-2002 00:00:00</t>
  </si>
  <si>
    <t>28028907</t>
  </si>
  <si>
    <t xml:space="preserve">ЗАО "Рыболовецкий колхоз "Восток-1"</t>
  </si>
  <si>
    <t>2536010639</t>
  </si>
  <si>
    <t>31598773</t>
  </si>
  <si>
    <t xml:space="preserve">ИП Колегов Е.В.</t>
  </si>
  <si>
    <t>251100718700</t>
  </si>
  <si>
    <t xml:space="preserve">20-03-2008 00:00:00</t>
  </si>
  <si>
    <t>26469944</t>
  </si>
  <si>
    <t xml:space="preserve">КГАУСО "УРЦ"</t>
  </si>
  <si>
    <t>2511014430</t>
  </si>
  <si>
    <t>26469984</t>
  </si>
  <si>
    <t xml:space="preserve">КГБУ СО "Партизанский психоневрологический интернат"</t>
  </si>
  <si>
    <t>2509003784</t>
  </si>
  <si>
    <t>250901001</t>
  </si>
  <si>
    <t xml:space="preserve">14-03-1975 00:00:00</t>
  </si>
  <si>
    <t>26470070</t>
  </si>
  <si>
    <t xml:space="preserve">КГБУ СО «Покровский психоневрологический интернат»</t>
  </si>
  <si>
    <t>2522010501</t>
  </si>
  <si>
    <t>252201001</t>
  </si>
  <si>
    <t>30840452</t>
  </si>
  <si>
    <t xml:space="preserve">КГБУЗ МЦ "Резерв"</t>
  </si>
  <si>
    <t>2521002258</t>
  </si>
  <si>
    <t>252101001</t>
  </si>
  <si>
    <t>31037796</t>
  </si>
  <si>
    <t xml:space="preserve">КГБУСО "Липовецкий ПНИ"</t>
  </si>
  <si>
    <t>2522010741</t>
  </si>
  <si>
    <t>26896946</t>
  </si>
  <si>
    <t xml:space="preserve">КГОБУ "Приморская спецшкола"</t>
  </si>
  <si>
    <t>2511016149</t>
  </si>
  <si>
    <t>26469914</t>
  </si>
  <si>
    <t xml:space="preserve">КГУП "Приморский экологический оператор"</t>
  </si>
  <si>
    <t>2504000885</t>
  </si>
  <si>
    <t>253801001</t>
  </si>
  <si>
    <t>26470185</t>
  </si>
  <si>
    <t xml:space="preserve">КГУП "Примтеплоэнерго"</t>
  </si>
  <si>
    <t>2536112729</t>
  </si>
  <si>
    <t>31503620</t>
  </si>
  <si>
    <t xml:space="preserve">МБУ "СКС"</t>
  </si>
  <si>
    <t>2502064403</t>
  </si>
  <si>
    <t xml:space="preserve">26-03-2021 00:00:00</t>
  </si>
  <si>
    <t>26470004</t>
  </si>
  <si>
    <t xml:space="preserve">МУП  " Теплоэнерго Черниговское"</t>
  </si>
  <si>
    <t>2533009804</t>
  </si>
  <si>
    <t>253301001</t>
  </si>
  <si>
    <t>28957242</t>
  </si>
  <si>
    <t xml:space="preserve">МУП "Городское хозяйство"</t>
  </si>
  <si>
    <t>2503031369</t>
  </si>
  <si>
    <t>30367458</t>
  </si>
  <si>
    <t xml:space="preserve">МУП "ЖКХ Ханкайского района"</t>
  </si>
  <si>
    <t>2530008552</t>
  </si>
  <si>
    <t>253001001</t>
  </si>
  <si>
    <t>26470110</t>
  </si>
  <si>
    <t xml:space="preserve">МУП "Коммунальный комплекс Пластун"</t>
  </si>
  <si>
    <t>2528885436</t>
  </si>
  <si>
    <t>26470106</t>
  </si>
  <si>
    <t xml:space="preserve">МУП "Коммунальный комплекс п. Терней"</t>
  </si>
  <si>
    <t>2528886091</t>
  </si>
  <si>
    <t>28236671</t>
  </si>
  <si>
    <t xml:space="preserve">МУП "Кристалл"</t>
  </si>
  <si>
    <t>2516000270</t>
  </si>
  <si>
    <t>251601001</t>
  </si>
  <si>
    <t>26469970</t>
  </si>
  <si>
    <t xml:space="preserve">МУП "Уссурийск-Водоканал"</t>
  </si>
  <si>
    <t>2511040110</t>
  </si>
  <si>
    <t>28870695</t>
  </si>
  <si>
    <t xml:space="preserve">МУП ВКХ "Сибирцевское"</t>
  </si>
  <si>
    <t>2533010670</t>
  </si>
  <si>
    <t>30367433</t>
  </si>
  <si>
    <t xml:space="preserve">МУП Пожарского МР "Лидер"</t>
  </si>
  <si>
    <t>2526011560</t>
  </si>
  <si>
    <t>252601001</t>
  </si>
  <si>
    <t>28870593</t>
  </si>
  <si>
    <t xml:space="preserve">Михайловское РАЙПО</t>
  </si>
  <si>
    <t>2520007310</t>
  </si>
  <si>
    <t>252001001</t>
  </si>
  <si>
    <t>27572835</t>
  </si>
  <si>
    <t xml:space="preserve">ОАО "178 СРЗ"</t>
  </si>
  <si>
    <t>2536210349</t>
  </si>
  <si>
    <t>26469916</t>
  </si>
  <si>
    <t xml:space="preserve">ОАО "Владивостокский морской рыбный порт"</t>
  </si>
  <si>
    <t>2537009770</t>
  </si>
  <si>
    <t>253701001</t>
  </si>
  <si>
    <t>27630255</t>
  </si>
  <si>
    <t xml:space="preserve">ОАО "ДГК" СП Владивостокская ТЭЦ-2</t>
  </si>
  <si>
    <t>253632001</t>
  </si>
  <si>
    <t>27572850</t>
  </si>
  <si>
    <t xml:space="preserve">ОАО "Дальприбор"</t>
  </si>
  <si>
    <t>2539008807</t>
  </si>
  <si>
    <t>253901001</t>
  </si>
  <si>
    <t>27572819</t>
  </si>
  <si>
    <t xml:space="preserve">ОАО "Изумруд"</t>
  </si>
  <si>
    <t>2539028264</t>
  </si>
  <si>
    <t>26930742</t>
  </si>
  <si>
    <t xml:space="preserve">ОАО "Российские железные дороги"</t>
  </si>
  <si>
    <t>272131009</t>
  </si>
  <si>
    <t>26470108</t>
  </si>
  <si>
    <t xml:space="preserve">ОАО "Тернейлес"</t>
  </si>
  <si>
    <t>2528000813</t>
  </si>
  <si>
    <t>28870656</t>
  </si>
  <si>
    <t xml:space="preserve">ООО "АИТ"</t>
  </si>
  <si>
    <t>7743816842</t>
  </si>
  <si>
    <t>31037792</t>
  </si>
  <si>
    <t xml:space="preserve">ООО "Автомобильный переход Краскино"</t>
  </si>
  <si>
    <t>2531008210</t>
  </si>
  <si>
    <t>28870716</t>
  </si>
  <si>
    <t xml:space="preserve">ООО "БМК"</t>
  </si>
  <si>
    <t>2508115950</t>
  </si>
  <si>
    <t>27572866</t>
  </si>
  <si>
    <t xml:space="preserve">ООО "ВОЭРМЗ"</t>
  </si>
  <si>
    <t>2538125339</t>
  </si>
  <si>
    <t>31594636</t>
  </si>
  <si>
    <t xml:space="preserve">ООО "Восток Сервис Бункер"</t>
  </si>
  <si>
    <t>2508133131</t>
  </si>
  <si>
    <t xml:space="preserve">03-05-2018 00:00:00</t>
  </si>
  <si>
    <t>31519396</t>
  </si>
  <si>
    <t xml:space="preserve">ООО "Гранд"</t>
  </si>
  <si>
    <t>2508092767</t>
  </si>
  <si>
    <t xml:space="preserve">17-09-2021 00:00:00</t>
  </si>
  <si>
    <t>30840423</t>
  </si>
  <si>
    <t xml:space="preserve">ООО "Дальнегорский ГОК"</t>
  </si>
  <si>
    <t>7718957575</t>
  </si>
  <si>
    <t>250501001</t>
  </si>
  <si>
    <t>26470078</t>
  </si>
  <si>
    <t xml:space="preserve">ООО "ЖЭУ Волчанец"</t>
  </si>
  <si>
    <t>2524112107</t>
  </si>
  <si>
    <t>252401001</t>
  </si>
  <si>
    <t>30840445</t>
  </si>
  <si>
    <t xml:space="preserve">ООО "Живая Планета"</t>
  </si>
  <si>
    <t>2543000215</t>
  </si>
  <si>
    <t>26470076</t>
  </si>
  <si>
    <t xml:space="preserve">ООО "Жилищно-коммунальное хозяйство"</t>
  </si>
  <si>
    <t>2524111706</t>
  </si>
  <si>
    <t>31451915</t>
  </si>
  <si>
    <t xml:space="preserve">ООО "ИКС поселок Новый"</t>
  </si>
  <si>
    <t>2521016606</t>
  </si>
  <si>
    <t xml:space="preserve">19-11-2020 00:00:00</t>
  </si>
  <si>
    <t>31351347</t>
  </si>
  <si>
    <t xml:space="preserve">ООО "ИКС-Фокино"</t>
  </si>
  <si>
    <t>2537139561</t>
  </si>
  <si>
    <t>251201001</t>
  </si>
  <si>
    <t xml:space="preserve">19-02-2019 00:00:00</t>
  </si>
  <si>
    <t>26762798</t>
  </si>
  <si>
    <t xml:space="preserve">ООО "Луч"</t>
  </si>
  <si>
    <t>2524003651</t>
  </si>
  <si>
    <t>26771757</t>
  </si>
  <si>
    <t xml:space="preserve">ООО "Мик Восток"</t>
  </si>
  <si>
    <t>2524002263</t>
  </si>
  <si>
    <t>31718156</t>
  </si>
  <si>
    <t xml:space="preserve">ООО "Новая Энергетика"</t>
  </si>
  <si>
    <t>2543168948</t>
  </si>
  <si>
    <t>31879901</t>
  </si>
  <si>
    <t xml:space="preserve">ООО "ПТК"</t>
  </si>
  <si>
    <t>2540289165</t>
  </si>
  <si>
    <t xml:space="preserve">10-12-2024 00:00:00</t>
  </si>
  <si>
    <t>28870645</t>
  </si>
  <si>
    <t xml:space="preserve">ООО "Приграничье"</t>
  </si>
  <si>
    <t>2536152619</t>
  </si>
  <si>
    <t>29649591</t>
  </si>
  <si>
    <t xml:space="preserve">ООО "Приморская соя"</t>
  </si>
  <si>
    <t>7730168471</t>
  </si>
  <si>
    <t>26544267</t>
  </si>
  <si>
    <t xml:space="preserve">ООО "РН-Морской терминал Находка"</t>
  </si>
  <si>
    <t>2508070844</t>
  </si>
  <si>
    <t>26416221</t>
  </si>
  <si>
    <t xml:space="preserve">ООО "РН-Энерго"</t>
  </si>
  <si>
    <t>7706525041</t>
  </si>
  <si>
    <t>997650001</t>
  </si>
  <si>
    <t xml:space="preserve">02-05-2012 00:00:00</t>
  </si>
  <si>
    <t>31542883</t>
  </si>
  <si>
    <t xml:space="preserve">ООО "ССК "Звезда"</t>
  </si>
  <si>
    <t>2503032517</t>
  </si>
  <si>
    <t xml:space="preserve">17-12-2015 00:00:00</t>
  </si>
  <si>
    <t>31409366</t>
  </si>
  <si>
    <t xml:space="preserve">ООО "СУМ БАСКО"</t>
  </si>
  <si>
    <t>2539114604</t>
  </si>
  <si>
    <t>26469994</t>
  </si>
  <si>
    <t xml:space="preserve">ООО "Санаторий "Амурский залив"</t>
  </si>
  <si>
    <t>2539042519</t>
  </si>
  <si>
    <t xml:space="preserve">08-09-1999 00:00:00</t>
  </si>
  <si>
    <t>28870724</t>
  </si>
  <si>
    <t xml:space="preserve">ООО "Спасскэнергия"</t>
  </si>
  <si>
    <t>2510013402</t>
  </si>
  <si>
    <t>26469942</t>
  </si>
  <si>
    <t xml:space="preserve">ООО "Сталкер"</t>
  </si>
  <si>
    <t>2511034892</t>
  </si>
  <si>
    <t>26470092</t>
  </si>
  <si>
    <t xml:space="preserve">ООО "ТТП НЛХ Бикин"</t>
  </si>
  <si>
    <t>2526008126</t>
  </si>
  <si>
    <t>28028705</t>
  </si>
  <si>
    <t xml:space="preserve">ООО "Техстройдом"</t>
  </si>
  <si>
    <t>2508079526</t>
  </si>
  <si>
    <t>26759412</t>
  </si>
  <si>
    <t xml:space="preserve">ООО "Транснефть - порт Козьмино"</t>
  </si>
  <si>
    <t>2508081814</t>
  </si>
  <si>
    <t>26525181</t>
  </si>
  <si>
    <t xml:space="preserve">ООО "УК ПВЭСиК"</t>
  </si>
  <si>
    <t>2526007193</t>
  </si>
  <si>
    <t>26573160</t>
  </si>
  <si>
    <t xml:space="preserve">ООО "Управляющая Компания "ТЭК Арсеньев"</t>
  </si>
  <si>
    <t>2501014449</t>
  </si>
  <si>
    <t>30985360</t>
  </si>
  <si>
    <t xml:space="preserve">ООО "Хасантепло"</t>
  </si>
  <si>
    <t>2531012946</t>
  </si>
  <si>
    <t>28870666</t>
  </si>
  <si>
    <t xml:space="preserve">ООО "Энергия"</t>
  </si>
  <si>
    <t>2536273740</t>
  </si>
  <si>
    <t>30858864</t>
  </si>
  <si>
    <t xml:space="preserve">ООО "Энергокомплекс"</t>
  </si>
  <si>
    <t>2536297036</t>
  </si>
  <si>
    <t>26649772</t>
  </si>
  <si>
    <t xml:space="preserve">ООО «А-ЛИСА»</t>
  </si>
  <si>
    <t>2531002320</t>
  </si>
  <si>
    <t xml:space="preserve">14-06-2006 00:00:00</t>
  </si>
  <si>
    <t>26649796</t>
  </si>
  <si>
    <t xml:space="preserve">ООО «Абсолют-Сервис»</t>
  </si>
  <si>
    <t>2506010617</t>
  </si>
  <si>
    <t>250601001</t>
  </si>
  <si>
    <t>30856884</t>
  </si>
  <si>
    <t xml:space="preserve">ООО НПП "ВЛАДПОРТБУНКЕР"</t>
  </si>
  <si>
    <t>2540016136</t>
  </si>
  <si>
    <t>27572997</t>
  </si>
  <si>
    <t xml:space="preserve">ПАО "Владивостокский морской торговый порт"</t>
  </si>
  <si>
    <t>2504000204</t>
  </si>
  <si>
    <t>26649737</t>
  </si>
  <si>
    <t xml:space="preserve">ПАО "Находкинский судоремонтный завод"</t>
  </si>
  <si>
    <t>2508001431</t>
  </si>
  <si>
    <t>31207123</t>
  </si>
  <si>
    <t xml:space="preserve">ПАО "РусГидро"</t>
  </si>
  <si>
    <t>2460066195</t>
  </si>
  <si>
    <t>246601001</t>
  </si>
  <si>
    <t xml:space="preserve">16-10-2018 00:00:00</t>
  </si>
  <si>
    <t>26771730</t>
  </si>
  <si>
    <t xml:space="preserve">ПСМК "Энергия"</t>
  </si>
  <si>
    <t>2517001244</t>
  </si>
  <si>
    <t>251701001</t>
  </si>
  <si>
    <t xml:space="preserve">27-08-2009 00:00:00</t>
  </si>
  <si>
    <t>30795400</t>
  </si>
  <si>
    <t xml:space="preserve">Пограничное управление ФСБ РФ по Приморскому краю</t>
  </si>
  <si>
    <t>2536164734</t>
  </si>
  <si>
    <t xml:space="preserve">27-12-2005 00:00:00</t>
  </si>
  <si>
    <t>30365083</t>
  </si>
  <si>
    <t xml:space="preserve">Седьмой отдельный авиационный отряд ФСБ РФ</t>
  </si>
  <si>
    <t>7702232171</t>
  </si>
  <si>
    <t>253902001</t>
  </si>
  <si>
    <t>26469990</t>
  </si>
  <si>
    <t xml:space="preserve">Управление Федеральной службы безопасности по Приморскому краю</t>
  </si>
  <si>
    <t>2540012484</t>
  </si>
  <si>
    <t>26783549</t>
  </si>
  <si>
    <t xml:space="preserve">Уссурийская дистанция гражданских сооружений</t>
  </si>
  <si>
    <t>252102001</t>
  </si>
  <si>
    <t>26469924</t>
  </si>
  <si>
    <t xml:space="preserve">ФГБОУ "Всероссийский детский центр "Океан"</t>
  </si>
  <si>
    <t>2539009984</t>
  </si>
  <si>
    <t>30926365</t>
  </si>
  <si>
    <t xml:space="preserve">ФГБУ «ЦЖКУ» МО РФ (Филиал ФГБУ «ЦЖКУ» МО РФ по ВВО)</t>
  </si>
  <si>
    <t>7729314745</t>
  </si>
  <si>
    <t>272443001</t>
  </si>
  <si>
    <t xml:space="preserve">20-03-2017 00:00:00</t>
  </si>
  <si>
    <t>31281395</t>
  </si>
  <si>
    <t xml:space="preserve">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</si>
  <si>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</si>
  <si>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</si>
  <si>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 xml:space="preserve">ФГКУ "Войсковая часть 2430"</t>
  </si>
  <si>
    <t>2538143578</t>
  </si>
  <si>
    <t>28427651</t>
  </si>
  <si>
    <t xml:space="preserve">ФГКУ "Войсковая часть 83417"</t>
  </si>
  <si>
    <t>2503006098</t>
  </si>
  <si>
    <t>28945519</t>
  </si>
  <si>
    <t xml:space="preserve">ФГКУ "Доблесть"</t>
  </si>
  <si>
    <t>2521002240</t>
  </si>
  <si>
    <t>26470124</t>
  </si>
  <si>
    <t xml:space="preserve">ФКУ ИК-20 ГУФСИН России по Приморскому краю</t>
  </si>
  <si>
    <t>2502025612</t>
  </si>
  <si>
    <t>26650028</t>
  </si>
  <si>
    <t xml:space="preserve">ФКУ ИК-31 ГУФСИН России по Приморскому краю</t>
  </si>
  <si>
    <t>2534005496</t>
  </si>
  <si>
    <t>253401001</t>
  </si>
  <si>
    <t>26469988</t>
  </si>
  <si>
    <t xml:space="preserve">ФКУ ИК-33 ГУФСИН России по Приморскому краю</t>
  </si>
  <si>
    <t>2510001220</t>
  </si>
  <si>
    <t>26469968</t>
  </si>
  <si>
    <t xml:space="preserve">ФКУ ИК-41 ГУФСИН России по Приморскому краю</t>
  </si>
  <si>
    <t>2511002241</t>
  </si>
  <si>
    <t>26649748</t>
  </si>
  <si>
    <t xml:space="preserve">ФКУ КП-49 ГУФСИН России по Приморскому краю</t>
  </si>
  <si>
    <t>2538023601</t>
  </si>
  <si>
    <t>26469954</t>
  </si>
  <si>
    <t xml:space="preserve">ФКУ СИЗО-2 ГУФСИН по Приморскому краю</t>
  </si>
  <si>
    <t>2511034638</t>
  </si>
  <si>
    <t>26771741</t>
  </si>
  <si>
    <t xml:space="preserve">ФКУЗ "Приморская противочумная станция" Роспотребнадзора</t>
  </si>
  <si>
    <t>2511010429</t>
  </si>
  <si>
    <t>28508071</t>
  </si>
  <si>
    <t xml:space="preserve">ФКУЗ Санаторий "Приморье"</t>
  </si>
  <si>
    <t>2539011630</t>
  </si>
  <si>
    <t>27294665</t>
  </si>
  <si>
    <t xml:space="preserve">Филиал "Приморский" АО "Оборонэнерго"</t>
  </si>
  <si>
    <t>7704726225</t>
  </si>
  <si>
    <t>253643001</t>
  </si>
  <si>
    <t>27570707</t>
  </si>
  <si>
    <t xml:space="preserve">ооо Жилком-2</t>
  </si>
  <si>
    <t>2507229507</t>
  </si>
  <si>
    <t>250701001</t>
  </si>
  <si>
    <t>27568569</t>
  </si>
  <si>
    <t xml:space="preserve">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</si>
  <si>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</si>
  <si>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</si>
  <si>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</si>
  <si>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</si>
  <si>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</si>
  <si>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</si>
  <si>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</si>
  <si>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</si>
  <si>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</si>
  <si>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</si>
  <si>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</si>
  <si>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</si>
  <si>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</si>
  <si>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</si>
  <si>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</si>
  <si>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</si>
  <si>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</si>
  <si>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</si>
  <si>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 xml:space="preserve">КГУП Примтеплоэнерго</t>
  </si>
  <si>
    <t>253345002</t>
  </si>
  <si>
    <t>26320278</t>
  </si>
  <si>
    <t xml:space="preserve">АО "Коммунэлектросервис"</t>
  </si>
  <si>
    <t>2505010540</t>
  </si>
  <si>
    <t xml:space="preserve">26-06-2006 00:00:00</t>
  </si>
  <si>
    <t>31504049</t>
  </si>
  <si>
    <t xml:space="preserve">АО "РК "Новый Мир"</t>
  </si>
  <si>
    <t>2503023449</t>
  </si>
  <si>
    <t xml:space="preserve">19-03-2018 00:00:00</t>
  </si>
  <si>
    <t>28061906</t>
  </si>
  <si>
    <t xml:space="preserve">АО "Терминал Владивосток"</t>
  </si>
  <si>
    <t>2502039781</t>
  </si>
  <si>
    <t>26319157</t>
  </si>
  <si>
    <t xml:space="preserve">АО "Электросервис"</t>
  </si>
  <si>
    <t>2507003122</t>
  </si>
  <si>
    <t xml:space="preserve">22-04-1996 00:00:00</t>
  </si>
  <si>
    <t>27833495</t>
  </si>
  <si>
    <t xml:space="preserve">Войсковая часть 01153</t>
  </si>
  <si>
    <t>2720040610</t>
  </si>
  <si>
    <t>250343001</t>
  </si>
  <si>
    <t>31709472</t>
  </si>
  <si>
    <t xml:space="preserve">ИП Волков Виктор Николаевич</t>
  </si>
  <si>
    <t>252200300595</t>
  </si>
  <si>
    <t>31257979</t>
  </si>
  <si>
    <t xml:space="preserve">ИП Коротков Н.А.</t>
  </si>
  <si>
    <t>250302760157</t>
  </si>
  <si>
    <t>31362500</t>
  </si>
  <si>
    <t xml:space="preserve">Индивидуальный предприниматель Клемба Дмитрий Иванович</t>
  </si>
  <si>
    <t>251702060578</t>
  </si>
  <si>
    <t>30427809</t>
  </si>
  <si>
    <t>250202002</t>
  </si>
  <si>
    <t>30427796</t>
  </si>
  <si>
    <t>251043001</t>
  </si>
  <si>
    <t>26470203</t>
  </si>
  <si>
    <t xml:space="preserve">КГУП Приморский водоканал</t>
  </si>
  <si>
    <t>2503022413</t>
  </si>
  <si>
    <t>26470371</t>
  </si>
  <si>
    <t>250301002</t>
  </si>
  <si>
    <t>26470519</t>
  </si>
  <si>
    <t>251043002</t>
  </si>
  <si>
    <t>31614878</t>
  </si>
  <si>
    <t xml:space="preserve">МБУ ЛГО "Жилищно-коммунальное хозяйство и благоустройство"</t>
  </si>
  <si>
    <t>2511118503</t>
  </si>
  <si>
    <t>31835236</t>
  </si>
  <si>
    <t xml:space="preserve">МБУ ЛМО "Городское ЖКХ"</t>
  </si>
  <si>
    <t>2511130300</t>
  </si>
  <si>
    <t xml:space="preserve">21-11-2024 00:00:00</t>
  </si>
  <si>
    <t>31026482</t>
  </si>
  <si>
    <t xml:space="preserve">МКП «Районное хозяйственное управление» Партизанского МО</t>
  </si>
  <si>
    <t>2524001365</t>
  </si>
  <si>
    <t>31255287</t>
  </si>
  <si>
    <t xml:space="preserve">МКУ "АХОЗУ ДМР"</t>
  </si>
  <si>
    <t>2506010840</t>
  </si>
  <si>
    <t>31387103</t>
  </si>
  <si>
    <t xml:space="preserve">МКУ "ЖКХ"Спасский"</t>
  </si>
  <si>
    <t>2510014269</t>
  </si>
  <si>
    <t>31026491</t>
  </si>
  <si>
    <t xml:space="preserve">МКУ "Служба благоустройства Черниговского муниципального округа"</t>
  </si>
  <si>
    <t>2533010052</t>
  </si>
  <si>
    <t>31027638</t>
  </si>
  <si>
    <t xml:space="preserve">МКУ "Хозяйственное управление администрации Пограничного МР"</t>
  </si>
  <si>
    <t>2525001086</t>
  </si>
  <si>
    <t>252501001</t>
  </si>
  <si>
    <t>27321197</t>
  </si>
  <si>
    <t xml:space="preserve">МП "Родник"</t>
  </si>
  <si>
    <t>2510010049</t>
  </si>
  <si>
    <t>30866932</t>
  </si>
  <si>
    <t xml:space="preserve">МУП "АкваСервис"</t>
  </si>
  <si>
    <t>2507012180</t>
  </si>
  <si>
    <t xml:space="preserve">13-05-2016 00:00:00</t>
  </si>
  <si>
    <t>30367424</t>
  </si>
  <si>
    <t xml:space="preserve">МУП "Анучинское ЖКХ"</t>
  </si>
  <si>
    <t>2513004893</t>
  </si>
  <si>
    <t>251301001</t>
  </si>
  <si>
    <t>31503896</t>
  </si>
  <si>
    <t xml:space="preserve">МУП "Водоканал" Горноключевского ГП</t>
  </si>
  <si>
    <t>2511115975</t>
  </si>
  <si>
    <t xml:space="preserve">23-06-2021 00:00:00</t>
  </si>
  <si>
    <t>31615982</t>
  </si>
  <si>
    <t xml:space="preserve">МУП "Водопроводные сети"</t>
  </si>
  <si>
    <t>2511118750</t>
  </si>
  <si>
    <t xml:space="preserve">09-09-2022 00:00:00</t>
  </si>
  <si>
    <t>26470327</t>
  </si>
  <si>
    <t xml:space="preserve">МУП "Покровское"</t>
  </si>
  <si>
    <t>2522000158</t>
  </si>
  <si>
    <t>30866926</t>
  </si>
  <si>
    <t xml:space="preserve">МУП "СЛАВЯНКА-ВОДОКАНАЛ"</t>
  </si>
  <si>
    <t>2531012777</t>
  </si>
  <si>
    <t xml:space="preserve">21-09-2016 00:00:00</t>
  </si>
  <si>
    <t>31541606</t>
  </si>
  <si>
    <t xml:space="preserve">МУП "СУЧАНСКИЙ ВОДОКАНАЛ"</t>
  </si>
  <si>
    <t>2509049700</t>
  </si>
  <si>
    <t xml:space="preserve">03-07-2007 00:00:00</t>
  </si>
  <si>
    <t>26470269</t>
  </si>
  <si>
    <t xml:space="preserve">МУП «Погранводовод»</t>
  </si>
  <si>
    <t>2525000685</t>
  </si>
  <si>
    <t>31027543</t>
  </si>
  <si>
    <t xml:space="preserve">МУП Зарубинского ГП "Зарубино-ДВ"</t>
  </si>
  <si>
    <t>2531012880</t>
  </si>
  <si>
    <t>31350465</t>
  </si>
  <si>
    <t xml:space="preserve">МУП ЛГО "Коммунальное хозяйство"</t>
  </si>
  <si>
    <t>2507012960</t>
  </si>
  <si>
    <t>26470265</t>
  </si>
  <si>
    <t xml:space="preserve">МУП Находка-Водоканал</t>
  </si>
  <si>
    <t>2508058565</t>
  </si>
  <si>
    <t>26470207</t>
  </si>
  <si>
    <t xml:space="preserve">МУП Ружинское предприятие водоснабжения и водоотведения</t>
  </si>
  <si>
    <t>2507011758</t>
  </si>
  <si>
    <t>26813404</t>
  </si>
  <si>
    <t xml:space="preserve">ОАО "ДГК" СП Партизанская ГРЭС</t>
  </si>
  <si>
    <t>250932001</t>
  </si>
  <si>
    <t>30391734</t>
  </si>
  <si>
    <t xml:space="preserve">ОАО "Морепродукт"</t>
  </si>
  <si>
    <t>2508037928</t>
  </si>
  <si>
    <t>31739692</t>
  </si>
  <si>
    <t xml:space="preserve">ОБЩЕСТВО С ОГРАНИЧЕННОЙ ОТВЕТСТВЕННОСТЬЮ "СПЕЦРЕСУРС"</t>
  </si>
  <si>
    <t>2536341503</t>
  </si>
  <si>
    <t xml:space="preserve">06-10-2023 00:00:00</t>
  </si>
  <si>
    <t>31369165</t>
  </si>
  <si>
    <t xml:space="preserve">ООО "Акватико"</t>
  </si>
  <si>
    <t>2501018115</t>
  </si>
  <si>
    <t xml:space="preserve">18-01-2016 00:00:00</t>
  </si>
  <si>
    <t>28955244</t>
  </si>
  <si>
    <t xml:space="preserve">ООО "ВОСТОК"</t>
  </si>
  <si>
    <t>2523004660</t>
  </si>
  <si>
    <t>252301001</t>
  </si>
  <si>
    <t>31600940</t>
  </si>
  <si>
    <t xml:space="preserve">ООО "Водоканал Арсеньев"</t>
  </si>
  <si>
    <t>2502067683</t>
  </si>
  <si>
    <t xml:space="preserve">04-04-2022 00:00:00</t>
  </si>
  <si>
    <t>26777497</t>
  </si>
  <si>
    <t xml:space="preserve">ООО "Водоканал"</t>
  </si>
  <si>
    <t>2503017646</t>
  </si>
  <si>
    <t>26470347</t>
  </si>
  <si>
    <t xml:space="preserve">ООО "Водоканал-Сервис"</t>
  </si>
  <si>
    <t>2535004287</t>
  </si>
  <si>
    <t>253501001</t>
  </si>
  <si>
    <t>26470549</t>
  </si>
  <si>
    <t xml:space="preserve">ООО "Водолей"</t>
  </si>
  <si>
    <t>2534006059</t>
  </si>
  <si>
    <t>31161519</t>
  </si>
  <si>
    <t xml:space="preserve">ООО "Водоресурс"</t>
  </si>
  <si>
    <t>2507012832</t>
  </si>
  <si>
    <t xml:space="preserve">20-04-2018 00:00:00</t>
  </si>
  <si>
    <t>31541213</t>
  </si>
  <si>
    <t xml:space="preserve">ООО "Восток Инжиниринг"</t>
  </si>
  <si>
    <t>2510013723</t>
  </si>
  <si>
    <t>30367074</t>
  </si>
  <si>
    <t xml:space="preserve">ООО "Вотэк"</t>
  </si>
  <si>
    <t>2524118807</t>
  </si>
  <si>
    <t>31739705</t>
  </si>
  <si>
    <t xml:space="preserve">ООО "Горноключевской Водоканал"</t>
  </si>
  <si>
    <t>2511126800</t>
  </si>
  <si>
    <t xml:space="preserve">16-01-2024 00:00:00</t>
  </si>
  <si>
    <t>28856082</t>
  </si>
  <si>
    <t xml:space="preserve">ООО "Дальводоканал"</t>
  </si>
  <si>
    <t>2540190399</t>
  </si>
  <si>
    <t>31380860</t>
  </si>
  <si>
    <t xml:space="preserve">ООО "Дельта"</t>
  </si>
  <si>
    <t>2508094250</t>
  </si>
  <si>
    <t>26470084</t>
  </si>
  <si>
    <t xml:space="preserve">ООО "Жилсервис"</t>
  </si>
  <si>
    <t>2524111907</t>
  </si>
  <si>
    <t>31657408</t>
  </si>
  <si>
    <t xml:space="preserve">ООО "Инженерные системы и коммуникации - Дальнего Востока"</t>
  </si>
  <si>
    <t>2526006841</t>
  </si>
  <si>
    <t xml:space="preserve">16-02-2023 00:00:00</t>
  </si>
  <si>
    <t>30866942</t>
  </si>
  <si>
    <t xml:space="preserve">ООО "Коммунальная компания"</t>
  </si>
  <si>
    <t>2521013940</t>
  </si>
  <si>
    <t>26320287</t>
  </si>
  <si>
    <t xml:space="preserve">ООО "Коммунальные сети"</t>
  </si>
  <si>
    <t>2507228334</t>
  </si>
  <si>
    <t xml:space="preserve">30-06-2006 00:00:00</t>
  </si>
  <si>
    <t>28468874</t>
  </si>
  <si>
    <t xml:space="preserve">ООО "Коммунальщик-Профи"</t>
  </si>
  <si>
    <t>2510007776</t>
  </si>
  <si>
    <t xml:space="preserve">01-11-2013 00:00:00</t>
  </si>
  <si>
    <t>30866907</t>
  </si>
  <si>
    <t xml:space="preserve">ООО "Кристалл"</t>
  </si>
  <si>
    <t>2501018080</t>
  </si>
  <si>
    <t xml:space="preserve">18-12-2015 00:00:00</t>
  </si>
  <si>
    <t>31222438</t>
  </si>
  <si>
    <t xml:space="preserve">ООО "Лучегорский водоканал"</t>
  </si>
  <si>
    <t>2526006520</t>
  </si>
  <si>
    <t>31837611</t>
  </si>
  <si>
    <t xml:space="preserve">ООО "ПРОК"</t>
  </si>
  <si>
    <t>2536348178</t>
  </si>
  <si>
    <t xml:space="preserve">20-12-2024 00:00:00</t>
  </si>
  <si>
    <t>26470541</t>
  </si>
  <si>
    <t xml:space="preserve">ООО "Союз-К"</t>
  </si>
  <si>
    <t>2520004439</t>
  </si>
  <si>
    <t>31276972</t>
  </si>
  <si>
    <t xml:space="preserve">ООО "Стройка плюс"</t>
  </si>
  <si>
    <t>2521015063</t>
  </si>
  <si>
    <t>28978230</t>
  </si>
  <si>
    <t xml:space="preserve">ООО "Транснефть-Дальний Восток"</t>
  </si>
  <si>
    <t>2724132118</t>
  </si>
  <si>
    <t>250643001</t>
  </si>
  <si>
    <t>26791421</t>
  </si>
  <si>
    <t xml:space="preserve">ООО "Тритэра"</t>
  </si>
  <si>
    <t>2536075996</t>
  </si>
  <si>
    <t>27582817</t>
  </si>
  <si>
    <t xml:space="preserve">ООО "УК - Комфорт"</t>
  </si>
  <si>
    <t>2503028207</t>
  </si>
  <si>
    <t>26470094</t>
  </si>
  <si>
    <t xml:space="preserve">ООО "Центр плюс"</t>
  </si>
  <si>
    <t>2526010125</t>
  </si>
  <si>
    <t>31256013</t>
  </si>
  <si>
    <t xml:space="preserve">ООО "Чкаловское многоотраслевое предприятие"</t>
  </si>
  <si>
    <t>2510009526</t>
  </si>
  <si>
    <t>26470359</t>
  </si>
  <si>
    <t xml:space="preserve">ООО ВодЕко</t>
  </si>
  <si>
    <t>2524100359</t>
  </si>
  <si>
    <t>26470389</t>
  </si>
  <si>
    <t xml:space="preserve">ООО Жилкомсервис</t>
  </si>
  <si>
    <t>2517007976</t>
  </si>
  <si>
    <t>26470545</t>
  </si>
  <si>
    <t xml:space="preserve">ООО ОКП</t>
  </si>
  <si>
    <t>2522001218</t>
  </si>
  <si>
    <t>26470329</t>
  </si>
  <si>
    <t xml:space="preserve">ООО Поларис-групп</t>
  </si>
  <si>
    <t>2540080780</t>
  </si>
  <si>
    <t>31263071</t>
  </si>
  <si>
    <t xml:space="preserve">ООО РО "СпасскКоммуналСервис"</t>
  </si>
  <si>
    <t>2510014910</t>
  </si>
  <si>
    <t>31640943</t>
  </si>
  <si>
    <t xml:space="preserve">ООО УК "Рост"</t>
  </si>
  <si>
    <t>2536324071</t>
  </si>
  <si>
    <t xml:space="preserve">01-12-2022 00:00:00</t>
  </si>
  <si>
    <t>27838101</t>
  </si>
  <si>
    <t xml:space="preserve">ООО УК Оникс</t>
  </si>
  <si>
    <t>26470253</t>
  </si>
  <si>
    <t xml:space="preserve">ООО Форд-Ност</t>
  </si>
  <si>
    <t>2508056215</t>
  </si>
  <si>
    <t>26470197</t>
  </si>
  <si>
    <t xml:space="preserve">ООО Чистая вода плюс</t>
  </si>
  <si>
    <t>2508077279</t>
  </si>
  <si>
    <t>31362508</t>
  </si>
  <si>
    <t xml:space="preserve">СХПК "Струговский"</t>
  </si>
  <si>
    <t>2522001056</t>
  </si>
  <si>
    <t>28873723</t>
  </si>
  <si>
    <t xml:space="preserve">СХПК «Новолитовский»</t>
  </si>
  <si>
    <t>2524001140</t>
  </si>
  <si>
    <t>26470339</t>
  </si>
  <si>
    <t xml:space="preserve">СХПК Хорольское</t>
  </si>
  <si>
    <t>2532000020</t>
  </si>
  <si>
    <t>253201001</t>
  </si>
  <si>
    <t>26771752</t>
  </si>
  <si>
    <t xml:space="preserve">ТСЖ "Радист"</t>
  </si>
  <si>
    <t>2521000691</t>
  </si>
  <si>
    <t>26470026</t>
  </si>
  <si>
    <t xml:space="preserve">ФГКУ "Оптовая база № 42"</t>
  </si>
  <si>
    <t>2513001797</t>
  </si>
  <si>
    <t>26469900</t>
  </si>
  <si>
    <t xml:space="preserve">ФГКУ «Витязь»</t>
  </si>
  <si>
    <t>2513001780</t>
  </si>
  <si>
    <t>28459820</t>
  </si>
  <si>
    <t xml:space="preserve">ФГКУ комбинат «Взморье» Управления Федерального агентства по государственным резервам по ДФО</t>
  </si>
  <si>
    <t>2503005859</t>
  </si>
  <si>
    <t>26470044</t>
  </si>
  <si>
    <t xml:space="preserve">ФГУ комбинат "Пионер"</t>
  </si>
  <si>
    <t>2534000522</t>
  </si>
  <si>
    <t>30804634</t>
  </si>
  <si>
    <t xml:space="preserve">ФКУ ИК-10 ГУФСИН России по Приморскому краю</t>
  </si>
  <si>
    <t>2520000280</t>
  </si>
  <si>
    <t>26470315</t>
  </si>
  <si>
    <t xml:space="preserve">Филиал РТРС «Приморский КРТПЦ»</t>
  </si>
  <si>
    <t>7717127211</t>
  </si>
  <si>
    <t>28444428</t>
  </si>
  <si>
    <t xml:space="preserve">муп "Жилищно-коммунальное хозяйство "Ольга"</t>
  </si>
  <si>
    <t>2523004525</t>
  </si>
  <si>
    <t xml:space="preserve">10-01-2013 00:00:00</t>
  </si>
  <si>
    <t>28146501</t>
  </si>
  <si>
    <t xml:space="preserve">муп "Липовецкое"</t>
  </si>
  <si>
    <t>2522042447</t>
  </si>
  <si>
    <t>28142080</t>
  </si>
  <si>
    <t xml:space="preserve">ооо "Теплосетевая компания"</t>
  </si>
  <si>
    <t>2509063705</t>
  </si>
  <si>
    <t>27872682</t>
  </si>
  <si>
    <t xml:space="preserve">ооо Водозабор Хмыловский</t>
  </si>
  <si>
    <t>2508074983</t>
  </si>
  <si>
    <t>27886628</t>
  </si>
  <si>
    <t xml:space="preserve">ооо Водоканал</t>
  </si>
  <si>
    <t>2530008023</t>
  </si>
  <si>
    <t>28444454</t>
  </si>
  <si>
    <t xml:space="preserve">ооо Управляющая компания "СпасскЖилСервис"</t>
  </si>
  <si>
    <t>2510013466</t>
  </si>
  <si>
    <t>31027627</t>
  </si>
  <si>
    <t xml:space="preserve">АО "Корпорация развития ПК"</t>
  </si>
  <si>
    <t>2540193103</t>
  </si>
  <si>
    <t>31780956</t>
  </si>
  <si>
    <t xml:space="preserve">АО "Приморский Завод"</t>
  </si>
  <si>
    <t>2508008331</t>
  </si>
  <si>
    <t xml:space="preserve">28-10-1992 00:00:00</t>
  </si>
  <si>
    <t>31590722</t>
  </si>
  <si>
    <t xml:space="preserve">МАУ "РКЦ" ЗАТО Фокино</t>
  </si>
  <si>
    <t>2512306718</t>
  </si>
  <si>
    <t xml:space="preserve">08-07-2016 00:00:00</t>
  </si>
  <si>
    <t>28447871</t>
  </si>
  <si>
    <t xml:space="preserve">МУП "Кирос"</t>
  </si>
  <si>
    <t>2516001636</t>
  </si>
  <si>
    <t>26320260</t>
  </si>
  <si>
    <t xml:space="preserve">ОАО "Спасский комбинат асбестоцементных изделий"</t>
  </si>
  <si>
    <t>2510000386</t>
  </si>
  <si>
    <t>31911056</t>
  </si>
  <si>
    <t xml:space="preserve">ООО "Альфа"</t>
  </si>
  <si>
    <t>2508147670</t>
  </si>
  <si>
    <t xml:space="preserve">11-10-2023 00:00:00</t>
  </si>
  <si>
    <t>31600947</t>
  </si>
  <si>
    <t xml:space="preserve">ООО "Водосток"</t>
  </si>
  <si>
    <t>2502067690</t>
  </si>
  <si>
    <t>31161528</t>
  </si>
  <si>
    <t>2507012825</t>
  </si>
  <si>
    <t>26544384</t>
  </si>
  <si>
    <t xml:space="preserve">ООО "Врангель Водосток"</t>
  </si>
  <si>
    <t>2508077261</t>
  </si>
  <si>
    <t>30866915</t>
  </si>
  <si>
    <t xml:space="preserve">ООО "Феникс"</t>
  </si>
  <si>
    <t>2501018098</t>
  </si>
  <si>
    <t xml:space="preserve">22-12-2015 00:00:00</t>
  </si>
  <si>
    <t>30871843</t>
  </si>
  <si>
    <t xml:space="preserve">МКУ "Обслуживающее учреждение"</t>
  </si>
  <si>
    <t>2505007403</t>
  </si>
  <si>
    <t xml:space="preserve">24-08-2016 00:00:00</t>
  </si>
  <si>
    <t>28270355</t>
  </si>
  <si>
    <t xml:space="preserve">МУП "Городское хозяйство" Партизанский ГО</t>
  </si>
  <si>
    <t>2509032305</t>
  </si>
  <si>
    <t>31698781</t>
  </si>
  <si>
    <t xml:space="preserve">ООО "АЛЬФА КР"</t>
  </si>
  <si>
    <t>2516002975</t>
  </si>
  <si>
    <t xml:space="preserve">29-03-2019 00:00:00</t>
  </si>
  <si>
    <t>26470712</t>
  </si>
  <si>
    <t xml:space="preserve">ООО "Базис"</t>
  </si>
  <si>
    <t>2531003532</t>
  </si>
  <si>
    <t>26771388</t>
  </si>
  <si>
    <t xml:space="preserve">ООО "Бумеранг"</t>
  </si>
  <si>
    <t>2511055268</t>
  </si>
  <si>
    <t>31698583</t>
  </si>
  <si>
    <t xml:space="preserve">ООО "ГМК"</t>
  </si>
  <si>
    <t>2540064108</t>
  </si>
  <si>
    <t xml:space="preserve">25-03-1999 00:00:00</t>
  </si>
  <si>
    <t>31699113</t>
  </si>
  <si>
    <t xml:space="preserve">ООО "ГРИН-СИТИ"</t>
  </si>
  <si>
    <t>2537087105</t>
  </si>
  <si>
    <t xml:space="preserve">04-04-2011 00:00:00</t>
  </si>
  <si>
    <t>31698769</t>
  </si>
  <si>
    <t xml:space="preserve">ООО "ДОБРЫЙ ДВОР"</t>
  </si>
  <si>
    <t>2505011657</t>
  </si>
  <si>
    <t xml:space="preserve">21-08-2008 00:00:00</t>
  </si>
  <si>
    <t>31699074</t>
  </si>
  <si>
    <t xml:space="preserve">ООО "ДОРОЖНЫЙ СЕРВИС"</t>
  </si>
  <si>
    <t>2543143573</t>
  </si>
  <si>
    <t xml:space="preserve">07-10-2019 00:00:00</t>
  </si>
  <si>
    <t>31698766</t>
  </si>
  <si>
    <t xml:space="preserve">ООО "Доверие"</t>
  </si>
  <si>
    <t>2506007854</t>
  </si>
  <si>
    <t xml:space="preserve">07-12-2002 00:00:00</t>
  </si>
  <si>
    <t>31698975</t>
  </si>
  <si>
    <t xml:space="preserve">ООО "ЖУО "УПРАВДОМ"</t>
  </si>
  <si>
    <t>2525003340</t>
  </si>
  <si>
    <t xml:space="preserve">24-07-2012 00:00:00</t>
  </si>
  <si>
    <t>31698801</t>
  </si>
  <si>
    <t xml:space="preserve">ООО "ЗЕЛЁНЫЙ ГОРОД"</t>
  </si>
  <si>
    <t>2507013064</t>
  </si>
  <si>
    <t xml:space="preserve">16-07-2019 00:00:00</t>
  </si>
  <si>
    <t>27803021</t>
  </si>
  <si>
    <t xml:space="preserve">ООО "Капитал"</t>
  </si>
  <si>
    <t>2510012078</t>
  </si>
  <si>
    <t>31698762</t>
  </si>
  <si>
    <t xml:space="preserve">ООО "Комфорт-Сервис"</t>
  </si>
  <si>
    <t>2508120157</t>
  </si>
  <si>
    <t xml:space="preserve">25-07-2014 00:00:00</t>
  </si>
  <si>
    <t>28878819</t>
  </si>
  <si>
    <t xml:space="preserve">ООО "Лидер"</t>
  </si>
  <si>
    <t>2501011374</t>
  </si>
  <si>
    <t>31699094</t>
  </si>
  <si>
    <t xml:space="preserve">ООО "МИР СНАБЖЕНИЯ"</t>
  </si>
  <si>
    <t>2533008247</t>
  </si>
  <si>
    <t xml:space="preserve">27-06-2002 00:00:00</t>
  </si>
  <si>
    <t>26470686</t>
  </si>
  <si>
    <t xml:space="preserve">ООО "Новое время"</t>
  </si>
  <si>
    <t>2512301815</t>
  </si>
  <si>
    <t>31698966</t>
  </si>
  <si>
    <t xml:space="preserve">ООО "ОАЗИС"</t>
  </si>
  <si>
    <t>2508065435</t>
  </si>
  <si>
    <t xml:space="preserve">01-10-2004 00:00:00</t>
  </si>
  <si>
    <t>31699109</t>
  </si>
  <si>
    <t xml:space="preserve">ООО "РОДНИК-ДВ"</t>
  </si>
  <si>
    <t>2540132799</t>
  </si>
  <si>
    <t xml:space="preserve">13-06-2007 00:00:00</t>
  </si>
  <si>
    <t>28878834</t>
  </si>
  <si>
    <t xml:space="preserve">ООО "Рассвет-ЭКО"</t>
  </si>
  <si>
    <t>2522002780</t>
  </si>
  <si>
    <t>31760804</t>
  </si>
  <si>
    <t xml:space="preserve">ООО "Ресурс"</t>
  </si>
  <si>
    <t>2510013890</t>
  </si>
  <si>
    <t>31699103</t>
  </si>
  <si>
    <t xml:space="preserve">ООО "УК ФОРПОСТ"</t>
  </si>
  <si>
    <t>2503031217</t>
  </si>
  <si>
    <t xml:space="preserve">18-11-2013 00:00:00</t>
  </si>
  <si>
    <t>31699070</t>
  </si>
  <si>
    <t xml:space="preserve">ООО "ЧИСТЫЙ ГОРОД"</t>
  </si>
  <si>
    <t>2540108757</t>
  </si>
  <si>
    <t xml:space="preserve">10-01-2005 00:00:00</t>
  </si>
  <si>
    <t>31698999</t>
  </si>
  <si>
    <t xml:space="preserve">ООО "ЧИСТЫЙ ДВОР"</t>
  </si>
  <si>
    <t>2539109450</t>
  </si>
  <si>
    <t xml:space="preserve">29-09-2010 00:00:00</t>
  </si>
  <si>
    <t>31698776</t>
  </si>
  <si>
    <t xml:space="preserve">ООО "ЭКО ДВ"</t>
  </si>
  <si>
    <t>2505014136</t>
  </si>
  <si>
    <t xml:space="preserve">09-04-2015 00:00:00</t>
  </si>
  <si>
    <t>31698981</t>
  </si>
  <si>
    <t xml:space="preserve">ООО "ЭКО СИСТЕМА"</t>
  </si>
  <si>
    <t>2543158001</t>
  </si>
  <si>
    <t xml:space="preserve">08-06-2021 00:00:00</t>
  </si>
  <si>
    <t>31698942</t>
  </si>
  <si>
    <t xml:space="preserve">ООО "ЭКО-СЕРВИС"</t>
  </si>
  <si>
    <t>2521012619</t>
  </si>
  <si>
    <t xml:space="preserve">22-11-2011 00:00:00</t>
  </si>
  <si>
    <t>31699084</t>
  </si>
  <si>
    <t xml:space="preserve">ООО "ЭКОЛОГИЧЕСКАЯ КОМПАНИЯ "НОВЫЙ ГОРОД"</t>
  </si>
  <si>
    <t>2540085274</t>
  </si>
  <si>
    <t xml:space="preserve">24-03-2002 00:00:00</t>
  </si>
  <si>
    <t>31699062</t>
  </si>
  <si>
    <t xml:space="preserve">ООО "ЭП "ГОРОД Н"</t>
  </si>
  <si>
    <t>2540109782</t>
  </si>
  <si>
    <t xml:space="preserve">14-02-2005 00:00:00</t>
  </si>
  <si>
    <t>31541250</t>
  </si>
  <si>
    <t xml:space="preserve">ООО "Эко Тех"</t>
  </si>
  <si>
    <t>2543152257</t>
  </si>
  <si>
    <t>31699080</t>
  </si>
  <si>
    <t xml:space="preserve">ООО "Эконг-Плюс"</t>
  </si>
  <si>
    <t>2540096928</t>
  </si>
  <si>
    <t xml:space="preserve">09-09-2003 00:00:00</t>
  </si>
  <si>
    <t>31699050</t>
  </si>
  <si>
    <t xml:space="preserve">ООО «АвтоТранс-ДВ»</t>
  </si>
  <si>
    <t>2511102623</t>
  </si>
  <si>
    <t xml:space="preserve">20-06-2017 00:00:00</t>
  </si>
  <si>
    <t>31698938</t>
  </si>
  <si>
    <t xml:space="preserve">ООО «Автодор-Ливадия»</t>
  </si>
  <si>
    <t>2508077790</t>
  </si>
  <si>
    <t xml:space="preserve">27-02-2007 00:00:00</t>
  </si>
  <si>
    <t>31698958</t>
  </si>
  <si>
    <t xml:space="preserve">ООО «Спецавтохозяйство»</t>
  </si>
  <si>
    <t>2508063149</t>
  </si>
  <si>
    <t xml:space="preserve">09-02-2004 00:00:00</t>
  </si>
  <si>
    <t>31698970</t>
  </si>
  <si>
    <t xml:space="preserve">ООО «ТЭК"</t>
  </si>
  <si>
    <t>2509007605</t>
  </si>
  <si>
    <t xml:space="preserve">08-10-2015 00:00:00</t>
  </si>
  <si>
    <t>31699088</t>
  </si>
  <si>
    <t xml:space="preserve">ООО «Ярославская УО»</t>
  </si>
  <si>
    <t>2532010701</t>
  </si>
  <si>
    <t xml:space="preserve">09-12-2015 00:00:00</t>
  </si>
  <si>
    <t>31698985</t>
  </si>
  <si>
    <t xml:space="preserve">ООО РГК «ЖилКомРесурс»</t>
  </si>
  <si>
    <t>2510003531</t>
  </si>
  <si>
    <t>26470688</t>
  </si>
  <si>
    <t xml:space="preserve">ООО Хозяин</t>
  </si>
  <si>
    <t>2516606487</t>
  </si>
  <si>
    <t>26470708</t>
  </si>
  <si>
    <t xml:space="preserve">ООО Чистый город</t>
  </si>
  <si>
    <t>2508068316</t>
  </si>
  <si>
    <t>27871045</t>
  </si>
  <si>
    <t xml:space="preserve">ооо Коммунальщик</t>
  </si>
  <si>
    <t>2534006041</t>
  </si>
  <si>
    <t>NSRF</t>
  </si>
  <si>
    <t>MR_NAME</t>
  </si>
  <si>
    <t>OKTMO_MR_NAME</t>
  </si>
  <si>
    <t>MO_NAME</t>
  </si>
  <si>
    <t>OKTMO_NAME</t>
  </si>
  <si>
    <t>TYPE</t>
  </si>
  <si>
    <t>MR_ID</t>
  </si>
  <si>
    <t xml:space="preserve">Анучинский муниципальный округ</t>
  </si>
  <si>
    <t>05502000</t>
  </si>
  <si>
    <t xml:space="preserve">муниципальный округ</t>
  </si>
  <si>
    <t xml:space="preserve">Арсеньевский городской округ</t>
  </si>
  <si>
    <t>05703000</t>
  </si>
  <si>
    <t xml:space="preserve">городской округ</t>
  </si>
  <si>
    <t xml:space="preserve">Артемовский городской округ</t>
  </si>
  <si>
    <t>05705000</t>
  </si>
  <si>
    <t xml:space="preserve">Городской округ Спасск-Дальний</t>
  </si>
  <si>
    <t>05720000</t>
  </si>
  <si>
    <t xml:space="preserve">Дальнегорский городской округ</t>
  </si>
  <si>
    <t>05707000</t>
  </si>
  <si>
    <t xml:space="preserve">Дальнереченский городской округ</t>
  </si>
  <si>
    <t>05708000</t>
  </si>
  <si>
    <t xml:space="preserve">Дальнереченский муниципальный район</t>
  </si>
  <si>
    <t>05607000</t>
  </si>
  <si>
    <t xml:space="preserve">Веденкинское сельское поселение</t>
  </si>
  <si>
    <t>05607408</t>
  </si>
  <si>
    <t xml:space="preserve">сельское поселение</t>
  </si>
  <si>
    <t xml:space="preserve">муниципальный район</t>
  </si>
  <si>
    <t xml:space="preserve">Малиновское сельское поселение</t>
  </si>
  <si>
    <t>05607413</t>
  </si>
  <si>
    <t xml:space="preserve">Межселенные территории Дальнереченского муниципального района, находящиеся вне границ сельских поселений</t>
  </si>
  <si>
    <t>05607701</t>
  </si>
  <si>
    <t xml:space="preserve">межселенная территория</t>
  </si>
  <si>
    <t xml:space="preserve">Ореховское сельское поселение</t>
  </si>
  <si>
    <t>05607422</t>
  </si>
  <si>
    <t xml:space="preserve">Ракитненское сельское поселение</t>
  </si>
  <si>
    <t>05607425</t>
  </si>
  <si>
    <t xml:space="preserve">Рождественское сельское поселение</t>
  </si>
  <si>
    <t>05607428</t>
  </si>
  <si>
    <t xml:space="preserve">Сальское сельское поселение</t>
  </si>
  <si>
    <t>05607431</t>
  </si>
  <si>
    <t xml:space="preserve">Кавалеровский муниципальный округ</t>
  </si>
  <si>
    <t>05510000</t>
  </si>
  <si>
    <t xml:space="preserve">Кировский муниципальный район</t>
  </si>
  <si>
    <t>05612000</t>
  </si>
  <si>
    <t>Горненское</t>
  </si>
  <si>
    <t>05612407</t>
  </si>
  <si>
    <t xml:space="preserve">Горноключевское городское поселение</t>
  </si>
  <si>
    <t>05612154</t>
  </si>
  <si>
    <t xml:space="preserve">городское поселение, в состав которого входит поселок</t>
  </si>
  <si>
    <t xml:space="preserve">Кировское городское поселение</t>
  </si>
  <si>
    <t>05612151</t>
  </si>
  <si>
    <t xml:space="preserve">Крыловское сельское поселение</t>
  </si>
  <si>
    <t>05612413</t>
  </si>
  <si>
    <t xml:space="preserve">Межселенные территории Кировского муниципального района, находящиеся вне границ городских и сельских поселений</t>
  </si>
  <si>
    <t>05612701</t>
  </si>
  <si>
    <t xml:space="preserve">Руновское сельское поселение</t>
  </si>
  <si>
    <t>05612428</t>
  </si>
  <si>
    <t xml:space="preserve">Хвищанское сельское поселение</t>
  </si>
  <si>
    <t>05612434</t>
  </si>
  <si>
    <t xml:space="preserve">Красноармейский муниципальный округ</t>
  </si>
  <si>
    <t>05514000</t>
  </si>
  <si>
    <t xml:space="preserve">Красноармейский муниципальный район</t>
  </si>
  <si>
    <t>05614000</t>
  </si>
  <si>
    <t xml:space="preserve">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</si>
  <si>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</si>
  <si>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</si>
  <si>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</si>
  <si>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</si>
  <si>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</si>
  <si>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</si>
  <si>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</si>
  <si>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</si>
  <si>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</si>
  <si>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 xml:space="preserve">Лукъяновское сельское поселение</t>
  </si>
  <si>
    <t>05614420</t>
  </si>
  <si>
    <t xml:space="preserve">Мельничное сельское поселение</t>
  </si>
  <si>
    <t>05614422</t>
  </si>
  <si>
    <t xml:space="preserve">Новопокровское сельское поселение</t>
  </si>
  <si>
    <t>05614428</t>
  </si>
  <si>
    <t xml:space="preserve">Рощинское сельское поселение</t>
  </si>
  <si>
    <t>05614431</t>
  </si>
  <si>
    <t>Таежненское</t>
  </si>
  <si>
    <t>05614437</t>
  </si>
  <si>
    <t xml:space="preserve">Лазовский муниципальный округ</t>
  </si>
  <si>
    <t>05517000</t>
  </si>
  <si>
    <t xml:space="preserve">Лесозаводский городской округ</t>
  </si>
  <si>
    <t>05711000</t>
  </si>
  <si>
    <t xml:space="preserve">Михайловский муниципальный округ</t>
  </si>
  <si>
    <t>05520000</t>
  </si>
  <si>
    <t xml:space="preserve">Михайловский муниципальный район</t>
  </si>
  <si>
    <t>05620000</t>
  </si>
  <si>
    <t xml:space="preserve">Григорьевское сельское поселение</t>
  </si>
  <si>
    <t>05620406</t>
  </si>
  <si>
    <t xml:space="preserve">Ивановкое сельское поселение</t>
  </si>
  <si>
    <t>05620408</t>
  </si>
  <si>
    <t xml:space="preserve">Кремовское сельское поселение</t>
  </si>
  <si>
    <t>05620410</t>
  </si>
  <si>
    <t xml:space="preserve">Михайловское сельское поселение</t>
  </si>
  <si>
    <t>05620419</t>
  </si>
  <si>
    <t xml:space="preserve">Новошахтинское городское поселение</t>
  </si>
  <si>
    <t>05620154</t>
  </si>
  <si>
    <t xml:space="preserve">Осиновское сельское поселение</t>
  </si>
  <si>
    <t>05620425</t>
  </si>
  <si>
    <t xml:space="preserve">Сунятсенское сельское поселение</t>
  </si>
  <si>
    <t>05620428</t>
  </si>
  <si>
    <t xml:space="preserve">Надеждинский муниципальный район</t>
  </si>
  <si>
    <t>05623000</t>
  </si>
  <si>
    <t xml:space="preserve">Надеждинское сельское поселение</t>
  </si>
  <si>
    <t>05623402</t>
  </si>
  <si>
    <t xml:space="preserve">Раздольненское сельское поселение</t>
  </si>
  <si>
    <t>05623404</t>
  </si>
  <si>
    <t xml:space="preserve">Тавричанское сельское поселение</t>
  </si>
  <si>
    <t>05623407</t>
  </si>
  <si>
    <t xml:space="preserve">Находкинский городской округ</t>
  </si>
  <si>
    <t>05714000</t>
  </si>
  <si>
    <t xml:space="preserve">Октябрьский муниципальный округ</t>
  </si>
  <si>
    <t>05526000</t>
  </si>
  <si>
    <t xml:space="preserve">Ольгинский муниципальный округ</t>
  </si>
  <si>
    <t>05528000</t>
  </si>
  <si>
    <t xml:space="preserve">Партизанский городской округ</t>
  </si>
  <si>
    <t>05717000</t>
  </si>
  <si>
    <t xml:space="preserve">Партизанский муниципальный округ</t>
  </si>
  <si>
    <t>05530000</t>
  </si>
  <si>
    <t xml:space="preserve">Партизанский муниципальный район</t>
  </si>
  <si>
    <t>05630000</t>
  </si>
  <si>
    <t xml:space="preserve">Владимиро-Александровское сельское поселение</t>
  </si>
  <si>
    <t>05630402</t>
  </si>
  <si>
    <t xml:space="preserve">Екатериновское сельское поселение</t>
  </si>
  <si>
    <t>05630404</t>
  </si>
  <si>
    <t xml:space="preserve">Золотодолинское сельское поселение</t>
  </si>
  <si>
    <t>05630406</t>
  </si>
  <si>
    <t xml:space="preserve">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</si>
  <si>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</si>
  <si>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</si>
  <si>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 xml:space="preserve">Новицкое сельское поселение</t>
  </si>
  <si>
    <t>05630410</t>
  </si>
  <si>
    <t>61</t>
  </si>
  <si>
    <t xml:space="preserve">Новолитовское сельское поселение</t>
  </si>
  <si>
    <t>05630413</t>
  </si>
  <si>
    <t>62</t>
  </si>
  <si>
    <t>63</t>
  </si>
  <si>
    <t xml:space="preserve">Сергеевское сельское поселение</t>
  </si>
  <si>
    <t>05630419</t>
  </si>
  <si>
    <t>64</t>
  </si>
  <si>
    <t xml:space="preserve">Пограничный муниципальный округ</t>
  </si>
  <si>
    <t>05532000</t>
  </si>
  <si>
    <t>65</t>
  </si>
  <si>
    <t xml:space="preserve">Пожарский муниципальный округ</t>
  </si>
  <si>
    <t>05534000</t>
  </si>
  <si>
    <t xml:space="preserve">Спасский муниципальный район</t>
  </si>
  <si>
    <t>05637000</t>
  </si>
  <si>
    <t xml:space="preserve">Александровское сельское поселение</t>
  </si>
  <si>
    <t>05637402</t>
  </si>
  <si>
    <t>67</t>
  </si>
  <si>
    <t xml:space="preserve">Дубовское сельское поселение</t>
  </si>
  <si>
    <t>05637419</t>
  </si>
  <si>
    <t xml:space="preserve">Духовское сельское поселение</t>
  </si>
  <si>
    <t>05637422</t>
  </si>
  <si>
    <t>69</t>
  </si>
  <si>
    <t xml:space="preserve">Краснокутское сельское поселение</t>
  </si>
  <si>
    <t>05637424</t>
  </si>
  <si>
    <t>70</t>
  </si>
  <si>
    <t xml:space="preserve">Прохорское сельское поселение</t>
  </si>
  <si>
    <t>05637434</t>
  </si>
  <si>
    <t>71</t>
  </si>
  <si>
    <t>72</t>
  </si>
  <si>
    <t xml:space="preserve">Спасское сельское поселение</t>
  </si>
  <si>
    <t>05637440</t>
  </si>
  <si>
    <t>73</t>
  </si>
  <si>
    <t xml:space="preserve">Хвалынское сельское поселение</t>
  </si>
  <si>
    <t>05637443</t>
  </si>
  <si>
    <t>74</t>
  </si>
  <si>
    <t xml:space="preserve">Чкаловское сельское поселение</t>
  </si>
  <si>
    <t>05637446</t>
  </si>
  <si>
    <t>75</t>
  </si>
  <si>
    <t xml:space="preserve">Тернейский муниципальный округ</t>
  </si>
  <si>
    <t>05540000</t>
  </si>
  <si>
    <t>76</t>
  </si>
  <si>
    <t xml:space="preserve">Уссурийский городской округ</t>
  </si>
  <si>
    <t>05723000</t>
  </si>
  <si>
    <t>77</t>
  </si>
  <si>
    <t xml:space="preserve">Ханкайский муниципальный округ</t>
  </si>
  <si>
    <t>05546000</t>
  </si>
  <si>
    <t>78</t>
  </si>
  <si>
    <t xml:space="preserve">Хасанский муниципальный округ</t>
  </si>
  <si>
    <t>05548000</t>
  </si>
  <si>
    <t>79</t>
  </si>
  <si>
    <t xml:space="preserve">Хорольский муниципальный округ</t>
  </si>
  <si>
    <t>05550000</t>
  </si>
  <si>
    <t>80</t>
  </si>
  <si>
    <t xml:space="preserve">Черниговский муниципальный округ</t>
  </si>
  <si>
    <t>05553000</t>
  </si>
  <si>
    <t>81</t>
  </si>
  <si>
    <t xml:space="preserve">Черниговский муниципальный район</t>
  </si>
  <si>
    <t>05653000</t>
  </si>
  <si>
    <t xml:space="preserve">Дмитриевское сельское поселение</t>
  </si>
  <si>
    <t>05653410</t>
  </si>
  <si>
    <t>82</t>
  </si>
  <si>
    <t xml:space="preserve">Межселенные территории Черниговского муниципального района, находящиеся вне границ городского и сельских поселений</t>
  </si>
  <si>
    <t>05653701</t>
  </si>
  <si>
    <t>83</t>
  </si>
  <si>
    <t xml:space="preserve">Реттиховское городское поселение</t>
  </si>
  <si>
    <t>05653422</t>
  </si>
  <si>
    <t>84</t>
  </si>
  <si>
    <t xml:space="preserve">Сибирцевское городское поселение</t>
  </si>
  <si>
    <t>05653158</t>
  </si>
  <si>
    <t>85</t>
  </si>
  <si>
    <t>Снегуровское</t>
  </si>
  <si>
    <t>05653419</t>
  </si>
  <si>
    <t>86</t>
  </si>
  <si>
    <t>87</t>
  </si>
  <si>
    <t xml:space="preserve">Черниговское сельское поселение</t>
  </si>
  <si>
    <t>05653425</t>
  </si>
  <si>
    <t>88</t>
  </si>
  <si>
    <t xml:space="preserve">Чугуевский муниципальный округ</t>
  </si>
  <si>
    <t>05555000</t>
  </si>
  <si>
    <t>89</t>
  </si>
  <si>
    <t xml:space="preserve">Шкотовский муниципальный округ</t>
  </si>
  <si>
    <t>05557000</t>
  </si>
  <si>
    <t>90</t>
  </si>
  <si>
    <t xml:space="preserve">Шкотовский муниципальный район</t>
  </si>
  <si>
    <t>05657000</t>
  </si>
  <si>
    <t xml:space="preserve">Новонежинское сельское поселение</t>
  </si>
  <si>
    <t>05657413</t>
  </si>
  <si>
    <t>91</t>
  </si>
  <si>
    <t xml:space="preserve">Подъяпольское сельское поселение</t>
  </si>
  <si>
    <t>05657422</t>
  </si>
  <si>
    <t>92</t>
  </si>
  <si>
    <t xml:space="preserve">Романовское сельское поселение</t>
  </si>
  <si>
    <t>05657425</t>
  </si>
  <si>
    <t>93</t>
  </si>
  <si>
    <t xml:space="preserve">Смоляниновское городское поселение</t>
  </si>
  <si>
    <t>05657158</t>
  </si>
  <si>
    <t>94</t>
  </si>
  <si>
    <t xml:space="preserve">Центральненское сельское поселение</t>
  </si>
  <si>
    <t>05657428</t>
  </si>
  <si>
    <t>95</t>
  </si>
  <si>
    <t>96</t>
  </si>
  <si>
    <t xml:space="preserve">Шкотовское городское поселение</t>
  </si>
  <si>
    <t>05657165</t>
  </si>
  <si>
    <t>97</t>
  </si>
  <si>
    <t xml:space="preserve">Штыковское сельское поселение</t>
  </si>
  <si>
    <t>05657432</t>
  </si>
  <si>
    <t>98</t>
  </si>
  <si>
    <t xml:space="preserve">Яковлевский муниципальный округ</t>
  </si>
  <si>
    <t>05559000</t>
  </si>
  <si>
    <t>99</t>
  </si>
  <si>
    <t xml:space="preserve">Яковлевский муниципальный район</t>
  </si>
  <si>
    <t>05659000</t>
  </si>
  <si>
    <t xml:space="preserve">Варфоломеевское сельское поселение</t>
  </si>
  <si>
    <t>05659407</t>
  </si>
  <si>
    <t>100</t>
  </si>
  <si>
    <t xml:space="preserve">Новосысоевское сельское поселение</t>
  </si>
  <si>
    <t>05659413</t>
  </si>
  <si>
    <t>101</t>
  </si>
  <si>
    <t xml:space="preserve">Покровское сельское поселение</t>
  </si>
  <si>
    <t>05659416</t>
  </si>
  <si>
    <t>102</t>
  </si>
  <si>
    <t>Яблоновское</t>
  </si>
  <si>
    <t>05659419</t>
  </si>
  <si>
    <t>103</t>
  </si>
  <si>
    <t>104</t>
  </si>
  <si>
    <t xml:space="preserve">Яковлевское сельское поселение</t>
  </si>
  <si>
    <t>05659422</t>
  </si>
  <si>
    <t>105</t>
  </si>
  <si>
    <t xml:space="preserve">городской округ Большой Камень</t>
  </si>
  <si>
    <t>05706000</t>
  </si>
  <si>
    <t>106</t>
  </si>
  <si>
    <t xml:space="preserve">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</si>
  <si>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</si>
  <si>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</si>
  <si>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</si>
  <si>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</si>
  <si>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</si>
  <si>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</si>
  <si>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</si>
  <si>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</si>
  <si>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</si>
  <si>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</si>
  <si>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</si>
  <si>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 xml:space="preserve">Инвестиционная программа № 19-115/2 от 13.05.2020 МУПВ "ВПЭС" в сфере теплоснабжения по модернизации и реконструкции объектов на 2021-2037 годы</t>
  </si>
  <si>
    <t>01.01.2021</t>
  </si>
  <si>
    <t>31.12.2037</t>
  </si>
  <si>
    <t xml:space="preserve">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</si>
  <si>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</si>
  <si>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 xml:space="preserve">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</si>
  <si>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</si>
  <si>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</si>
  <si>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 xml:space="preserve">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</si>
  <si>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</si>
  <si>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 xml:space="preserve">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</si>
  <si>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</si>
  <si>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 xml:space="preserve">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</si>
  <si>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</si>
  <si>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 xml:space="preserve">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</si>
  <si>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 xml:space="preserve">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</si>
  <si>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 xml:space="preserve">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</si>
  <si>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</si>
  <si>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 xml:space="preserve">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</si>
  <si>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</si>
  <si>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</si>
  <si>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</si>
  <si>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</si>
  <si>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</si>
  <si>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</si>
  <si>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 xml:space="preserve">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</si>
  <si>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</si>
  <si>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 xml:space="preserve">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</si>
  <si>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 xml:space="preserve">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</si>
  <si>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</si>
  <si>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 xml:space="preserve">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</si>
  <si>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</si>
  <si>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 xml:space="preserve">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</si>
  <si>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 xml:space="preserve">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</si>
  <si>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 xml:space="preserve">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</si>
  <si>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 xml:space="preserve">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</si>
  <si>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</si>
  <si>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</si>
  <si>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 xml:space="preserve">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</si>
  <si>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</si>
  <si>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 xml:space="preserve">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</si>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</sst>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78">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40" borderId="12" numFmtId="0" xfId="0" applyFont="1" applyFill="1" applyBorder="1">
      <alignment horizontal="left" vertical="top" wrapText="1"/>
    </xf>
    <xf fontId="0" fillId="35" borderId="12" numFmtId="49" xfId="0" applyNumberFormat="1" applyFont="1" applyFill="1" applyBorder="1">
      <alignment horizontal="left" vertical="center" wrapText="1"/>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40" borderId="12" numFmtId="49" xfId="0" applyNumberFormat="1" applyFont="1" applyFill="1" applyBorder="1">
      <alignment horizontal="left" vertical="top"/>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0" fillId="0" borderId="12" numFmtId="49" xfId="0" applyNumberFormat="1" applyFont="1" applyBorder="1">
      <alignment horizontal="left" vertical="center" wrapText="1"/>
    </xf>
    <xf fontId="0" fillId="0" borderId="12" numFmtId="179" xfId="0" applyNumberFormat="1" applyFont="1" applyBorder="1">
      <alignment horizontal="left" indent="1" vertical="center" wrapText="1"/>
    </xf>
    <xf fontId="0" fillId="35" borderId="12" numFmtId="179" xfId="0" applyNumberFormat="1" applyFont="1" applyFill="1" applyBorder="1">
      <alignment horizontal="center" vertical="center" wrapText="1"/>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11</xdr:row>
      <xdr:rowOff>57339</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76389</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1" deleteRows="1" formatColumns="0" formatRows="0" insertColumns="1" insertRows="1" sheet="1" sort="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85</v>
      </c>
      <c r="H1" s="490" t="s">
        <v>86</v>
      </c>
      <c r="I1" s="490" t="s">
        <v>87</v>
      </c>
      <c r="P1" s="490" t="s">
        <v>85</v>
      </c>
      <c r="Q1" s="490" t="s">
        <v>86</v>
      </c>
      <c r="R1" s="490" t="s">
        <v>87</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394</v>
      </c>
      <c r="F4" s="2239"/>
      <c r="G4" s="2240"/>
      <c r="H4" s="2240"/>
      <c r="I4" s="2241"/>
      <c r="J4" s="492"/>
      <c r="K4" s="454"/>
      <c r="L4" s="454"/>
      <c r="W4" s="448">
        <v>22</v>
      </c>
    </row>
    <row r="5" s="1636" customFormat="1" ht="18" customHeight="1">
      <c r="A5" s="760"/>
      <c r="D5" s="823"/>
      <c r="E5" s="2215" t="str">
        <f>IF(org=0,"Не определено",org)</f>
        <v xml:space="preserve">АО "ДГК"</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306</v>
      </c>
      <c r="F7" s="2209"/>
      <c r="G7" s="2210"/>
      <c r="H7" s="2210"/>
      <c r="I7" s="2210"/>
      <c r="J7" s="2210"/>
      <c r="K7" s="2210"/>
      <c r="L7" s="2224" t="s">
        <v>307</v>
      </c>
      <c r="W7" s="448">
        <v>14</v>
      </c>
    </row>
    <row r="8" ht="48.25" customHeight="1">
      <c r="D8" s="451"/>
      <c r="E8" s="474" t="s">
        <v>90</v>
      </c>
      <c r="F8" s="824"/>
      <c r="G8" s="466" t="s">
        <v>88</v>
      </c>
      <c r="H8" s="466" t="s">
        <v>89</v>
      </c>
      <c r="I8" s="415" t="s">
        <v>87</v>
      </c>
      <c r="J8" s="415" t="s">
        <v>395</v>
      </c>
      <c r="K8" s="415" t="s">
        <v>396</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r="13" ht="15.75" customHeight="1">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1" deleteRows="1" formatColumns="0" formatRows="0" insertColumns="1" insertRows="1" sheet="1" sort="1"/>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7004D-0010-426A-A240-009600DE00F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7A00D9-00F5-4EB2-9CAF-0087008F0029}"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63</v>
      </c>
      <c r="AJ17" s="2268"/>
      <c r="AK17" s="2269" t="s">
        <v>63</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r="40" ht="35.649999999999999" customHeight="1">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r="41" ht="35.649999999999999"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23</v>
      </c>
    </row>
    <row r="44" ht="24" customHeight="1">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23</v>
      </c>
    </row>
    <row r="45" ht="24" customHeight="1">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4" customHeight="1">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23</v>
      </c>
    </row>
    <row r="47" ht="49.5" customHeight="1">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23</v>
      </c>
    </row>
    <row r="49" ht="24" customHeight="1">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r="50" ht="1.05" customHeight="1">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1" deleteRows="1" formatColumns="0" formatRows="0" insertColumns="1" insertRows="1" sheet="1" sort="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1D-00C4-4758-A6A9-0076002E009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900B9-0037-41C0-9672-00060096005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90088-0001-4E5F-A55C-00B4004F001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800BD-0051-4F04-BBFE-0078000F009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63</v>
      </c>
      <c r="AJ17" s="2268"/>
      <c r="AK17" s="2269" t="s">
        <v>63</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r="40" ht="35.649999999999999" customHeight="1">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r="41" ht="35.649999999999999"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21</v>
      </c>
    </row>
    <row r="44" ht="22" customHeight="1">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21</v>
      </c>
    </row>
    <row r="45" ht="24" customHeight="1">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2" customHeight="1">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21</v>
      </c>
    </row>
    <row r="47" ht="49.5" customHeight="1">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21</v>
      </c>
    </row>
    <row r="49" ht="22" customHeight="1">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r="50" ht="1.05" customHeight="1">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1" deleteRows="1" formatColumns="0" formatRows="0" insertColumns="1" insertRows="1" sheet="1" sort="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1001C-00F9-48F7-8051-00DC0033007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00009-0091-495A-9D78-00D80022009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000C8-0078-4BBF-B9C9-00F000BE00E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00025-0050-4891-9652-00930040008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63</v>
      </c>
      <c r="AJ17" s="2268"/>
      <c r="AK17" s="2269" t="s">
        <v>63</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1636"/>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46050.62997685185</v>
      </c>
      <c r="W30" s="2265"/>
      <c r="X30" s="2265"/>
      <c r="Y30" s="2265"/>
      <c r="Z30" s="2265"/>
      <c r="AA30" s="2265"/>
      <c r="AB30" s="2265"/>
      <c r="AC30" s="1636"/>
      <c r="AD30" s="2265" t="str">
        <f>IF(TITLE_DATE_PR_CHANGE="",IF(TITLE_DATE_PR="","",TITLE_DATE_PR),TITLE_DATE_PR_CHANGE)</f>
        <v>46050.62997685185</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3/12</v>
      </c>
      <c r="W31" s="2252"/>
      <c r="X31" s="2252"/>
      <c r="Y31" s="2252"/>
      <c r="Z31" s="2252"/>
      <c r="AA31" s="2252"/>
      <c r="AB31" s="2252"/>
      <c r="AC31" s="1636"/>
      <c r="AD31" s="2252" t="str">
        <f>IF(TITLE_NUMBER_PR_CHANGE="",IF(TITLE_NUMBER_PR="","",TITLE_NUMBER_PR),TITLE_NUMBER_PR_CHANGE)</f>
        <v>3/12</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46050.62997685185</v>
      </c>
      <c r="W34" s="2265"/>
      <c r="X34" s="2265"/>
      <c r="Y34" s="2265"/>
      <c r="Z34" s="2265"/>
      <c r="AA34" s="2265"/>
      <c r="AB34" s="2265"/>
      <c r="AC34" s="1636"/>
      <c r="AD34" s="2265" t="str">
        <f>IF(TITLE_DATE_PR_CHANGE="",IF(TITLE_DATE_PR="","",TITLE_DATE_PR),TITLE_DATE_PR_CHANGE)</f>
        <v>46050.62997685185</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3/12</v>
      </c>
      <c r="W35" s="2252"/>
      <c r="X35" s="2252"/>
      <c r="Y35" s="2252"/>
      <c r="Z35" s="2252"/>
      <c r="AA35" s="2252"/>
      <c r="AB35" s="2252"/>
      <c r="AC35" s="1636"/>
      <c r="AD35" s="2252" t="str">
        <f>IF(TITLE_NUMBER_PR_CHANGE="",IF(TITLE_NUMBER_PR="","",TITLE_NUMBER_PR),TITLE_NUMBER_PR_CHANGE)</f>
        <v>3/12</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r="39" ht="14.65" customHeight="1">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r="40" ht="35.649999999999999" customHeight="1">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r="41" ht="35.649999999999999" customHeight="1">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 xml:space="preserve">Наименование тарифа</v>
      </c>
      <c r="AQ43" s="1625"/>
      <c r="AR43" s="1625"/>
      <c r="AS43" s="1632">
        <v>21</v>
      </c>
    </row>
    <row r="44" ht="22" customHeight="1">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 xml:space="preserve">Территория действия тарифа</v>
      </c>
      <c r="AQ44" s="1625"/>
      <c r="AR44" s="1625"/>
      <c r="AS44" s="1632">
        <v>21</v>
      </c>
    </row>
    <row r="45" ht="24" customHeight="1">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 xml:space="preserve">Наименование системы теплоснабжения</v>
      </c>
      <c r="AQ45" s="1625"/>
      <c r="AR45" s="1625"/>
      <c r="AS45" s="1632">
        <v>23</v>
      </c>
    </row>
    <row r="46" ht="22" customHeight="1">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 xml:space="preserve">Источник тепловой энергии</v>
      </c>
      <c r="AQ46" s="1625"/>
      <c r="AR46" s="1625"/>
      <c r="AS46" s="1632">
        <v>21</v>
      </c>
    </row>
    <row r="47" ht="49.5" customHeight="1">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 xml:space="preserve">Группа потребителей</v>
      </c>
      <c r="AQ48" s="1625"/>
      <c r="AR48" s="1625"/>
      <c r="AS48" s="1632">
        <v>21</v>
      </c>
    </row>
    <row r="49" ht="22" customHeight="1">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r="50" ht="1.05" customHeight="1">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1" deleteRows="1" insertColumns="1" insertRows="1"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A00CC-0004-45FA-89C7-00E70001008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1500F0-00E4-4435-A07A-00DB00A4002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100B2-001D-4459-A160-005400E100A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A00FF-0093-4296-9550-006E0046005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63</v>
      </c>
      <c r="AJ17" s="2268"/>
      <c r="AK17" s="2269" t="s">
        <v>63</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1636"/>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46050.62997685185</v>
      </c>
      <c r="W30" s="2265"/>
      <c r="X30" s="2265"/>
      <c r="Y30" s="2265"/>
      <c r="Z30" s="2265"/>
      <c r="AA30" s="2265"/>
      <c r="AB30" s="2265"/>
      <c r="AC30" s="1636"/>
      <c r="AD30" s="2265" t="str">
        <f>IF(TITLE_DATE_PR_CHANGE="",IF(TITLE_DATE_PR="","",TITLE_DATE_PR),TITLE_DATE_PR_CHANGE)</f>
        <v>46050.62997685185</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3/12</v>
      </c>
      <c r="W31" s="2252"/>
      <c r="X31" s="2252"/>
      <c r="Y31" s="2252"/>
      <c r="Z31" s="2252"/>
      <c r="AA31" s="2252"/>
      <c r="AB31" s="2252"/>
      <c r="AC31" s="1636"/>
      <c r="AD31" s="2252" t="str">
        <f>IF(TITLE_NUMBER_PR_CHANGE="",IF(TITLE_NUMBER_PR="","",TITLE_NUMBER_PR),TITLE_NUMBER_PR_CHANGE)</f>
        <v>3/12</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46050.62997685185</v>
      </c>
      <c r="W34" s="2265"/>
      <c r="X34" s="2265"/>
      <c r="Y34" s="2265"/>
      <c r="Z34" s="2265"/>
      <c r="AA34" s="2265"/>
      <c r="AB34" s="2265"/>
      <c r="AC34" s="1636"/>
      <c r="AD34" s="2265" t="str">
        <f>IF(TITLE_DATE_PR_CHANGE="",IF(TITLE_DATE_PR="","",TITLE_DATE_PR),TITLE_DATE_PR_CHANGE)</f>
        <v>46050.62997685185</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3/12</v>
      </c>
      <c r="W35" s="2252"/>
      <c r="X35" s="2252"/>
      <c r="Y35" s="2252"/>
      <c r="Z35" s="2252"/>
      <c r="AA35" s="2252"/>
      <c r="AB35" s="2252"/>
      <c r="AC35" s="1636"/>
      <c r="AD35" s="2252" t="str">
        <f>IF(TITLE_NUMBER_PR_CHANGE="",IF(TITLE_NUMBER_PR="","",TITLE_NUMBER_PR),TITLE_NUMBER_PR_CHANGE)</f>
        <v>3/12</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r="39" ht="14.65" customHeight="1">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r="40" ht="35.649999999999999" customHeight="1">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r="41" ht="35.649999999999999" customHeight="1">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 xml:space="preserve">Наименование тарифа</v>
      </c>
      <c r="AQ43" s="1625"/>
      <c r="AR43" s="1625"/>
      <c r="AS43" s="1632">
        <v>21</v>
      </c>
    </row>
    <row r="44" ht="22" customHeight="1">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 xml:space="preserve">Территория действия тарифа</v>
      </c>
      <c r="AQ44" s="1625"/>
      <c r="AR44" s="1625"/>
      <c r="AS44" s="1632">
        <v>21</v>
      </c>
    </row>
    <row r="45" ht="24" customHeight="1">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 xml:space="preserve">Наименование системы теплоснабжения</v>
      </c>
      <c r="AQ45" s="1625"/>
      <c r="AR45" s="1625"/>
      <c r="AS45" s="1632">
        <v>23</v>
      </c>
    </row>
    <row r="46" ht="22" customHeight="1">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 xml:space="preserve">Источник тепловой энергии</v>
      </c>
      <c r="AQ46" s="1625"/>
      <c r="AR46" s="1625"/>
      <c r="AS46" s="1632">
        <v>21</v>
      </c>
    </row>
    <row r="47" ht="49.5" customHeight="1">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 xml:space="preserve">Группа потребителей</v>
      </c>
      <c r="AQ48" s="1625"/>
      <c r="AR48" s="1625"/>
      <c r="AS48" s="1632">
        <v>21</v>
      </c>
    </row>
    <row r="49" ht="22" customHeight="1">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r="50" ht="1.05" customHeight="1">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1" deleteRows="1" insertColumns="1" insertRows="1"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10019-0060-4CEB-A878-009400E7009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B004E-0082-49D8-B908-009200F4000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D009E-008F-46C0-8B8E-00DD00A3006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30086-000C-419F-BD78-000C000C00D5}"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63</v>
      </c>
      <c r="AJ17" s="2268"/>
      <c r="AK17" s="2269" t="s">
        <v>63</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r="40" ht="24" customHeight="1">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r="41" s="1267" customFormat="1" ht="24"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21</v>
      </c>
    </row>
    <row r="44" ht="22" customHeight="1">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21</v>
      </c>
    </row>
    <row r="45" ht="24" customHeight="1">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2" customHeight="1">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21</v>
      </c>
    </row>
    <row r="47" ht="49.5" customHeight="1">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21</v>
      </c>
    </row>
    <row r="49" ht="22" customHeight="1">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r="50" ht="1.05" customHeight="1">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1" deleteRows="1" formatColumns="0" formatRows="0" insertColumns="1" insertRows="1" sheet="1" sort="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F00EF-00DB-4B7B-A753-00C2001A00F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70022-0007-4904-A947-00B9008100C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640088-00C3-478F-95B4-002400FF00A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300A2-0056-4EA0-BF46-00D0009400C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63</v>
      </c>
      <c r="AJ17" s="2268"/>
      <c r="AK17" s="2269" t="s">
        <v>63</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r="40" ht="35.649999999999999" customHeight="1">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r="41" ht="35.649999999999999"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21</v>
      </c>
    </row>
    <row r="44" ht="22" customHeight="1">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21</v>
      </c>
    </row>
    <row r="45" ht="24" customHeight="1">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2" customHeight="1">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21</v>
      </c>
    </row>
    <row r="47" s="1643" customFormat="1" ht="0" customHeight="1">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21</v>
      </c>
    </row>
    <row r="49" ht="22" customHeight="1">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r="50" ht="1.05" customHeight="1">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1" deleteRows="1" formatColumns="0" formatRows="0" insertColumns="1" insertRows="1" sheet="1" sort="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E006B-0061-423F-8E5E-00710064007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D6004E-00D8-472C-9C3E-00B6002400E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500CB-00C9-4435-91F7-0041007200D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30091-0016-41F2-ADCB-0074009C005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63</v>
      </c>
      <c r="AJ17" s="2268"/>
      <c r="AK17" s="2269" t="s">
        <v>63</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r="40" ht="35.649999999999999" customHeight="1">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r="41" ht="35.649999999999999"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21</v>
      </c>
    </row>
    <row r="44" ht="22" customHeight="1">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21</v>
      </c>
    </row>
    <row r="45" ht="24" customHeight="1">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2" customHeight="1">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21</v>
      </c>
    </row>
    <row r="47" s="1643" customFormat="1" ht="0" customHeight="1">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21</v>
      </c>
    </row>
    <row r="49" ht="22" customHeight="1">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r="50" ht="1.05" customHeight="1">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1" deleteRows="1" formatColumns="0" formatRows="0" insertColumns="1" insertRows="1" sheet="1" sort="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600C9-00BB-4564-826E-004F0003007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F00E2-007B-4557-889A-002D007F00DF}"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90028-0062-42EC-9ACA-0096002300E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D0054-00D9-42B2-935E-0047009C00F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63</v>
      </c>
      <c r="AJ17" s="2268"/>
      <c r="AK17" s="2269" t="s">
        <v>63</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xml:space="preserve">Агентство по тарифам Приморского края</v>
      </c>
      <c r="W29" s="2252"/>
      <c r="X29" s="2252"/>
      <c r="Y29" s="2252"/>
      <c r="Z29" s="2252"/>
      <c r="AA29" s="2252"/>
      <c r="AB29" s="2252"/>
      <c r="AC29" s="327"/>
      <c r="AD29" s="2252" t="str">
        <f>IF(TITLE_NAME_OR_PR_CHANGE="",IF(TITLE_NAME_OR_PR="","",TITLE_NAME_OR_PR),TITLE_NAME_OR_PR_CHANGE)</f>
        <v xml:space="preserve">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46050.62997685185</v>
      </c>
      <c r="W30" s="2265"/>
      <c r="X30" s="2265"/>
      <c r="Y30" s="2265"/>
      <c r="Z30" s="2265"/>
      <c r="AA30" s="2265"/>
      <c r="AB30" s="2265"/>
      <c r="AC30" s="327"/>
      <c r="AD30" s="2265" t="str">
        <f>IF(TITLE_DATE_PR_CHANGE="",IF(TITLE_DATE_PR="","",TITLE_DATE_PR),TITLE_DATE_PR_CHANGE)</f>
        <v>46050.62997685185</v>
      </c>
      <c r="AE30" s="2265"/>
      <c r="AF30" s="2265"/>
      <c r="AG30" s="2265"/>
      <c r="AH30" s="2265"/>
      <c r="AI30" s="2265"/>
      <c r="AJ30" s="2265"/>
      <c r="AK30" s="327"/>
      <c r="AL30" s="327"/>
      <c r="AM30" s="281"/>
      <c r="AN30" s="369"/>
      <c r="AO30" s="369"/>
      <c r="AP30" s="369"/>
      <c r="AQ30" s="369"/>
      <c r="AR30" s="369"/>
      <c r="AS30" s="419">
        <v>0</v>
      </c>
    </row>
    <row r="31" s="1854" customFormat="1" ht="18.75" customHeight="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r="32" s="1854" customFormat="1" ht="18.75" customHeight="1">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xml:space="preserve">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 xml:space="preserve">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46050.62997685185</v>
      </c>
      <c r="W34" s="2265"/>
      <c r="X34" s="2265"/>
      <c r="Y34" s="2265"/>
      <c r="Z34" s="2265"/>
      <c r="AA34" s="2265"/>
      <c r="AB34" s="2265"/>
      <c r="AC34" s="327"/>
      <c r="AD34" s="2265" t="str">
        <f>IF(TITLE_DATE_PR_CHANGE="",IF(TITLE_DATE_PR="","",TITLE_DATE_PR),TITLE_DATE_PR_CHANGE)</f>
        <v>46050.62997685185</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r="39" ht="14.65" customHeight="1">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r="40" ht="35.649999999999999" customHeight="1">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r="41" ht="35.649999999999999" customHeight="1">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 xml:space="preserve">Наименование тарифа</v>
      </c>
      <c r="AQ43" s="501"/>
      <c r="AR43" s="501"/>
      <c r="AS43" s="1156">
        <v>21</v>
      </c>
    </row>
    <row r="44" ht="22" customHeight="1">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 xml:space="preserve">Территория действия тарифа</v>
      </c>
      <c r="AQ44" s="501"/>
      <c r="AR44" s="501"/>
      <c r="AS44" s="1156">
        <v>21</v>
      </c>
    </row>
    <row r="45" ht="24" customHeight="1">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 xml:space="preserve">Наименование системы теплоснабжения</v>
      </c>
      <c r="AQ45" s="501"/>
      <c r="AR45" s="501"/>
      <c r="AS45" s="1156">
        <v>23</v>
      </c>
    </row>
    <row r="46" ht="22" customHeight="1">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 xml:space="preserve">Источник тепловой энергии</v>
      </c>
      <c r="AQ46" s="501"/>
      <c r="AR46" s="501"/>
      <c r="AS46" s="1156">
        <v>21</v>
      </c>
    </row>
    <row r="47" s="1643" customFormat="1" ht="0" customHeight="1">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 xml:space="preserve">Группа потребителей</v>
      </c>
      <c r="AQ48" s="501"/>
      <c r="AR48" s="501"/>
      <c r="AS48" s="1156">
        <v>21</v>
      </c>
    </row>
    <row r="49" ht="22" customHeight="1">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r="50" ht="0" customHeight="1">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1" deleteRows="1" formatColumns="0" formatRows="0" insertColumns="1" insertRows="1" sheet="1" sort="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E0086-00B1-4B5E-BB3A-00E800A300D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C00B7-002B-462E-9A17-004900B3003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D0084-0067-4BAF-97EF-003F004D004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000E3-00F2-48A4-AD25-009E00CB000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63</v>
      </c>
      <c r="AN19" s="2268"/>
      <c r="AO19" s="2269" t="s">
        <v>63</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customHeight="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xml:space="preserve">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 xml:space="preserve">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r="34" s="1854" customFormat="1" ht="18.75" customHeight="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46050.62997685185</v>
      </c>
      <c r="Y34" s="2265"/>
      <c r="Z34" s="2265"/>
      <c r="AA34" s="2265"/>
      <c r="AB34" s="2265"/>
      <c r="AC34" s="2265"/>
      <c r="AD34" s="2265"/>
      <c r="AE34" s="2265"/>
      <c r="AF34" s="327"/>
      <c r="AG34" s="2265" t="str">
        <f>IF(TITLE_DATE_PR_CHANGE="",IF(TITLE_DATE_PR="","",TITLE_DATE_PR),TITLE_DATE_PR_CHANGE)</f>
        <v>46050.62997685185</v>
      </c>
      <c r="AH34" s="2265"/>
      <c r="AI34" s="2265"/>
      <c r="AJ34" s="2265"/>
      <c r="AK34" s="2265"/>
      <c r="AL34" s="2265"/>
      <c r="AM34" s="2265"/>
      <c r="AN34" s="2265"/>
      <c r="AO34" s="327"/>
      <c r="AP34" s="327"/>
      <c r="AQ34" s="281"/>
      <c r="AR34" s="369"/>
      <c r="AS34" s="369"/>
      <c r="AT34" s="369"/>
      <c r="AU34" s="369"/>
      <c r="AV34" s="369"/>
      <c r="AW34" s="419">
        <v>0</v>
      </c>
    </row>
    <row r="35" s="1854" customFormat="1" ht="18.75" customHeight="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3/12</v>
      </c>
      <c r="Y35" s="2252"/>
      <c r="Z35" s="2252"/>
      <c r="AA35" s="2252"/>
      <c r="AB35" s="2252"/>
      <c r="AC35" s="2252"/>
      <c r="AD35" s="2252"/>
      <c r="AE35" s="2252"/>
      <c r="AF35" s="327"/>
      <c r="AG35" s="2252" t="str">
        <f>IF(TITLE_NUMBER_PR_CHANGE="",IF(TITLE_NUMBER_PR="","",TITLE_NUMBER_PR),TITLE_NUMBER_PR_CHANGE)</f>
        <v>3/12</v>
      </c>
      <c r="AH35" s="2252"/>
      <c r="AI35" s="2252"/>
      <c r="AJ35" s="2252"/>
      <c r="AK35" s="2252"/>
      <c r="AL35" s="2252"/>
      <c r="AM35" s="2252"/>
      <c r="AN35" s="2252"/>
      <c r="AO35" s="327"/>
      <c r="AP35" s="327"/>
      <c r="AQ35" s="281"/>
      <c r="AR35" s="369"/>
      <c r="AS35" s="369"/>
      <c r="AT35" s="369"/>
      <c r="AU35" s="369"/>
      <c r="AV35" s="369"/>
      <c r="AW35" s="419">
        <v>0</v>
      </c>
    </row>
    <row r="36" s="1854" customFormat="1" ht="18.75" customHeight="1">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 xml:space="preserve">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 xml:space="preserve">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46050.62997685185</v>
      </c>
      <c r="Y38" s="2265"/>
      <c r="Z38" s="2265"/>
      <c r="AA38" s="2265"/>
      <c r="AB38" s="2265"/>
      <c r="AC38" s="2265"/>
      <c r="AD38" s="2265"/>
      <c r="AE38" s="2265"/>
      <c r="AF38" s="327"/>
      <c r="AG38" s="2265" t="str">
        <f>IF(TITLE_DATE_PR_CHANGE="",IF(TITLE_DATE_PR="","",TITLE_DATE_PR),TITLE_DATE_PR_CHANGE)</f>
        <v>46050.62997685185</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3/12</v>
      </c>
      <c r="Y39" s="2252"/>
      <c r="Z39" s="2252"/>
      <c r="AA39" s="2252"/>
      <c r="AB39" s="2252"/>
      <c r="AC39" s="2252"/>
      <c r="AD39" s="2252"/>
      <c r="AE39" s="2252"/>
      <c r="AF39" s="327"/>
      <c r="AG39" s="2252" t="str">
        <f>IF(TITLE_NUMBER_PR_CHANGE="",IF(TITLE_NUMBER_PR="","",TITLE_NUMBER_PR),TITLE_NUMBER_PR_CHANGE)</f>
        <v>3/12</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r="43" ht="14.65" customHeight="1">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r="44" ht="35.649999999999999" customHeight="1">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r="45" ht="14.65" customHeight="1">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r="47" ht="65.25" customHeight="1">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 xml:space="preserve">Наименование тарифа</v>
      </c>
      <c r="AU49" s="501"/>
      <c r="AV49" s="501"/>
      <c r="AW49" s="1156">
        <v>21</v>
      </c>
    </row>
    <row r="50" ht="22" customHeight="1">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 xml:space="preserve">Территория действия тарифа</v>
      </c>
      <c r="AU50" s="501"/>
      <c r="AV50" s="501"/>
      <c r="AW50" s="1156">
        <v>21</v>
      </c>
    </row>
    <row r="51" ht="24" customHeight="1">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 xml:space="preserve">Наименование системы теплоснабжения</v>
      </c>
      <c r="AU51" s="501"/>
      <c r="AV51" s="501"/>
      <c r="AW51" s="1156">
        <v>23</v>
      </c>
    </row>
    <row r="52" ht="22" customHeight="1">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 xml:space="preserve">Источник тепловой энергии</v>
      </c>
      <c r="AU52" s="501"/>
      <c r="AV52" s="501"/>
      <c r="AW52" s="1156">
        <v>21</v>
      </c>
    </row>
    <row r="53" s="1643" customFormat="1" ht="0" customHeight="1">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 xml:space="preserve">Группа потребителей</v>
      </c>
      <c r="AU54" s="501"/>
      <c r="AV54" s="501"/>
      <c r="AW54" s="1156">
        <v>21</v>
      </c>
    </row>
    <row r="55" ht="22" customHeight="1">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r="56" ht="11.5" customHeight="1">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r="57" ht="0" customHeight="1">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1" deleteRows="1" formatColumns="0" formatRows="0" insertColumns="1" insertRows="1" sheet="1" sort="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C0032-0047-407C-8015-00C000CB0095}"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F50045-00EA-4AA7-ABC6-0033007B00FA}"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EE0095-00B4-49EB-B1D2-003000840038}"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BA00A4-0086-4425-B8A3-00A30033007F}"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C16" workbookViewId="0">
      <selection activeCell="I23" sqref="I23"/>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PP110.OPEN.INFO.PRICE.HEAT.EIAS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Показатели, подлежащие раскрытию в сфере теплоснабжения (цены и тарифы)</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customHeight="1">
      <c r="A11" s="2099" t="s">
        <v>20</v>
      </c>
      <c r="D11" s="76"/>
      <c r="E11" s="1166" t="s">
        <v>21</v>
      </c>
      <c r="F11" s="1733">
        <v>46051.628796296296</v>
      </c>
      <c r="G11" s="78"/>
      <c r="H11" s="774" t="s">
        <v>22</v>
      </c>
      <c r="J11" s="877" t="s">
        <v>23</v>
      </c>
      <c r="Q11" s="75">
        <v>0</v>
      </c>
    </row>
    <row r="12" ht="22.5" customHeight="1">
      <c r="A12" s="2099"/>
      <c r="D12" s="76"/>
      <c r="E12" s="1166" t="s">
        <v>24</v>
      </c>
      <c r="F12" s="1733">
        <v>46597.629016203704</v>
      </c>
      <c r="G12" s="74"/>
      <c r="J12" s="877" t="s">
        <v>25</v>
      </c>
      <c r="Q12" s="75">
        <v>0</v>
      </c>
    </row>
    <row r="13" s="1636" customFormat="1" ht="22.5" hidden="1" customHeight="1">
      <c r="A13" s="789" t="s">
        <v>26</v>
      </c>
      <c r="B13" s="99"/>
      <c r="C13" s="409"/>
      <c r="D13" s="411"/>
      <c r="E13" s="1776" t="s">
        <v>27</v>
      </c>
      <c r="F13" s="1733" t="s">
        <v>28</v>
      </c>
      <c r="G13" s="78"/>
      <c r="H13" s="771"/>
      <c r="I13" s="412"/>
      <c r="J13" s="1777" t="s">
        <v>29</v>
      </c>
      <c r="Q13" s="410">
        <v>0</v>
      </c>
    </row>
    <row r="14" s="1636" customFormat="1" ht="27" hidden="1" customHeight="1">
      <c r="A14" s="789" t="s">
        <v>30</v>
      </c>
      <c r="B14" s="99"/>
      <c r="C14" s="409"/>
      <c r="D14" s="411"/>
      <c r="E14" s="1166" t="s">
        <v>31</v>
      </c>
      <c r="F14" s="1768"/>
      <c r="G14" s="78"/>
      <c r="H14" s="771"/>
      <c r="I14" s="412"/>
      <c r="J14" s="877" t="s">
        <v>32</v>
      </c>
      <c r="Q14" s="410">
        <v>0</v>
      </c>
    </row>
    <row r="15" s="1636" customFormat="1" ht="19.5" hidden="1" customHeight="1">
      <c r="A15" s="789" t="s">
        <v>33</v>
      </c>
      <c r="B15" s="99"/>
      <c r="C15" s="409"/>
      <c r="D15" s="411"/>
      <c r="E15" s="1166" t="s">
        <v>34</v>
      </c>
      <c r="F15" s="1768"/>
      <c r="G15" s="78"/>
      <c r="H15" s="771"/>
      <c r="I15" s="412"/>
      <c r="J15" s="877" t="s">
        <v>35</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36</v>
      </c>
      <c r="F17" s="217" t="s">
        <v>37</v>
      </c>
      <c r="G17" s="74"/>
      <c r="H17" s="774" t="s">
        <v>22</v>
      </c>
      <c r="Q17" s="75">
        <v>20</v>
      </c>
    </row>
    <row r="18" ht="25.5" hidden="1" customHeight="1">
      <c r="D18" s="76"/>
      <c r="E18" s="1776" t="s">
        <v>38</v>
      </c>
      <c r="F18" s="1734"/>
      <c r="G18" s="74"/>
      <c r="I18" s="775"/>
      <c r="J18" s="2098" t="s">
        <v>39</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вводятся изменения в тарифы</v>
      </c>
      <c r="F19" s="1734"/>
      <c r="G19" s="74"/>
      <c r="I19" s="775"/>
      <c r="J19" s="2098"/>
      <c r="Q19" s="75">
        <v>0</v>
      </c>
    </row>
    <row r="20" ht="22.5" customHeight="1">
      <c r="D20" s="76"/>
      <c r="E20" s="77"/>
      <c r="F20" s="271" t="str">
        <f>"Первичное "&amp;IF(TEMPLATE_GROUP="P","установление тарифов","предложение по тарифам")</f>
        <v xml:space="preserve">Первичное установление тарифов</v>
      </c>
      <c r="G20" s="74"/>
      <c r="I20" s="395"/>
      <c r="J20" s="876" t="s">
        <v>40</v>
      </c>
      <c r="Q20" s="75">
        <v>0</v>
      </c>
    </row>
    <row r="21" ht="19.5" customHeight="1">
      <c r="D21" s="76"/>
      <c r="E21" s="392" t="str">
        <f>"Дата "&amp;IF(TEMPLATE_GROUP="P","документа","подачи заявления")&amp;" об утверждении тарифов"</f>
        <v xml:space="preserve">Дата документа об утверждении тарифов</v>
      </c>
      <c r="F21" s="1733">
        <v>46050.629976851851</v>
      </c>
      <c r="G21" s="74"/>
      <c r="I21" s="776"/>
      <c r="Q21" s="75">
        <v>0</v>
      </c>
    </row>
    <row r="22" ht="19.5" customHeight="1">
      <c r="D22" s="76"/>
      <c r="E22" s="392" t="str">
        <f>"Номер "&amp;IF(TEMPLATE_GROUP="P","документа","подачи заявления")&amp;" об утверждении тарифов"</f>
        <v xml:space="preserve">Номер документа об утверждении тарифов</v>
      </c>
      <c r="F22" s="217" t="s">
        <v>41</v>
      </c>
      <c r="G22" s="74"/>
      <c r="I22" s="776"/>
      <c r="Q22" s="75">
        <v>0</v>
      </c>
    </row>
    <row r="23" ht="22.5" customHeight="1">
      <c r="D23" s="76"/>
      <c r="E23" s="392" t="s">
        <v>42</v>
      </c>
      <c r="F23" s="217" t="s">
        <v>43</v>
      </c>
      <c r="G23" s="74"/>
      <c r="Q23" s="75">
        <v>0</v>
      </c>
    </row>
    <row r="24" ht="53.299999999999997" customHeight="1">
      <c r="D24" s="76"/>
      <c r="E24" s="392" t="s">
        <v>44</v>
      </c>
      <c r="F24" s="217" t="s">
        <v>45</v>
      </c>
      <c r="G24" s="74"/>
      <c r="Q24" s="75">
        <v>0</v>
      </c>
    </row>
    <row r="25" ht="22.5" hidden="1" customHeight="1">
      <c r="D25" s="76"/>
      <c r="E25" s="77"/>
      <c r="F25" s="271" t="str">
        <f>"Изменение "&amp;IF(TEMPLATE_GROUP="P","тарифов","предложения по тарифам")</f>
        <v xml:space="preserve">Изменение тарифов</v>
      </c>
      <c r="G25" s="74"/>
      <c r="J25" s="876" t="s">
        <v>46</v>
      </c>
      <c r="Q25" s="75">
        <v>0</v>
      </c>
    </row>
    <row r="26" ht="19.5" hidden="1" customHeight="1">
      <c r="D26" s="76"/>
      <c r="E26" s="392" t="str">
        <f>"Дата "&amp;IF(TEMPLATE_GROUP="P","принятия решения","подачи заявления")&amp;" об изменении тарифов"</f>
        <v xml:space="preserve">Дата принятия решения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принятия решения об изменении тарифов</v>
      </c>
      <c r="F27" s="219"/>
      <c r="G27" s="74"/>
      <c r="Q27" s="75">
        <v>0</v>
      </c>
    </row>
    <row r="28" ht="24.75" hidden="1" customHeight="1">
      <c r="D28" s="76"/>
      <c r="E28" s="392" t="s">
        <v>47</v>
      </c>
      <c r="F28" s="219"/>
      <c r="G28" s="74"/>
      <c r="Q28" s="75">
        <v>0</v>
      </c>
    </row>
    <row r="29" ht="19.5" hidden="1" customHeight="1">
      <c r="D29" s="76"/>
      <c r="E29" s="392" t="s">
        <v>44</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48</v>
      </c>
      <c r="G31" s="777"/>
      <c r="Q31" s="75">
        <v>20</v>
      </c>
    </row>
    <row r="32" ht="21" hidden="1" customHeight="1">
      <c r="C32" s="79"/>
      <c r="D32" s="80"/>
      <c r="E32" s="393" t="s">
        <v>49</v>
      </c>
      <c r="F32" s="218"/>
      <c r="G32" s="777"/>
      <c r="Q32" s="75">
        <v>20</v>
      </c>
    </row>
    <row r="33" ht="21" customHeight="1">
      <c r="C33" s="79"/>
      <c r="D33" s="80"/>
      <c r="E33" s="392" t="s">
        <v>50</v>
      </c>
      <c r="F33" s="218" t="s">
        <v>51</v>
      </c>
      <c r="G33" s="777"/>
      <c r="Q33" s="75">
        <v>20</v>
      </c>
    </row>
    <row r="34" ht="21" customHeight="1">
      <c r="C34" s="79"/>
      <c r="D34" s="80"/>
      <c r="E34" s="392" t="s">
        <v>52</v>
      </c>
      <c r="F34" s="218" t="s">
        <v>53</v>
      </c>
      <c r="G34" s="777"/>
      <c r="H34" s="81"/>
      <c r="Q34" s="75">
        <v>20</v>
      </c>
    </row>
    <row r="35" s="1613" customFormat="1" ht="11.5" customHeight="1">
      <c r="A35" s="786"/>
      <c r="B35" s="233"/>
      <c r="C35" s="234"/>
      <c r="D35" s="240"/>
      <c r="E35" s="238"/>
      <c r="F35" s="241"/>
      <c r="G35" s="78"/>
      <c r="H35" s="410"/>
      <c r="I35" s="412"/>
      <c r="J35" s="875"/>
      <c r="Q35" s="237">
        <v>11</v>
      </c>
    </row>
    <row r="36" ht="19.5" customHeight="1">
      <c r="A36" s="880"/>
      <c r="D36" s="80"/>
      <c r="E36" s="392" t="s">
        <v>54</v>
      </c>
      <c r="F36" s="1211" t="s">
        <v>55</v>
      </c>
      <c r="G36" s="78"/>
      <c r="Q36" s="75">
        <v>0</v>
      </c>
    </row>
    <row r="37" ht="21" customHeight="1">
      <c r="A37" s="880"/>
      <c r="D37" s="80"/>
      <c r="E37" s="392" t="s">
        <v>56</v>
      </c>
      <c r="F37" s="1211" t="s">
        <v>57</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58</v>
      </c>
      <c r="F39" s="711" t="s">
        <v>19</v>
      </c>
      <c r="G39" s="74"/>
      <c r="H39" s="774" t="s">
        <v>22</v>
      </c>
      <c r="Q39" s="75">
        <v>35</v>
      </c>
    </row>
    <row r="40" s="1613" customFormat="1" ht="6" hidden="1" customHeight="1">
      <c r="A40" s="785"/>
      <c r="B40" s="427"/>
      <c r="C40" s="428"/>
      <c r="D40" s="429"/>
      <c r="E40" s="430"/>
      <c r="F40" s="1054"/>
      <c r="G40" s="74"/>
      <c r="H40" s="410"/>
      <c r="I40" s="412"/>
      <c r="J40" s="877"/>
      <c r="Q40" s="431">
        <v>6</v>
      </c>
    </row>
    <row r="41" s="1636" customFormat="1" ht="26.25" hidden="1" customHeight="1">
      <c r="A41" s="789" t="s">
        <v>26</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1" t="s">
        <v>19</v>
      </c>
      <c r="G41" s="74"/>
      <c r="I41" s="412"/>
      <c r="J41" s="877"/>
      <c r="Q41" s="410">
        <v>0</v>
      </c>
    </row>
    <row r="42" s="1613" customFormat="1" ht="6" customHeight="1">
      <c r="A42" s="785"/>
      <c r="B42" s="427"/>
      <c r="C42" s="428"/>
      <c r="D42" s="429"/>
      <c r="E42" s="430"/>
      <c r="F42" s="1054"/>
      <c r="G42" s="74"/>
      <c r="H42" s="410"/>
      <c r="I42" s="412"/>
      <c r="J42" s="875"/>
      <c r="Q42" s="431">
        <v>0</v>
      </c>
    </row>
    <row r="43" s="1636" customFormat="1" ht="27" hidden="1" customHeight="1">
      <c r="A43" s="785"/>
      <c r="B43" s="414"/>
      <c r="C43" s="409"/>
      <c r="D43" s="411"/>
      <c r="E43" s="392" t="s">
        <v>59</v>
      </c>
      <c r="F43" s="711" t="s">
        <v>19</v>
      </c>
      <c r="G43" s="74"/>
      <c r="I43" s="412"/>
      <c r="J43" s="877"/>
      <c r="Q43" s="410">
        <v>0</v>
      </c>
    </row>
    <row r="44" s="1636" customFormat="1" ht="27" hidden="1" customHeight="1">
      <c r="A44" s="785"/>
      <c r="B44" s="414"/>
      <c r="C44" s="409"/>
      <c r="D44" s="411"/>
      <c r="E44" s="1166" t="s">
        <v>60</v>
      </c>
      <c r="F44" s="1889"/>
      <c r="G44" s="74"/>
      <c r="I44" s="412"/>
      <c r="J44" s="877"/>
      <c r="Q44" s="410">
        <v>0</v>
      </c>
    </row>
    <row r="45" s="1613" customFormat="1" ht="6" customHeight="1">
      <c r="A45" s="785"/>
      <c r="B45" s="427"/>
      <c r="C45" s="428"/>
      <c r="D45" s="429"/>
      <c r="E45" s="430"/>
      <c r="F45" s="1054"/>
      <c r="G45" s="74"/>
      <c r="H45" s="410"/>
      <c r="I45" s="412"/>
      <c r="J45" s="877"/>
      <c r="Q45" s="431">
        <v>0</v>
      </c>
    </row>
    <row r="46" s="1613" customFormat="1" ht="24.75" customHeight="1">
      <c r="A46" s="785"/>
      <c r="B46" s="427"/>
      <c r="C46" s="428"/>
      <c r="D46" s="429"/>
      <c r="E46" s="1166" t="s">
        <v>61</v>
      </c>
      <c r="F46" s="711" t="s">
        <v>19</v>
      </c>
      <c r="G46" s="74"/>
      <c r="H46" s="410"/>
      <c r="I46" s="412"/>
      <c r="J46" s="877"/>
      <c r="Q46" s="431">
        <v>0</v>
      </c>
    </row>
    <row r="47" s="1636" customFormat="1" ht="24.75" customHeight="1">
      <c r="A47" s="785"/>
      <c r="B47" s="414"/>
      <c r="C47" s="409"/>
      <c r="D47" s="411"/>
      <c r="E47" s="1166" t="s">
        <v>62</v>
      </c>
      <c r="F47" s="711" t="s">
        <v>19</v>
      </c>
      <c r="G47" s="74"/>
      <c r="I47" s="412"/>
      <c r="J47" s="877"/>
      <c r="Q47" s="410">
        <v>0</v>
      </c>
    </row>
    <row r="48" s="1613" customFormat="1" ht="6" customHeight="1">
      <c r="A48" s="785"/>
      <c r="B48" s="233"/>
      <c r="C48" s="234"/>
      <c r="D48" s="235"/>
      <c r="E48" s="236"/>
      <c r="F48" s="1054"/>
      <c r="G48" s="74"/>
      <c r="H48" s="410"/>
      <c r="I48" s="412"/>
      <c r="J48" s="877"/>
      <c r="Q48" s="237">
        <v>0</v>
      </c>
    </row>
    <row r="49" ht="29.25"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1" t="s">
        <v>63</v>
      </c>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64</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65</v>
      </c>
      <c r="F53" s="1049" t="s">
        <v>19</v>
      </c>
      <c r="G53" s="533"/>
      <c r="I53" s="535"/>
      <c r="J53" s="879"/>
      <c r="P53" s="536"/>
      <c r="Q53" s="534">
        <v>0</v>
      </c>
    </row>
    <row r="54" s="1636" customFormat="1" ht="27" hidden="1" customHeight="1">
      <c r="A54" s="787"/>
      <c r="B54" s="414"/>
      <c r="C54" s="531"/>
      <c r="D54" s="532"/>
      <c r="E54" s="392" t="s">
        <v>66</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67</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68</v>
      </c>
      <c r="F58" s="1049" t="s">
        <v>63</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r="60" s="1636" customFormat="1" ht="15" hidden="1" customHeight="1">
      <c r="A60" s="787"/>
      <c r="B60" s="414"/>
      <c r="C60" s="531"/>
      <c r="D60" s="532"/>
      <c r="E60" s="1166" t="s">
        <v>69</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70</v>
      </c>
      <c r="F62" s="1672" t="s">
        <v>63</v>
      </c>
      <c r="G62" s="74"/>
      <c r="H62" s="774" t="s">
        <v>22</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71</v>
      </c>
      <c r="F64" s="217" t="s">
        <v>72</v>
      </c>
      <c r="G64" s="78"/>
      <c r="Q64" s="75">
        <v>20</v>
      </c>
    </row>
    <row r="65" ht="21" customHeight="1">
      <c r="A65" s="788"/>
      <c r="B65" s="100"/>
      <c r="D65" s="83"/>
      <c r="E65" s="392" t="s">
        <v>73</v>
      </c>
      <c r="F65" s="217" t="s">
        <v>74</v>
      </c>
      <c r="G65" s="78"/>
      <c r="Q65" s="75">
        <v>20</v>
      </c>
    </row>
    <row r="66" ht="36.75" customHeight="1">
      <c r="D66" s="76"/>
      <c r="E66" s="394" t="s">
        <v>75</v>
      </c>
      <c r="F66" s="1055"/>
      <c r="G66" s="74"/>
      <c r="Q66" s="75">
        <v>35</v>
      </c>
    </row>
    <row r="67" ht="21" customHeight="1">
      <c r="A67" s="788"/>
      <c r="D67" s="411"/>
      <c r="E67" s="392" t="s">
        <v>76</v>
      </c>
      <c r="F67" s="272" t="s">
        <v>77</v>
      </c>
      <c r="G67" s="78"/>
      <c r="Q67" s="75">
        <v>20</v>
      </c>
    </row>
    <row r="68" ht="21" customHeight="1">
      <c r="A68" s="788"/>
      <c r="B68" s="100"/>
      <c r="D68" s="83"/>
      <c r="E68" s="392" t="s">
        <v>78</v>
      </c>
      <c r="F68" s="272" t="s">
        <v>79</v>
      </c>
      <c r="G68" s="78"/>
      <c r="Q68" s="75">
        <v>20</v>
      </c>
    </row>
    <row r="69" ht="21" customHeight="1">
      <c r="A69" s="788"/>
      <c r="B69" s="100"/>
      <c r="D69" s="83"/>
      <c r="E69" s="392" t="s">
        <v>80</v>
      </c>
      <c r="F69" s="272" t="s">
        <v>81</v>
      </c>
      <c r="G69" s="78"/>
      <c r="Q69" s="75">
        <v>20</v>
      </c>
    </row>
    <row r="70" ht="21" customHeight="1">
      <c r="D70" s="411"/>
      <c r="E70" s="392" t="s">
        <v>82</v>
      </c>
      <c r="F70" s="272" t="s">
        <v>83</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1" deleteRows="1" formatColumns="0" formatRows="0" insertColumns="1" insertRows="1" sheet="1" sort="1"/>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BE007C-00D0-4A47-A0E0-002800D50000}"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D700B1-000E-477C-830A-00B1004C008D}"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AC00E6-00C9-4519-9CD5-001B00E500E0}"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630068-0066-4D63-9542-001400630043}"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EE0041-00E7-4860-89EA-006B0090003B}"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E10087-0071-4900-87DB-00C000F20034}"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AE001B-00DE-4A6B-8B10-00F800A20056}"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D10007-001A-4095-8E99-00B2002F0041}"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8E00F9-0094-405A-ADF7-0053007200AB}"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r="20" ht="14.25" hidden="1" customHeight="1">
      <c r="AV20" s="497"/>
      <c r="AW20" s="497"/>
      <c r="AX20" s="497"/>
      <c r="AY20" s="497"/>
      <c r="AZ20" s="497"/>
      <c r="BA20" s="1156">
        <v>0</v>
      </c>
    </row>
    <row r="21" ht="14.25" hidden="1" customHeight="1">
      <c r="O21" s="1368" t="s">
        <v>420</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customHeight="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xml:space="preserve">Агентство по тарифам Приморского края</v>
      </c>
      <c r="W30" s="2252"/>
      <c r="X30" s="2252"/>
      <c r="Y30" s="2252"/>
      <c r="Z30" s="2252"/>
      <c r="AA30" s="327"/>
      <c r="AB30" s="2252" t="str">
        <f>IF(TITLE_NAME_OR_PR_CHANGE="",IF(TITLE_NAME_OR_PR="","",TITLE_NAME_OR_PR),TITLE_NAME_OR_PR_CHANGE)</f>
        <v xml:space="preserve">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customHeight="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46050.62997685185</v>
      </c>
      <c r="W31" s="2265"/>
      <c r="X31" s="2265"/>
      <c r="Y31" s="2265"/>
      <c r="Z31" s="2265"/>
      <c r="AA31" s="327"/>
      <c r="AB31" s="2265" t="str">
        <f>IF(TITLE_DATE_PR_CHANGE="",IF(TITLE_DATE_PR="","",TITLE_DATE_PR),TITLE_DATE_PR_CHANGE)</f>
        <v>46050.62997685185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customHeight="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3/12</v>
      </c>
      <c r="W32" s="2252"/>
      <c r="X32" s="2252"/>
      <c r="Y32" s="2252"/>
      <c r="Z32" s="2252"/>
      <c r="AA32" s="327"/>
      <c r="AB32" s="2252" t="str">
        <f>IF(TITLE_NUMBER_PR_CHANGE="",IF(TITLE_NUMBER_PR="","",TITLE_NUMBER_PR),TITLE_NUMBER_PR_CHANGE)</f>
        <v>3/12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customHeight="1">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 xml:space="preserve">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 xml:space="preserve">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46050.62997685185</v>
      </c>
      <c r="W35" s="2265"/>
      <c r="X35" s="2265"/>
      <c r="Y35" s="2265"/>
      <c r="Z35" s="2265"/>
      <c r="AA35" s="327"/>
      <c r="AB35" s="2265" t="str">
        <f>IF(TITLE_DATE_PR_CHANGE="",IF(TITLE_DATE_PR="","",TITLE_DATE_PR),TITLE_DATE_PR_CHANGE)</f>
        <v>46050.62997685185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3/12</v>
      </c>
      <c r="W36" s="2252"/>
      <c r="X36" s="2252"/>
      <c r="Y36" s="2252"/>
      <c r="Z36" s="2252"/>
      <c r="AA36" s="327"/>
      <c r="AB36" s="2252" t="str">
        <f>IF(TITLE_NUMBER_PR_CHANGE="",IF(TITLE_NUMBER_PR="","",TITLE_NUMBER_PR),TITLE_NUMBER_PR_CHANGE)</f>
        <v>3/12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r="40" ht="14.65" customHeight="1">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r="41" ht="35.649999999999999" customHeight="1">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 xml:space="preserve">Наименование тарифа</v>
      </c>
      <c r="AY45" s="501"/>
      <c r="AZ45" s="501"/>
      <c r="BA45" s="1156">
        <v>102</v>
      </c>
    </row>
    <row r="46" ht="22" customHeight="1">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 xml:space="preserve">Территория действия тарифа</v>
      </c>
      <c r="AY46" s="501"/>
      <c r="AZ46" s="501"/>
      <c r="BA46" s="1156">
        <v>21</v>
      </c>
    </row>
    <row r="47" ht="24" customHeight="1">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 xml:space="preserve">Наименование системы теплоснабжения</v>
      </c>
      <c r="AY47" s="501"/>
      <c r="AZ47" s="501"/>
      <c r="BA47" s="1156">
        <v>23</v>
      </c>
    </row>
    <row r="48" ht="21" customHeight="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 xml:space="preserve">Источник тепловой энергии</v>
      </c>
      <c r="AY48" s="501"/>
      <c r="AZ48" s="501"/>
      <c r="BA48" s="1156">
        <v>20</v>
      </c>
    </row>
    <row r="49" s="1643" customFormat="1" ht="1.05" customHeight="1">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r="52" ht="11.5" customHeight="1">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r="53" ht="11.5" customHeight="1">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1" deleteRows="1" formatColumns="0" formatRows="0" insertColumns="1" insertRows="1" sheet="1" sort="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60079-00E0-4CAC-B458-00AE00650051}"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CF00F8-0014-4F97-953F-00CF00AD005C}"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5C0071-004C-4BDC-919C-00B700280098}"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ED005E-0024-419B-B501-00800015007F}"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4900DC-0034-4EED-AA08-00BA000D0089}"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r="39" ht="35.649999999999999"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80048-0045-40C0-9B54-004C00AB00E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A00A6-004D-4E4B-900C-00DC00FF006D}"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D400EB-00CC-4C4A-BCF9-006E0026006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A0010-00E5-4AD9-B01F-000900A500D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r="39" ht="35.649999999999999"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F00A9-007B-48A2-998F-0033005D009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35008F-00FF-44D3-A6D9-00590085007A}"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30044-001E-49C9-A037-003300FD002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40058-007A-4833-8C21-006A004D00C4}"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r="39" ht="35.649999999999999"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00089-00BE-4706-B172-0015008B00D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7004C-00D4-44E2-ABE9-004500E20044}"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62003D-00BB-4B9E-A91F-0077008000D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90000-0058-4622-8662-000000A70009}"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r="39" ht="35.649999999999999"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70069-00FC-42D3-971E-0073001500E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300C8-007B-4B82-81E5-002E00AE00D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400FC-002B-46FB-9EBB-00ED003F00F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3700EE-0040-4054-8BE0-004000FC00D2}"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7" ySplit="41" topLeftCell="AC42" activePane="bottomRight" state="frozen"/>
      <selection pane="bottomLeft" activeCell="A42" sqref="A42"/>
      <selection pane="topRight" activeCell="AB1" sqref="AB1"/>
      <selection pane="bottomRight" activeCell="AH48" sqref="AH48"/>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63</v>
      </c>
      <c r="AH16" s="1737"/>
      <c r="AI16" s="1967" t="s">
        <v>63</v>
      </c>
      <c r="AQ16" s="1632">
        <v>0</v>
      </c>
    </row>
    <row r="17" ht="14.25" hidden="1" customHeight="1">
      <c r="AL17" s="1642"/>
      <c r="AM17" s="1642"/>
      <c r="AN17" s="1642"/>
      <c r="AO17" s="1642"/>
      <c r="AP17" s="1642"/>
      <c r="AQ17" s="1632">
        <v>0</v>
      </c>
    </row>
    <row r="18" ht="14.25" hidden="1" customHeight="1">
      <c r="O18" s="1346" t="s">
        <v>420</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46050.62997685185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3/12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46050.62997685185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3/12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r="37" ht="14.65" customHeight="1">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r="38" ht="35.649999999999999" customHeight="1">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r="39" ht="15" customHeight="1">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r="40" ht="14.65" customHeight="1">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 xml:space="preserve">Наименование тарифа</v>
      </c>
      <c r="AO42" s="1625"/>
      <c r="AP42" s="1625"/>
      <c r="AQ42" s="1632">
        <v>102</v>
      </c>
    </row>
    <row r="43" ht="22" customHeight="1">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 xml:space="preserve">без дифференциации</v>
      </c>
      <c r="AD43" s="2244"/>
      <c r="AE43" s="2244"/>
      <c r="AF43" s="2244"/>
      <c r="AG43" s="2244"/>
      <c r="AH43" s="2244"/>
      <c r="AI43" s="2244"/>
      <c r="AJ43" s="2245"/>
      <c r="AK43" s="1259" t="s">
        <v>404</v>
      </c>
      <c r="AM43" s="1625"/>
      <c r="AN43" s="1625" t="str">
        <f>IF(T43="","",T43)</f>
        <v xml:space="preserve">Территория действия тарифа</v>
      </c>
      <c r="AO43" s="1625"/>
      <c r="AP43" s="1625"/>
      <c r="AQ43" s="1632">
        <v>21</v>
      </c>
    </row>
    <row r="44" ht="24" customHeight="1">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 xml:space="preserve">без дифференциации</v>
      </c>
      <c r="AD44" s="2244"/>
      <c r="AE44" s="2244"/>
      <c r="AF44" s="2244"/>
      <c r="AG44" s="2244"/>
      <c r="AH44" s="2244"/>
      <c r="AI44" s="2244"/>
      <c r="AJ44" s="2245"/>
      <c r="AK44" s="1259" t="s">
        <v>406</v>
      </c>
      <c r="AM44" s="1625"/>
      <c r="AN44" s="1625" t="str">
        <f>IF(T44="","",T44)</f>
        <v xml:space="preserve">Наименование системы теплоснабжения</v>
      </c>
      <c r="AO44" s="1625"/>
      <c r="AP44" s="1625"/>
      <c r="AQ44" s="1632">
        <v>23</v>
      </c>
    </row>
    <row r="45" ht="22" customHeight="1">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 xml:space="preserve">Владивостокская ТЭЦ-1</v>
      </c>
      <c r="AD45" s="2244"/>
      <c r="AE45" s="2244"/>
      <c r="AF45" s="2244"/>
      <c r="AG45" s="2244"/>
      <c r="AH45" s="2244"/>
      <c r="AI45" s="2244"/>
      <c r="AJ45" s="2245"/>
      <c r="AK45" s="1259" t="s">
        <v>408</v>
      </c>
      <c r="AM45" s="1625"/>
      <c r="AN45" s="1625" t="str">
        <f>IF(T45="","",T45)</f>
        <v xml:space="preserve">Источник тепловой энергии</v>
      </c>
      <c r="AO45" s="1625"/>
      <c r="AP45" s="1625"/>
      <c r="AQ45" s="1632">
        <v>21</v>
      </c>
    </row>
    <row r="46" s="1643" customFormat="1" ht="0" customHeight="1">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113.25" customHeight="1">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7.242</v>
      </c>
      <c r="AD48" s="752"/>
      <c r="AE48" s="1258">
        <v>28422.363000000001</v>
      </c>
      <c r="AF48" s="2603">
        <v>46051.638275462959</v>
      </c>
      <c r="AG48" s="1943" t="s">
        <v>19</v>
      </c>
      <c r="AH48" s="2675" t="s">
        <v>28</v>
      </c>
      <c r="AI48" s="1943" t="s">
        <v>63</v>
      </c>
      <c r="AJ48" s="1349"/>
      <c r="AK48" s="2254" t="s">
        <v>482</v>
      </c>
      <c r="AL48" s="1637">
        <f>STRCHECKDATE(#REF!)</f>
      </c>
      <c r="AM48" s="1625"/>
      <c r="AN48" s="1625" t="str">
        <f>IF(T48="","",T48)</f>
        <v xml:space="preserve">ООО "Бизнес Групп АГТРК"</v>
      </c>
      <c r="AO48" s="1625"/>
      <c r="AP48" s="1625"/>
      <c r="AQ48" s="1632">
        <v>21</v>
      </c>
    </row>
    <row r="49" ht="11.5" customHeight="1">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1" deleteRows="1" insertColumns="1" insertRows="1" sheet="1" sort="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3B0040-0089-4C5D-A829-002000610055}"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E4000C-00C4-42E9-8DEC-00FC006E0037}"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F70002-007A-4F24-8F98-007E00F90003}"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D70001-00D9-4F82-85B7-00EB00420076}"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E100D3-0040-4DAA-B77B-00000021003A}"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96007C-00A6-4D93-968E-009A00CF00AE}"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r="21" ht="14.25" hidden="1" customHeight="1">
      <c r="BD21" s="497"/>
      <c r="BE21" s="497"/>
      <c r="BF21" s="497"/>
      <c r="BG21" s="497"/>
      <c r="BH21" s="497"/>
      <c r="BI21" s="1156">
        <v>0</v>
      </c>
    </row>
    <row r="22" ht="14.25" hidden="1" customHeight="1">
      <c r="O22" s="1368" t="s">
        <v>420</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xml:space="preserve">Агентство по тарифам Приморского края</v>
      </c>
      <c r="W31" s="2252"/>
      <c r="X31" s="2252"/>
      <c r="Y31" s="2252"/>
      <c r="Z31" s="2252"/>
      <c r="AA31" s="2252"/>
      <c r="AB31" s="2252"/>
      <c r="AC31" s="327"/>
      <c r="AD31" s="2252" t="str">
        <f>IF(TITLE_NAME_OR_PR_CHANGE="",IF(TITLE_NAME_OR_PR="","",TITLE_NAME_OR_PR),TITLE_NAME_OR_PR_CHANGE)</f>
        <v xml:space="preserve">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customHeight="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46050.62997685185</v>
      </c>
      <c r="W32" s="2265"/>
      <c r="X32" s="2265"/>
      <c r="Y32" s="2265"/>
      <c r="Z32" s="2265"/>
      <c r="AA32" s="2265"/>
      <c r="AB32" s="2265"/>
      <c r="AC32" s="327"/>
      <c r="AD32" s="2265" t="str">
        <f>IF(TITLE_DATE_PR_CHANGE="",IF(TITLE_DATE_PR="","",TITLE_DATE_PR),TITLE_DATE_PR_CHANGE)</f>
        <v>46050.62997685185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customHeight="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customHeight="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xml:space="preserve">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 xml:space="preserve">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46050.62997685185</v>
      </c>
      <c r="W36" s="2265"/>
      <c r="X36" s="2265"/>
      <c r="Y36" s="2265"/>
      <c r="Z36" s="2265"/>
      <c r="AA36" s="2265"/>
      <c r="AB36" s="2265"/>
      <c r="AC36" s="327"/>
      <c r="AD36" s="2265" t="str">
        <f>IF(TITLE_DATE_PR_CHANGE="",IF(TITLE_DATE_PR="","",TITLE_DATE_PR),TITLE_DATE_PR_CHANGE)</f>
        <v>46050.62997685185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r="41" ht="14.65" customHeight="1">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r="42" ht="35.649999999999999" customHeight="1">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 xml:space="preserve">Территория действия тарифа</v>
      </c>
      <c r="BG47" s="501"/>
      <c r="BH47" s="501"/>
      <c r="BI47" s="1156">
        <v>21</v>
      </c>
    </row>
    <row r="48" ht="43.049999999999997" customHeight="1">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r="50" s="1643" customFormat="1" ht="0" customHeight="1">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r="54" ht="11.5" customHeight="1">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1" deleteRows="1" formatColumns="0" formatRows="0" insertColumns="1" insertRows="1" sheet="1" sort="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A00BB-0097-4F74-B697-009500FA009F}"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BA0034-00B5-4380-A47B-00B400A600DA}"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220061-0025-4C74-8F43-0052003400D6}"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1001D-0037-4CA1-B2E2-00BA00FB00F4}"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40090-00C0-4F4A-B5D1-000500B2003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r="39" ht="90.299999999999997"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 xml:space="preserve">Наименование централизованной системы водоотведения</v>
      </c>
      <c r="AO43" s="501"/>
      <c r="AP43" s="501"/>
      <c r="AQ43" s="1156">
        <v>23</v>
      </c>
    </row>
    <row r="44" ht="24" customHeight="1">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100A1-00B4-48FA-B6B7-00800045006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C007F-00B3-4D18-AB74-005100F300E8}"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20091-00B0-4B70-AC9E-0093003900A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C00D1-00D8-4D56-A0FF-00480096006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63</v>
      </c>
      <c r="AH15" s="2268"/>
      <c r="AI15" s="2269" t="s">
        <v>63</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1244"/>
      <c r="AQ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327"/>
      <c r="AC27" s="2252" t="str">
        <f>IF(TITLE_NAME_OR_PR_CHANGE="",IF(TITLE_NAME_OR_PR="","",TITLE_NAME_OR_PR),TITLE_NAME_OR_PR_CHANGE)</f>
        <v xml:space="preserve">Агентство по тарифам Приморского края</v>
      </c>
      <c r="AD27" s="2252"/>
      <c r="AE27" s="2252"/>
      <c r="AF27" s="2252"/>
      <c r="AG27" s="2252"/>
      <c r="AH27" s="2252"/>
      <c r="AI27" s="327"/>
      <c r="AJ27" s="327"/>
      <c r="AK27" s="281"/>
      <c r="AL27" s="369"/>
      <c r="AM27" s="369"/>
      <c r="AN27" s="369"/>
      <c r="AO27" s="369"/>
      <c r="AP27" s="369"/>
      <c r="AQ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327"/>
      <c r="AC28" s="2265" t="str">
        <f>IF(TITLE_DATE_PR_CHANGE="",IF(TITLE_DATE_PR="","",TITLE_DATE_PR),TITLE_DATE_PR_CHANGE)</f>
        <v>46050.62997685185</v>
      </c>
      <c r="AD28" s="2265"/>
      <c r="AE28" s="2265"/>
      <c r="AF28" s="2265"/>
      <c r="AG28" s="2265"/>
      <c r="AH28" s="2265"/>
      <c r="AI28" s="327"/>
      <c r="AJ28" s="327"/>
      <c r="AK28" s="281"/>
      <c r="AL28" s="369"/>
      <c r="AM28" s="369"/>
      <c r="AN28" s="369"/>
      <c r="AO28" s="369"/>
      <c r="AP28" s="369"/>
      <c r="AQ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 xml:space="preserve">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327"/>
      <c r="AC32" s="2265" t="str">
        <f>IF(TITLE_DATE_PR_CHANGE="",IF(TITLE_DATE_PR="","",TITLE_DATE_PR),TITLE_DATE_PR_CHANGE)</f>
        <v>46050.62997685185</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r="37" ht="14.65" customHeight="1">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r="38" ht="35.649999999999999" customHeight="1">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r="39" ht="90.299999999999997" customHeight="1">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 xml:space="preserve">Территория действия тарифа</v>
      </c>
      <c r="AO42" s="501"/>
      <c r="AP42" s="501"/>
      <c r="AQ42" s="1156">
        <v>23</v>
      </c>
    </row>
    <row r="43" ht="24" customHeight="1">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 xml:space="preserve">Наименование централизованной системы водоотведения</v>
      </c>
      <c r="AO43" s="501"/>
      <c r="AP43" s="501"/>
      <c r="AQ43" s="1156">
        <v>23</v>
      </c>
    </row>
    <row r="44" ht="24" customHeight="1">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E00E9-0044-4706-9099-00A30051001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C005B-00CA-46ED-9508-004B003A0037}"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010016-007D-479E-9D43-00EC00EE0003}"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40025-007F-4A36-8C07-00AE005E0013}"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r="21" ht="14.25" hidden="1" customHeight="1">
      <c r="BD21" s="497"/>
      <c r="BE21" s="497"/>
      <c r="BF21" s="497"/>
      <c r="BG21" s="497"/>
      <c r="BH21" s="497"/>
      <c r="BI21" s="1156">
        <v>0</v>
      </c>
    </row>
    <row r="22" ht="14.25" hidden="1" customHeight="1">
      <c r="O22" s="1368" t="s">
        <v>420</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xml:space="preserve">Агентство по тарифам Приморского края</v>
      </c>
      <c r="W31" s="2252"/>
      <c r="X31" s="2252"/>
      <c r="Y31" s="2252"/>
      <c r="Z31" s="2252"/>
      <c r="AA31" s="2252"/>
      <c r="AB31" s="2252"/>
      <c r="AC31" s="327"/>
      <c r="AD31" s="2252" t="str">
        <f>IF(TITLE_NAME_OR_PR_CHANGE="",IF(TITLE_NAME_OR_PR="","",TITLE_NAME_OR_PR),TITLE_NAME_OR_PR_CHANGE)</f>
        <v xml:space="preserve">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customHeight="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46050.62997685185</v>
      </c>
      <c r="W32" s="2265"/>
      <c r="X32" s="2265"/>
      <c r="Y32" s="2265"/>
      <c r="Z32" s="2265"/>
      <c r="AA32" s="2265"/>
      <c r="AB32" s="2265"/>
      <c r="AC32" s="327"/>
      <c r="AD32" s="2265" t="str">
        <f>IF(TITLE_DATE_PR_CHANGE="",IF(TITLE_DATE_PR="","",TITLE_DATE_PR),TITLE_DATE_PR_CHANGE)</f>
        <v>46050.62997685185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customHeight="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customHeight="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xml:space="preserve">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 xml:space="preserve">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46050.62997685185</v>
      </c>
      <c r="W36" s="2265"/>
      <c r="X36" s="2265"/>
      <c r="Y36" s="2265"/>
      <c r="Z36" s="2265"/>
      <c r="AA36" s="2265"/>
      <c r="AB36" s="2265"/>
      <c r="AC36" s="327"/>
      <c r="AD36" s="2265" t="str">
        <f>IF(TITLE_DATE_PR_CHANGE="",IF(TITLE_DATE_PR="","",TITLE_DATE_PR),TITLE_DATE_PR_CHANGE)</f>
        <v>46050.62997685185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r="41" ht="14.65" customHeight="1">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r="42" ht="35.649999999999999" customHeight="1">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 xml:space="preserve">Территория действия тарифа</v>
      </c>
      <c r="BG47" s="501"/>
      <c r="BH47" s="501"/>
      <c r="BI47" s="1156">
        <v>21</v>
      </c>
    </row>
    <row r="48" ht="35.649999999999999" customHeight="1">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r="50" s="1643" customFormat="1" ht="0" customHeight="1">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r="54" ht="11.5" customHeight="1">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1" deleteRows="1" formatColumns="0" formatRows="0" insertColumns="1" insertRows="1" sheet="1" sort="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300C5-0055-460C-9295-006C00C800D1}"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E0019-00ED-4CDA-B166-00920010008F}"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95007B-0068-4082-95D2-0052000500DB}"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A0050-0023-46A9-95C2-00FE002A00C6}"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A1003C-0017-4B11-9E27-005100BC00EC}"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88</v>
      </c>
      <c r="F8" s="2103"/>
      <c r="G8" s="2104"/>
      <c r="H8" s="2105" t="s">
        <v>89</v>
      </c>
      <c r="I8" s="2105"/>
      <c r="J8" s="156"/>
      <c r="K8" s="156"/>
      <c r="L8" s="156"/>
      <c r="M8" s="156"/>
      <c r="N8" s="227"/>
      <c r="O8" s="156"/>
      <c r="P8" s="226"/>
      <c r="Q8" s="226"/>
      <c r="R8" s="226"/>
      <c r="S8" s="226"/>
      <c r="AC8" s="117">
        <v>14</v>
      </c>
    </row>
    <row r="9" s="1820" customFormat="1" ht="21" customHeight="1">
      <c r="A9" s="759"/>
      <c r="B9" s="418"/>
      <c r="C9" s="759"/>
      <c r="D9" s="165"/>
      <c r="E9" s="778" t="s">
        <v>90</v>
      </c>
      <c r="F9" s="778"/>
      <c r="G9" s="173" t="s">
        <v>91</v>
      </c>
      <c r="H9" s="173" t="s">
        <v>91</v>
      </c>
      <c r="I9" s="173" t="s">
        <v>87</v>
      </c>
      <c r="J9" s="156"/>
      <c r="K9" s="156"/>
      <c r="L9" s="156"/>
      <c r="M9" s="156"/>
      <c r="N9" s="227"/>
      <c r="O9" s="156"/>
      <c r="P9" s="226"/>
      <c r="Q9" s="226"/>
      <c r="R9" s="226"/>
      <c r="S9" s="226"/>
      <c r="AC9" s="117">
        <v>20</v>
      </c>
    </row>
    <row r="10" ht="11.5" customHeight="1">
      <c r="D10" s="177"/>
      <c r="E10" s="779" t="s">
        <v>92</v>
      </c>
      <c r="F10" s="779"/>
      <c r="G10" s="224" t="s">
        <v>93</v>
      </c>
      <c r="H10" s="224" t="s">
        <v>94</v>
      </c>
      <c r="I10" s="224" t="s">
        <v>95</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r="12" s="1820" customFormat="1" ht="15" customHeight="1">
      <c r="A12" s="2100">
        <v>1</v>
      </c>
      <c r="B12" s="418"/>
      <c r="C12" s="759"/>
      <c r="D12" s="783"/>
      <c r="E12" s="220">
        <f>A12</f>
        <v>1</v>
      </c>
      <c r="F12" s="803" t="s">
        <v>100</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 xml:space="preserve">Владивостокский городской округ(05701000)</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104</v>
      </c>
      <c r="H15" s="179"/>
      <c r="I15" s="180"/>
      <c r="J15" s="250"/>
      <c r="K15" s="156"/>
      <c r="L15" s="156"/>
      <c r="M15" s="156"/>
      <c r="N15" s="227" t="s">
        <v>105</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1" deleteRows="1" formatColumns="0" formatRows="0" insertColumns="1" insertRows="1" sheet="1" sort="1"/>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810068-00C6-462A-9EFA-003E00B90087}"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63</v>
      </c>
      <c r="AP15" s="2268"/>
      <c r="AQ15" s="2269" t="s">
        <v>63</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 xml:space="preserve">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2265"/>
      <c r="AC28" s="2265"/>
      <c r="AD28" s="2265"/>
      <c r="AE28" s="2265"/>
      <c r="AF28" s="327"/>
      <c r="AG28" s="2265" t="str">
        <f>IF(TITLE_DATE_PR_CHANGE="",IF(TITLE_DATE_PR="","",TITLE_DATE_PR),TITLE_DATE_PR_CHANGE)</f>
        <v>46050.62997685185</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2252"/>
      <c r="AC29" s="2252"/>
      <c r="AD29" s="2252"/>
      <c r="AE29" s="2252"/>
      <c r="AF29" s="327"/>
      <c r="AG29" s="2252" t="str">
        <f>IF(TITLE_NUMBER_PR_CHANGE="",IF(TITLE_NUMBER_PR="","",TITLE_NUMBER_PR),TITLE_NUMBER_PR_CHANGE)</f>
        <v>3/12</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 xml:space="preserve">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2265"/>
      <c r="AC32" s="2265"/>
      <c r="AD32" s="2265"/>
      <c r="AE32" s="2265"/>
      <c r="AF32" s="327"/>
      <c r="AG32" s="2265" t="str">
        <f>IF(TITLE_DATE_PR_CHANGE="",IF(TITLE_DATE_PR="","",TITLE_DATE_PR),TITLE_DATE_PR_CHANGE)</f>
        <v>46050.62997685185</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2252"/>
      <c r="AC33" s="2252"/>
      <c r="AD33" s="2252"/>
      <c r="AE33" s="2252"/>
      <c r="AF33" s="327"/>
      <c r="AG33" s="2252" t="str">
        <f>IF(TITLE_NUMBER_PR_CHANGE="",IF(TITLE_NUMBER_PR="","",TITLE_NUMBER_PR),TITLE_NUMBER_PR_CHANGE)</f>
        <v>3/12</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r="37" ht="14.65" customHeight="1">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r="38" ht="19.949999999999999" customHeight="1">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r="40" ht="61.950000000000003" customHeight="1">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 xml:space="preserve">Территория действия тарифа</v>
      </c>
      <c r="AW43" s="501"/>
      <c r="AX43" s="501"/>
      <c r="AY43" s="1156">
        <v>23</v>
      </c>
    </row>
    <row r="44" ht="24" customHeight="1">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1" deleteRows="1" formatColumns="0" formatRows="0" insertColumns="1" insertRows="1" sheet="1" sort="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700E0-0037-4CBC-A829-001E00CE0027}"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600053-008D-479A-908F-00110032003C}"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6000DB-00AD-4374-B9BC-005C005100B7}"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6B001C-0095-4C43-A911-0059002C006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63</v>
      </c>
      <c r="AP15" s="2268"/>
      <c r="AQ15" s="2269" t="s">
        <v>63</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xml:space="preserve">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 xml:space="preserve">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customHeight="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46050.62997685185</v>
      </c>
      <c r="W28" s="2265"/>
      <c r="X28" s="2265"/>
      <c r="Y28" s="2265"/>
      <c r="Z28" s="2265"/>
      <c r="AA28" s="2265"/>
      <c r="AB28" s="2265"/>
      <c r="AC28" s="2265"/>
      <c r="AD28" s="2265"/>
      <c r="AE28" s="2265"/>
      <c r="AF28" s="327"/>
      <c r="AG28" s="2265" t="str">
        <f>IF(TITLE_DATE_PR_CHANGE="",IF(TITLE_DATE_PR="","",TITLE_DATE_PR),TITLE_DATE_PR_CHANGE)</f>
        <v>46050.62997685185</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customHeight="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2252"/>
      <c r="AC29" s="2252"/>
      <c r="AD29" s="2252"/>
      <c r="AE29" s="2252"/>
      <c r="AF29" s="327"/>
      <c r="AG29" s="2252" t="str">
        <f>IF(TITLE_NUMBER_PR_CHANGE="",IF(TITLE_NUMBER_PR="","",TITLE_NUMBER_PR),TITLE_NUMBER_PR_CHANGE)</f>
        <v>3/12</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customHeight="1">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xml:space="preserve">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 xml:space="preserve">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46050.62997685185</v>
      </c>
      <c r="W32" s="2265"/>
      <c r="X32" s="2265"/>
      <c r="Y32" s="2265"/>
      <c r="Z32" s="2265"/>
      <c r="AA32" s="2265"/>
      <c r="AB32" s="2265"/>
      <c r="AC32" s="2265"/>
      <c r="AD32" s="2265"/>
      <c r="AE32" s="2265"/>
      <c r="AF32" s="327"/>
      <c r="AG32" s="2265" t="str">
        <f>IF(TITLE_DATE_PR_CHANGE="",IF(TITLE_DATE_PR="","",TITLE_DATE_PR),TITLE_DATE_PR_CHANGE)</f>
        <v>46050.62997685185</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2252"/>
      <c r="AC33" s="2252"/>
      <c r="AD33" s="2252"/>
      <c r="AE33" s="2252"/>
      <c r="AF33" s="327"/>
      <c r="AG33" s="2252" t="str">
        <f>IF(TITLE_NUMBER_PR_CHANGE="",IF(TITLE_NUMBER_PR="","",TITLE_NUMBER_PR),TITLE_NUMBER_PR_CHANGE)</f>
        <v>3/12</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r="37" ht="14.65" customHeight="1">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r="40" ht="61.950000000000003" customHeight="1">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 xml:space="preserve">Территория действия тарифа</v>
      </c>
      <c r="AW43" s="501"/>
      <c r="AX43" s="501"/>
      <c r="AY43" s="1156">
        <v>23</v>
      </c>
    </row>
    <row r="44" ht="24" customHeight="1">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1" deleteRows="1" formatColumns="0" formatRows="0" insertColumns="1" insertRows="1" sheet="1" sort="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D00B7-004D-4971-A5DA-006D003A0063}"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0C0079-00BE-4D55-A3BA-006B00C8007F}"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EC00E4-0048-4E82-853B-006D00D5000F}"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350023-0083-41D2-8D06-0067003D0074}"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r="21" ht="14.25" hidden="1" customHeight="1">
      <c r="BD21" s="497"/>
      <c r="BE21" s="497"/>
      <c r="BF21" s="497"/>
      <c r="BG21" s="497"/>
      <c r="BH21" s="497"/>
      <c r="BI21" s="1156">
        <v>0</v>
      </c>
    </row>
    <row r="22" ht="14.25" hidden="1" customHeight="1">
      <c r="O22" s="1368" t="s">
        <v>420</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xml:space="preserve">Агентство по тарифам Приморского края</v>
      </c>
      <c r="W31" s="2252"/>
      <c r="X31" s="2252"/>
      <c r="Y31" s="2252"/>
      <c r="Z31" s="2252"/>
      <c r="AA31" s="2252"/>
      <c r="AB31" s="2252"/>
      <c r="AC31" s="327"/>
      <c r="AD31" s="2252" t="str">
        <f>IF(TITLE_NAME_OR_PR_CHANGE="",IF(TITLE_NAME_OR_PR="","",TITLE_NAME_OR_PR),TITLE_NAME_OR_PR_CHANGE)</f>
        <v xml:space="preserve">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customHeight="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46050.62997685185</v>
      </c>
      <c r="W32" s="2265"/>
      <c r="X32" s="2265"/>
      <c r="Y32" s="2265"/>
      <c r="Z32" s="2265"/>
      <c r="AA32" s="2265"/>
      <c r="AB32" s="2265"/>
      <c r="AC32" s="327"/>
      <c r="AD32" s="2265" t="str">
        <f>IF(TITLE_DATE_PR_CHANGE="",IF(TITLE_DATE_PR="","",TITLE_DATE_PR),TITLE_DATE_PR_CHANGE)</f>
        <v>46050.62997685185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customHeight="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customHeight="1">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xml:space="preserve">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 xml:space="preserve">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46050.62997685185</v>
      </c>
      <c r="W36" s="2265"/>
      <c r="X36" s="2265"/>
      <c r="Y36" s="2265"/>
      <c r="Z36" s="2265"/>
      <c r="AA36" s="2265"/>
      <c r="AB36" s="2265"/>
      <c r="AC36" s="327"/>
      <c r="AD36" s="2265" t="str">
        <f>IF(TITLE_DATE_PR_CHANGE="",IF(TITLE_DATE_PR="","",TITLE_DATE_PR),TITLE_DATE_PR_CHANGE)</f>
        <v>46050.62997685185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r="41" ht="14.65" customHeight="1">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r="42" ht="35.649999999999999" customHeight="1">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 xml:space="preserve">Территория действия тарифа</v>
      </c>
      <c r="BG47" s="501"/>
      <c r="BH47" s="501"/>
      <c r="BI47" s="1156">
        <v>21</v>
      </c>
    </row>
    <row r="48" ht="35.649999999999999" customHeight="1">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r="50" s="1643" customFormat="1" ht="0" customHeight="1">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r="54" ht="11.5" customHeight="1">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1" deleteRows="1" formatColumns="0" formatRows="0" insertColumns="1" insertRows="1" sheet="1" sort="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5C00DB-000C-46DD-94B7-0055009000BD}"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130036-00EE-4804-ABFE-0075004600D4}"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00032-007A-4EEB-95F7-009600A300C3}"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900BF-003B-4C1C-91FC-0018009900B7}"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F40004-00E2-4C20-8649-0007001400CB}"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710937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ht="22.5" hidden="1" customHeight="1">
      <c r="AF1" s="1632" t="s">
        <v>14</v>
      </c>
    </row>
    <row r="2" ht="23.25" hidden="1" customHeight="1">
      <c r="B2" s="2100"/>
      <c r="C2" s="1168" t="s">
        <v>550</v>
      </c>
      <c r="D2" s="1639"/>
      <c r="E2" s="547">
        <f>B2</f>
        <v>0</v>
      </c>
      <c r="F2" s="548"/>
      <c r="G2" s="1647" t="s">
        <v>551</v>
      </c>
      <c r="H2" s="1647" t="s">
        <v>551</v>
      </c>
      <c r="I2" s="1647" t="s">
        <v>551</v>
      </c>
      <c r="J2" s="290" t="s">
        <v>552</v>
      </c>
      <c r="K2" s="544"/>
      <c r="AF2" s="1632">
        <v>0</v>
      </c>
    </row>
    <row r="3" s="1643" customFormat="1" ht="0.75" hidden="1" customHeight="1">
      <c r="B3" s="2100"/>
      <c r="C3" s="1168"/>
      <c r="D3" s="549"/>
      <c r="E3" s="550"/>
      <c r="F3" s="551" t="s">
        <v>553</v>
      </c>
      <c r="G3" s="552"/>
      <c r="H3" s="552">
        <f>H4*H5+H7</f>
        <v>0</v>
      </c>
      <c r="I3" s="552">
        <f>I4*I5+I6</f>
        <v>0</v>
      </c>
      <c r="J3" s="553"/>
      <c r="AF3" s="1637">
        <v>0</v>
      </c>
    </row>
    <row r="4" ht="23.25" hidden="1" customHeight="1">
      <c r="B4" s="2100"/>
      <c r="C4" s="1168"/>
      <c r="D4" s="1639"/>
      <c r="E4" s="547" t="str">
        <f>B2&amp;".1"</f>
        <v>.1</v>
      </c>
      <c r="F4" s="554" t="s">
        <v>554</v>
      </c>
      <c r="G4" s="555"/>
      <c r="H4" s="542"/>
      <c r="I4" s="542"/>
      <c r="J4" s="290" t="s">
        <v>555</v>
      </c>
      <c r="K4" s="544"/>
      <c r="AF4" s="1632">
        <v>0</v>
      </c>
    </row>
    <row r="5" ht="18.75" hidden="1" customHeight="1">
      <c r="B5" s="2100"/>
      <c r="C5" s="1168"/>
      <c r="D5" s="1639"/>
      <c r="E5" s="547" t="str">
        <f>B2&amp;".2"</f>
        <v>.2</v>
      </c>
      <c r="F5" s="554" t="s">
        <v>556</v>
      </c>
      <c r="G5" s="1647" t="s">
        <v>557</v>
      </c>
      <c r="H5" s="542"/>
      <c r="I5" s="542"/>
      <c r="J5" s="290"/>
      <c r="K5" s="544"/>
      <c r="AF5" s="1632">
        <v>0</v>
      </c>
    </row>
    <row r="6" ht="18.75" hidden="1" customHeight="1">
      <c r="B6" s="2100"/>
      <c r="C6" s="1168"/>
      <c r="D6" s="1639"/>
      <c r="E6" s="547" t="str">
        <f>B2&amp;".3"</f>
        <v>.3</v>
      </c>
      <c r="F6" s="554" t="s">
        <v>558</v>
      </c>
      <c r="G6" s="1647" t="s">
        <v>557</v>
      </c>
      <c r="H6" s="542"/>
      <c r="I6" s="542"/>
      <c r="J6" s="290"/>
      <c r="K6" s="544"/>
      <c r="AF6" s="1632">
        <v>0</v>
      </c>
    </row>
    <row r="7" ht="18.75" hidden="1" customHeight="1">
      <c r="B7" s="2100"/>
      <c r="C7" s="1168"/>
      <c r="D7" s="1639"/>
      <c r="E7" s="547" t="str">
        <f>B2&amp;".4"</f>
        <v>.4</v>
      </c>
      <c r="F7" s="554" t="s">
        <v>559</v>
      </c>
      <c r="G7" s="1647" t="s">
        <v>551</v>
      </c>
      <c r="H7" s="556"/>
      <c r="I7" s="556"/>
      <c r="J7" s="290"/>
      <c r="K7" s="544"/>
      <c r="AF7" s="1632">
        <v>0</v>
      </c>
    </row>
    <row r="8" s="1367" customFormat="1" ht="11.25" hidden="1" customHeight="1">
      <c r="A8" s="988"/>
      <c r="C8" s="1637"/>
      <c r="D8" s="538"/>
      <c r="H8" s="1161">
        <v>4</v>
      </c>
      <c r="I8" s="1161">
        <v>4</v>
      </c>
      <c r="L8" s="1637"/>
      <c r="M8" s="1637"/>
      <c r="R8" s="1637"/>
      <c r="AF8" s="1161">
        <v>0</v>
      </c>
    </row>
    <row r="9" s="1367" customFormat="1" ht="22.5" hidden="1" customHeight="1">
      <c r="A9" s="988"/>
      <c r="C9" s="1637"/>
      <c r="D9" s="539"/>
      <c r="E9" s="1649"/>
      <c r="F9" s="541"/>
      <c r="G9" s="1647" t="s">
        <v>557</v>
      </c>
      <c r="H9" s="542"/>
      <c r="I9" s="542"/>
      <c r="J9" s="543" t="s">
        <v>560</v>
      </c>
      <c r="K9" s="544"/>
      <c r="L9" s="1637"/>
      <c r="M9" s="1637"/>
      <c r="R9" s="1637"/>
      <c r="U9" s="545"/>
      <c r="AA9" s="1633"/>
      <c r="AB9" s="1633"/>
      <c r="AC9" s="1633"/>
      <c r="AD9" s="1633"/>
      <c r="AE9" s="1633"/>
      <c r="AF9" s="1161">
        <v>0</v>
      </c>
    </row>
    <row r="10" ht="11.25" hidden="1" customHeight="1">
      <c r="AF10" s="1632">
        <v>0</v>
      </c>
    </row>
    <row r="11" ht="18.75" hidden="1" customHeight="1">
      <c r="D11" s="1639"/>
      <c r="E11" s="547"/>
      <c r="F11" s="541"/>
      <c r="G11" s="1647" t="s">
        <v>561</v>
      </c>
      <c r="H11" s="542"/>
      <c r="I11" s="542"/>
      <c r="J11" s="290" t="s">
        <v>562</v>
      </c>
      <c r="K11" s="544"/>
      <c r="AF11" s="1632">
        <v>0</v>
      </c>
    </row>
    <row r="12" ht="11.25" hidden="1" customHeight="1">
      <c r="AF12" s="1632">
        <v>0</v>
      </c>
    </row>
    <row r="13" ht="22.5" hidden="1" customHeight="1">
      <c r="D13" s="1639"/>
      <c r="E13" s="547"/>
      <c r="F13" s="541"/>
      <c r="G13" s="970" t="s">
        <v>563</v>
      </c>
      <c r="H13" s="546"/>
      <c r="I13" s="546"/>
      <c r="J13" s="746" t="s">
        <v>564</v>
      </c>
      <c r="K13" s="544"/>
      <c r="AF13" s="1632">
        <v>0</v>
      </c>
    </row>
    <row r="14" ht="11.25" hidden="1" customHeight="1">
      <c r="AF14" s="1632">
        <v>0</v>
      </c>
    </row>
    <row r="15" ht="22.5" hidden="1" customHeight="1">
      <c r="D15" s="1639"/>
      <c r="E15" s="547"/>
      <c r="F15" s="541"/>
      <c r="G15" s="1647" t="s">
        <v>565</v>
      </c>
      <c r="H15" s="546"/>
      <c r="I15" s="546"/>
      <c r="J15" s="290" t="s">
        <v>566</v>
      </c>
      <c r="K15" s="544"/>
      <c r="AF15" s="1632">
        <v>0</v>
      </c>
    </row>
    <row r="16" ht="11.25" hidden="1" customHeight="1">
      <c r="AF16" s="1632">
        <v>0</v>
      </c>
    </row>
    <row r="17" ht="22.5" hidden="1" customHeight="1">
      <c r="D17" s="1639"/>
      <c r="E17" s="547"/>
      <c r="F17" s="541"/>
      <c r="G17" s="1647" t="s">
        <v>567</v>
      </c>
      <c r="H17" s="546"/>
      <c r="I17" s="546"/>
      <c r="J17" s="290" t="s">
        <v>568</v>
      </c>
      <c r="K17" s="544"/>
      <c r="AF17" s="1632">
        <v>0</v>
      </c>
    </row>
    <row r="18" ht="11.25" hidden="1" customHeight="1">
      <c r="AF18" s="1632">
        <v>0</v>
      </c>
    </row>
    <row r="19" s="1633" customFormat="1" ht="11.25" hidden="1" customHeight="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r="20" ht="11.5" customHeight="1">
      <c r="AF20" s="1632">
        <v>11</v>
      </c>
    </row>
    <row r="21" ht="25.199999999999999" customHeight="1">
      <c r="E21" s="2249"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r="22" ht="25.199999999999999" customHeight="1">
      <c r="E22" s="2250" t="str">
        <f>IF(org=0,"Не определено",org)</f>
        <v xml:space="preserve">АО "ДГК"</v>
      </c>
      <c r="F22" s="2250"/>
      <c r="G22" s="2250"/>
      <c r="H22" s="2250"/>
      <c r="I22" s="2250"/>
      <c r="AF22" s="1632">
        <v>24</v>
      </c>
    </row>
    <row r="23" ht="11.5" customHeight="1">
      <c r="E23" s="1136"/>
      <c r="F23" s="1136"/>
      <c r="G23" s="1136"/>
      <c r="H23" s="1136"/>
      <c r="I23" s="1136"/>
      <c r="AF23" s="1632">
        <v>11</v>
      </c>
    </row>
    <row r="24" s="1643" customFormat="1" ht="1.05" customHeight="1">
      <c r="A24" s="1168"/>
      <c r="D24" s="1643"/>
      <c r="H24" s="890"/>
      <c r="I24" s="890" t="s">
        <v>118</v>
      </c>
      <c r="AF24" s="1637">
        <v>1</v>
      </c>
    </row>
    <row r="25" ht="11.5" customHeight="1">
      <c r="E25" s="712"/>
      <c r="F25" s="2368" t="s">
        <v>106</v>
      </c>
      <c r="G25" s="2369"/>
      <c r="H25" s="1653" t="str">
        <f>IF(H24="","",INDEX(DIFFERENTIATION_UNMERGE_VD,MATCH(H24,DIFFERENTIATION_ID_DIFF,0)))</f>
        <v/>
      </c>
      <c r="I25" s="1653">
        <f>IF(I24="","",INDEX(DIFFERENTIATION_UNMERGE_VD,MATCH(I24,DIFFERENTIATION_ID_DIFF,0)))</f>
        <v>0</v>
      </c>
      <c r="J25" s="2128"/>
      <c r="AF25" s="1632">
        <v>11</v>
      </c>
    </row>
    <row r="26" ht="11.5" customHeight="1">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r="27" ht="11.5" customHeight="1">
      <c r="E27" s="712"/>
      <c r="F27" s="2368" t="s">
        <v>570</v>
      </c>
      <c r="G27" s="2369"/>
      <c r="H27" s="1653" t="str">
        <f>IF(H24="","",INDEX(DIFFERENTIATION_UNMERGE_SYSTEM,MATCH(H24,DIFFERENTIATION_ID_DIFF,0)))</f>
        <v/>
      </c>
      <c r="I27" s="1653" t="str">
        <f>IF(I24="","",INDEX(DIFFERENTIATION_UNMERGE_SYSTEM,MATCH(I24,DIFFERENTIATION_ID_DIFF,0)))</f>
        <v xml:space="preserve">без дифференциации</v>
      </c>
      <c r="J27" s="2128"/>
      <c r="AF27" s="1632">
        <v>11</v>
      </c>
    </row>
    <row r="28" ht="11.5" customHeight="1">
      <c r="E28" s="2370" t="s">
        <v>306</v>
      </c>
      <c r="F28" s="2371"/>
      <c r="G28" s="2371"/>
      <c r="H28" s="1646"/>
      <c r="I28" s="1646"/>
      <c r="J28" s="2128"/>
      <c r="AF28" s="1632">
        <v>11</v>
      </c>
    </row>
    <row r="29" ht="24" customHeight="1">
      <c r="E29" s="1647" t="s">
        <v>90</v>
      </c>
      <c r="F29" s="1654" t="s">
        <v>308</v>
      </c>
      <c r="G29" s="1654" t="s">
        <v>571</v>
      </c>
      <c r="H29" s="1654" t="s">
        <v>309</v>
      </c>
      <c r="I29" s="1654" t="s">
        <v>309</v>
      </c>
      <c r="J29" s="2128"/>
      <c r="AF29" s="1632">
        <v>23</v>
      </c>
    </row>
    <row r="30" ht="19.949999999999999" customHeight="1">
      <c r="D30" s="1639"/>
      <c r="E30" s="547">
        <f>FHD_NUM_P_1</f>
        <v>1</v>
      </c>
      <c r="F30" s="1881" t="str">
        <f>FHD_P_1</f>
        <v xml:space="preserve">Выручка от регулируемого вида деятельности с распределением по видам деятельности</v>
      </c>
      <c r="G30" s="1879" t="s">
        <v>557</v>
      </c>
      <c r="H30" s="558"/>
      <c r="I30" s="558"/>
      <c r="J30" s="290" t="str">
        <f>FHD_NOTE_P_1</f>
        <v xml:space="preserve">Указывается выручка от регулируемого вида деятельности с распределением по видам деятельности.</v>
      </c>
      <c r="K30" s="544"/>
      <c r="AF30" s="1632">
        <v>19</v>
      </c>
    </row>
    <row r="31" ht="11.5" customHeight="1">
      <c r="D31" s="1639"/>
      <c r="E31" s="547">
        <f>FHD_NUM_P_2</f>
        <v>2</v>
      </c>
      <c r="F31" s="1881" t="str">
        <f>FHD_P_2</f>
        <v xml:space="preserve">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 xml:space="preserve">Указывается суммарная себестоимость производимых товаров.</v>
      </c>
      <c r="K31" s="1637" t="s">
        <v>572</v>
      </c>
      <c r="AF31" s="1632">
        <v>11</v>
      </c>
    </row>
    <row r="32" ht="11.5" customHeight="1">
      <c r="D32" s="1639"/>
      <c r="E32" s="547" t="str">
        <f>FHD_NUM_P_3</f>
        <v>2.1</v>
      </c>
      <c r="F32" s="1525" t="str">
        <f>FHD_P_3</f>
        <v xml:space="preserve">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r="33" ht="11.25" customHeight="1">
      <c r="A33" s="2372" t="s">
        <v>573</v>
      </c>
      <c r="D33" s="1639"/>
      <c r="E33" s="547" t="str">
        <f>FHD_NUM_P_4</f>
        <v>2.2</v>
      </c>
      <c r="F33" s="1525"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 xml:space="preserve">Указываются суммарные расходы на приобретение топлива всех видов.</v>
      </c>
      <c r="K33" s="1637" t="str">
        <f>IF((LEN(E33)-LEN(SUBSTITUTE(E33,".","")))/LEN(".")=1,"p","")</f>
        <v>p</v>
      </c>
      <c r="AF33" s="1632">
        <v>0</v>
      </c>
    </row>
    <row r="34" s="1642" customFormat="1" ht="0.75" customHeight="1">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r="35" s="1642" customFormat="1" ht="0.75" customHeight="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r="36" s="1642" customFormat="1" ht="0.75" customHeight="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r="37" s="1642" customFormat="1" ht="0.75" customHeight="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r="38" s="1642" customFormat="1" ht="0.75" customHeight="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r="39" s="1642" customFormat="1" ht="0.75" customHeight="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r="40" s="1367" customFormat="1" ht="15" customHeight="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r="41" ht="11.25" hidden="1" customHeight="1">
      <c r="A41" s="2372" t="s">
        <v>575</v>
      </c>
      <c r="D41" s="1639"/>
      <c r="E41" s="547" t="str">
        <f>FHD_NUM_P_5</f>
        <v/>
      </c>
      <c r="F41" s="1525" t="str">
        <f>FHD_P_5</f>
        <v/>
      </c>
      <c r="G41" s="1879" t="s">
        <v>557</v>
      </c>
      <c r="H41" s="558"/>
      <c r="I41" s="558"/>
      <c r="J41" s="290" t="str">
        <f>FHD_NOTE_P_5</f>
        <v/>
      </c>
      <c r="K41" s="1637" t="str">
        <f>IF((LEN(E41)-LEN(SUBSTITUTE(E41,".","")))/LEN(".")=1,"p","")</f>
        <v/>
      </c>
      <c r="AF41" s="1632">
        <v>0</v>
      </c>
    </row>
    <row r="42" ht="11.25" hidden="1" customHeight="1">
      <c r="A42" s="2372"/>
      <c r="D42" s="1639"/>
      <c r="E42" s="547" t="str">
        <f>FHD_NUM_P_6</f>
        <v/>
      </c>
      <c r="F42" s="1525" t="str">
        <f>FHD_P_6</f>
        <v/>
      </c>
      <c r="G42" s="1879" t="s">
        <v>557</v>
      </c>
      <c r="H42" s="558"/>
      <c r="I42" s="558"/>
      <c r="J42" s="290" t="str">
        <f>FHD_NOTE_P_6</f>
        <v/>
      </c>
      <c r="K42" s="1637" t="str">
        <f>IF((LEN(E42)-LEN(SUBSTITUTE(E42,".","")))/LEN(".")=1,"p","")</f>
        <v/>
      </c>
      <c r="AF42" s="1632">
        <v>0</v>
      </c>
    </row>
    <row r="43" ht="11.25" hidden="1" customHeight="1">
      <c r="A43" s="2372"/>
      <c r="D43" s="1639"/>
      <c r="E43" s="547" t="str">
        <f>FHD_NUM_P_7</f>
        <v/>
      </c>
      <c r="F43" s="1525" t="str">
        <f>FHD_P_7</f>
        <v/>
      </c>
      <c r="G43" s="1879" t="s">
        <v>557</v>
      </c>
      <c r="H43" s="558"/>
      <c r="I43" s="558"/>
      <c r="J43" s="290" t="str">
        <f>FHD_NOTE_P_7</f>
        <v/>
      </c>
      <c r="K43" s="1637" t="str">
        <f>IF((LEN(E43)-LEN(SUBSTITUTE(E43,".","")))/LEN(".")=1,"p","")</f>
        <v/>
      </c>
      <c r="AF43" s="1632">
        <v>0</v>
      </c>
    </row>
    <row r="44" ht="11.5" customHeight="1">
      <c r="D44" s="1639"/>
      <c r="E44" s="547" t="str">
        <f>FHD_NUM_P_8</f>
        <v>2.3</v>
      </c>
      <c r="F44" s="1525" t="str">
        <f>FHD_P_8</f>
        <v xml:space="preserve">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r="45" ht="11.5" customHeight="1">
      <c r="D45" s="1639"/>
      <c r="E45" s="547" t="str">
        <f>FHD_NUM_P_9</f>
        <v>2.3.1</v>
      </c>
      <c r="F45" s="1651" t="str">
        <f>FHD_P_9</f>
        <v xml:space="preserve">Средневзвешенная стоимость 1 кВт.ч (с учетом мощности)</v>
      </c>
      <c r="G45" s="1879" t="s">
        <v>576</v>
      </c>
      <c r="H45" s="558"/>
      <c r="I45" s="558"/>
      <c r="J45" s="290" t="str">
        <f>FHD_NOTE_P_9</f>
        <v/>
      </c>
      <c r="K45" s="1637" t="str">
        <f>IF((LEN(E45)-LEN(SUBSTITUTE(E45,".","")))/LEN(".")=1,"p","")</f>
        <v/>
      </c>
      <c r="AF45" s="1632">
        <v>11</v>
      </c>
    </row>
    <row r="46" s="1367" customFormat="1" ht="11.5" customHeight="1">
      <c r="A46" s="988"/>
      <c r="C46" s="1637"/>
      <c r="D46" s="575"/>
      <c r="E46" s="547" t="str">
        <f>FHD_NUM_P_10</f>
        <v>2.3.2</v>
      </c>
      <c r="F46" s="1651" t="str">
        <f>FHD_P_10</f>
        <v xml:space="preserve">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r="47" s="1367" customFormat="1" ht="11.25" customHeight="1">
      <c r="A47" s="990" t="s">
        <v>578</v>
      </c>
      <c r="C47" s="1637"/>
      <c r="D47" s="576"/>
      <c r="E47" s="547" t="str">
        <f>FHD_NUM_P_11</f>
        <v>2.4</v>
      </c>
      <c r="F47" s="1525" t="str">
        <f>FHD_P_11</f>
        <v xml:space="preserve">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r="48" s="1367" customFormat="1" ht="18.75" customHeight="1">
      <c r="A48" s="990" t="s">
        <v>579</v>
      </c>
      <c r="C48" s="1637"/>
      <c r="D48" s="1639"/>
      <c r="E48" s="547" t="str">
        <f>FHD_NUM_P_12</f>
        <v>2.5</v>
      </c>
      <c r="F48" s="1525" t="str">
        <f>FHD_P_12</f>
        <v xml:space="preserve">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r="49" s="1366" customFormat="1" ht="11.5" customHeight="1">
      <c r="A49" s="989"/>
      <c r="C49" s="731"/>
      <c r="D49" s="674"/>
      <c r="E49" s="547" t="str">
        <f>FHD_NUM_P_13</f>
        <v>2.6</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r="50" s="1366" customFormat="1" ht="11.5" customHeight="1">
      <c r="A50" s="989"/>
      <c r="C50" s="731"/>
      <c r="D50" s="674"/>
      <c r="E50" s="547" t="str">
        <f>FHD_NUM_P_14</f>
        <v>2.6.1</v>
      </c>
      <c r="F50" s="1651" t="str">
        <f>FHD_P_14</f>
        <v xml:space="preserve">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r="51" s="1366" customFormat="1" ht="11.5" customHeight="1">
      <c r="A51" s="989"/>
      <c r="C51" s="731"/>
      <c r="D51" s="674"/>
      <c r="E51" s="547" t="str">
        <f>FHD_NUM_P_15</f>
        <v>2.6.2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r="52" s="1367" customFormat="1" ht="11.5" customHeight="1">
      <c r="A52" s="988"/>
      <c r="C52" s="1637"/>
      <c r="D52" s="1639"/>
      <c r="E52" s="547" t="str">
        <f>FHD_NUM_P_16</f>
        <v>2.7</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r="53" s="1367" customFormat="1" ht="11.5" customHeight="1">
      <c r="A53" s="988"/>
      <c r="C53" s="1637"/>
      <c r="D53" s="1639"/>
      <c r="E53" s="547" t="str">
        <f>FHD_NUM_P_17</f>
        <v>2.7.1</v>
      </c>
      <c r="F53" s="1651" t="str">
        <f>FHD_P_17</f>
        <v xml:space="preserve">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r="54" s="1367" customFormat="1" ht="11.5" customHeight="1">
      <c r="A54" s="988"/>
      <c r="C54" s="1637"/>
      <c r="D54" s="1639"/>
      <c r="E54" s="547" t="str">
        <f>FHD_NUM_P_18</f>
        <v>2.7.2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r="55" s="1367" customFormat="1" ht="11.5" customHeight="1">
      <c r="A55" s="988"/>
      <c r="C55" s="1637"/>
      <c r="D55" s="576"/>
      <c r="E55" s="547" t="str">
        <f>FHD_NUM_P_19</f>
        <v>2.8</v>
      </c>
      <c r="F55" s="1525" t="str">
        <f>FHD_P_19</f>
        <v xml:space="preserve">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r="56" s="1367" customFormat="1" ht="11.5" customHeight="1">
      <c r="A56" s="988"/>
      <c r="C56" s="1637"/>
      <c r="D56" s="576"/>
      <c r="E56" s="547" t="str">
        <f>FHD_NUM_P_20</f>
        <v>2.8.1</v>
      </c>
      <c r="F56" s="1651" t="str">
        <f>FHD_P_20</f>
        <v xml:space="preserve">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r="57" s="1367" customFormat="1" ht="11.5" customHeight="1">
      <c r="A57" s="988"/>
      <c r="C57" s="1637"/>
      <c r="D57" s="576"/>
      <c r="E57" s="547" t="str">
        <f>FHD_NUM_P_21</f>
        <v>2.8.2</v>
      </c>
      <c r="F57" s="1651" t="str">
        <f>FHD_P_21</f>
        <v xml:space="preserve">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r="58" s="1367" customFormat="1" ht="11.5" customHeight="1">
      <c r="A58" s="988"/>
      <c r="C58" s="1637"/>
      <c r="D58" s="1639"/>
      <c r="E58" s="547" t="str">
        <f>FHD_NUM_P_22</f>
        <v>2.9</v>
      </c>
      <c r="F58" s="1525" t="str">
        <f>FHD_P_22</f>
        <v xml:space="preserve">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r="59" s="1367" customFormat="1" ht="11.5" customHeight="1">
      <c r="A59" s="988"/>
      <c r="C59" s="1637"/>
      <c r="D59" s="576"/>
      <c r="E59" s="547" t="str">
        <f>FHD_NUM_P_23</f>
        <v>2.10</v>
      </c>
      <c r="F59" s="1525" t="str">
        <f>FHD_P_23</f>
        <v xml:space="preserve">Общепроизводственные расходы, в том числе:</v>
      </c>
      <c r="G59" s="1879" t="s">
        <v>557</v>
      </c>
      <c r="H59" s="558"/>
      <c r="I59" s="558"/>
      <c r="J59" s="290" t="str">
        <f>FHD_NOTE_P_23</f>
        <v xml:space="preserve">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r="60" s="1367" customFormat="1" ht="11.5" customHeight="1">
      <c r="A60" s="988"/>
      <c r="C60" s="1637"/>
      <c r="D60" s="576"/>
      <c r="E60" s="547" t="str">
        <f>FHD_NUM_P_24</f>
        <v>2.10.1</v>
      </c>
      <c r="F60" s="1651" t="str">
        <f>FHD_P_24</f>
        <v xml:space="preserve">Расходы на текущий ремонт</v>
      </c>
      <c r="G60" s="1879" t="s">
        <v>557</v>
      </c>
      <c r="H60" s="558"/>
      <c r="I60" s="558"/>
      <c r="J60" s="290" t="str">
        <f>FHD_NOTE_P_24</f>
        <v xml:space="preserve">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r="61" s="1367" customFormat="1" ht="11.5" customHeight="1">
      <c r="A61" s="988"/>
      <c r="C61" s="1637"/>
      <c r="D61" s="576"/>
      <c r="E61" s="547" t="str">
        <f>FHD_NUM_P_25</f>
        <v>2.10.2</v>
      </c>
      <c r="F61" s="1651" t="str">
        <f>FHD_P_25</f>
        <v xml:space="preserve">Расходы на капитальный ремонт</v>
      </c>
      <c r="G61" s="1879" t="s">
        <v>557</v>
      </c>
      <c r="H61" s="558"/>
      <c r="I61" s="558"/>
      <c r="J61" s="290" t="str">
        <f>FHD_NOTE_P_25</f>
        <v xml:space="preserve">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r="62" s="1367" customFormat="1" ht="11.5" customHeight="1">
      <c r="A62" s="988"/>
      <c r="C62" s="1637"/>
      <c r="D62" s="1639"/>
      <c r="E62" s="547" t="str">
        <f>FHD_NUM_P_26</f>
        <v>2.11</v>
      </c>
      <c r="F62" s="1525" t="str">
        <f>FHD_P_26</f>
        <v xml:space="preserve">Общехозяйственные расходы, в том числе:</v>
      </c>
      <c r="G62" s="1879" t="s">
        <v>557</v>
      </c>
      <c r="H62" s="558"/>
      <c r="I62" s="558"/>
      <c r="J62" s="290" t="str">
        <f>FHD_NOTE_P_26</f>
        <v xml:space="preserve">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r="63" s="1367" customFormat="1" ht="11.5" customHeight="1">
      <c r="A63" s="988"/>
      <c r="C63" s="1637"/>
      <c r="D63" s="1639"/>
      <c r="E63" s="547" t="str">
        <f>FHD_NUM_P_27</f>
        <v>2.11.1</v>
      </c>
      <c r="F63" s="1651" t="str">
        <f>FHD_P_27</f>
        <v xml:space="preserve">Расходы на текущий ремонт</v>
      </c>
      <c r="G63" s="1879" t="s">
        <v>557</v>
      </c>
      <c r="H63" s="558"/>
      <c r="I63" s="558"/>
      <c r="J63" s="290" t="str">
        <f>FHD_NOTE_P_27</f>
        <v xml:space="preserve">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r="64" s="1367" customFormat="1" ht="11.5" customHeight="1">
      <c r="A64" s="988"/>
      <c r="C64" s="1637"/>
      <c r="D64" s="1639"/>
      <c r="E64" s="547" t="str">
        <f>FHD_NUM_P_28</f>
        <v>2.11.2</v>
      </c>
      <c r="F64" s="1651" t="str">
        <f>FHD_P_28</f>
        <v xml:space="preserve">Расходы на капитальный ремонт</v>
      </c>
      <c r="G64" s="1879" t="s">
        <v>557</v>
      </c>
      <c r="H64" s="558"/>
      <c r="I64" s="558"/>
      <c r="J64" s="290" t="str">
        <f>FHD_NOTE_P_28</f>
        <v xml:space="preserve">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r="65" s="1367" customFormat="1" ht="11.5" customHeight="1">
      <c r="A65" s="988"/>
      <c r="C65" s="1637"/>
      <c r="D65" s="1639"/>
      <c r="E65" s="547" t="str">
        <f>FHD_NUM_P_29</f>
        <v>2.12</v>
      </c>
      <c r="F65" s="1525" t="str">
        <f>FHD_P_29</f>
        <v xml:space="preserve">Расходы на капитальный и текущий ремонт основных средств</v>
      </c>
      <c r="G65" s="1879" t="s">
        <v>557</v>
      </c>
      <c r="H65" s="558"/>
      <c r="I65" s="558"/>
      <c r="J65" s="290"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r="66" s="1367" customFormat="1" ht="11.5" customHeight="1">
      <c r="A66" s="988"/>
      <c r="C66" s="1637"/>
      <c r="D66" s="1639"/>
      <c r="E66" s="547" t="str">
        <f>FHD_NUM_P_30</f>
        <v>2.12.1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r="67" s="1367" customFormat="1" ht="23.25" hidden="1" customHeight="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r="68" s="1367" customFormat="1" ht="47.25" hidden="1" customHeight="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r="69" s="1367" customFormat="1" ht="11.5" customHeight="1">
      <c r="A69" s="988"/>
      <c r="C69" s="1637"/>
      <c r="D69" s="1639"/>
      <c r="E69" s="547" t="str">
        <f>FHD_NUM_P_33</f>
        <v>2.13</v>
      </c>
      <c r="F69" s="1525"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r="70" s="1643" customFormat="1" ht="1.05" customHeight="1">
      <c r="A70" s="1168"/>
      <c r="D70" s="549"/>
      <c r="E70" s="1014" t="str">
        <f>E69&amp;".0"</f>
        <v>2.13.0</v>
      </c>
      <c r="F70" s="992"/>
      <c r="G70" s="1014"/>
      <c r="H70" s="993"/>
      <c r="I70" s="993"/>
      <c r="J70" s="994"/>
      <c r="K70" s="1637" t="str">
        <f>IF((LEN(E70)-LEN(SUBSTITUTE(E70,".","")))/LEN(".")=1,"p","")</f>
        <v/>
      </c>
      <c r="AF70" s="1637">
        <v>1</v>
      </c>
    </row>
    <row r="71" s="1367" customFormat="1" ht="14.65" customHeight="1">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r="72" s="1367" customFormat="1" ht="18.75" customHeight="1">
      <c r="A72" s="990" t="s">
        <v>583</v>
      </c>
      <c r="C72" s="1637"/>
      <c r="D72" s="1639"/>
      <c r="E72" s="547" t="str">
        <f>FHD_NUM_P_34</f>
        <v>3</v>
      </c>
      <c r="F72" s="1881" t="str">
        <f>FHD_P_34</f>
        <v xml:space="preserve">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r="73" s="1367" customFormat="1" ht="19.949999999999999" customHeight="1">
      <c r="A73" s="988"/>
      <c r="C73" s="1637"/>
      <c r="D73" s="576"/>
      <c r="E73" s="547" t="str">
        <f>FHD_NUM_P_35</f>
        <v>4</v>
      </c>
      <c r="F73" s="1881" t="str">
        <f>FHD_P_35</f>
        <v xml:space="preserve">Чистая прибыль, полученная от регулируемого вида деятельности, в том числе:</v>
      </c>
      <c r="G73" s="1879" t="s">
        <v>557</v>
      </c>
      <c r="H73" s="558"/>
      <c r="I73" s="558"/>
      <c r="J73" s="290" t="str">
        <f>FHD_NOTE_P_35</f>
        <v xml:space="preserve">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r="74" s="1367" customFormat="1" ht="19.949999999999999" customHeight="1">
      <c r="A74" s="988"/>
      <c r="C74" s="1637"/>
      <c r="D74" s="1639"/>
      <c r="E74" s="547" t="str">
        <f>FHD_NUM_P_36</f>
        <v>4.1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r="75" s="1367" customFormat="1" ht="19.949999999999999" customHeight="1">
      <c r="A75" s="988"/>
      <c r="C75" s="1637"/>
      <c r="D75" s="1639"/>
      <c r="E75" s="547" t="str">
        <f>FHD_NUM_P_37</f>
        <v>5</v>
      </c>
      <c r="F75" s="1881" t="str">
        <f>FHD_P_37</f>
        <v xml:space="preserve">Изменение стоимости основных фондов, в том числе:</v>
      </c>
      <c r="G75" s="1879" t="s">
        <v>557</v>
      </c>
      <c r="H75" s="558"/>
      <c r="I75" s="558"/>
      <c r="J75" s="290" t="str">
        <f>FHD_NOTE_P_37</f>
        <v xml:space="preserve">Указывается общее изменение стоимости основных фондов.</v>
      </c>
      <c r="K75" s="544"/>
      <c r="L75" s="1637"/>
      <c r="M75" s="1637"/>
      <c r="R75" s="1637"/>
      <c r="U75" s="545"/>
      <c r="AA75" s="1633"/>
      <c r="AB75" s="1633"/>
      <c r="AC75" s="1633"/>
      <c r="AD75" s="1633"/>
      <c r="AE75" s="1633"/>
      <c r="AF75" s="1161">
        <v>19</v>
      </c>
    </row>
    <row r="76" s="1367" customFormat="1" ht="19.949999999999999" customHeight="1">
      <c r="A76" s="988"/>
      <c r="C76" s="1637"/>
      <c r="D76" s="1639"/>
      <c r="E76" s="547" t="str">
        <f>FHD_NUM_P_38</f>
        <v>5.1</v>
      </c>
      <c r="F76" s="1525" t="str">
        <f>FHD_P_38</f>
        <v xml:space="preserve">Изменение стоимости основных фондов за счет:</v>
      </c>
      <c r="G76" s="1879" t="s">
        <v>557</v>
      </c>
      <c r="H76" s="558"/>
      <c r="I76" s="558"/>
      <c r="J76" s="290" t="str">
        <f>FHD_NOTE_P_38</f>
        <v xml:space="preserve">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r="77" s="1367" customFormat="1" ht="19.949999999999999" customHeight="1">
      <c r="A77" s="988"/>
      <c r="C77" s="1637"/>
      <c r="D77" s="1639"/>
      <c r="E77" s="547" t="str">
        <f>FHD_NUM_P_39</f>
        <v>5.1.1</v>
      </c>
      <c r="F77" s="1651" t="str">
        <f>FHD_P_39</f>
        <v xml:space="preserve">Изменения стоимости основных фондов за счет их ввода в эксплуатацию</v>
      </c>
      <c r="G77" s="2073" t="s">
        <v>557</v>
      </c>
      <c r="H77" s="558"/>
      <c r="I77" s="558"/>
      <c r="J77" s="290" t="str">
        <f>FHD_NOTE_P_39</f>
        <v xml:space="preserve">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r="78" s="1367" customFormat="1" ht="19.949999999999999" customHeight="1">
      <c r="A78" s="988"/>
      <c r="C78" s="1637"/>
      <c r="D78" s="1639"/>
      <c r="E78" s="547" t="str">
        <f>FHD_NUM_P_40</f>
        <v>5.1.2</v>
      </c>
      <c r="F78" s="2077" t="str">
        <f>FHD_P_40</f>
        <v xml:space="preserve">Изменения стоимости основных фондов за счет их вывода в эксплуатацию</v>
      </c>
      <c r="G78" s="2072" t="s">
        <v>557</v>
      </c>
      <c r="H78" s="977"/>
      <c r="I78" s="558"/>
      <c r="J78" s="290" t="str">
        <f>FHD_NOTE_P_40</f>
        <v xml:space="preserve">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r="79" s="1367" customFormat="1" ht="19.949999999999999" customHeight="1">
      <c r="A79" s="988"/>
      <c r="C79" s="1637"/>
      <c r="D79" s="1639"/>
      <c r="E79" s="547" t="str">
        <f>FHD_NUM_P_41</f>
        <v>5.2</v>
      </c>
      <c r="F79" s="2076" t="str">
        <f>FHD_P_41</f>
        <v xml:space="preserve">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r="80" s="1367" customFormat="1" ht="20.25" hidden="1" customHeight="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312</v>
      </c>
      <c r="H81" s="1056"/>
      <c r="I81" s="819"/>
      <c r="J81" s="290"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r="82" s="1367" customFormat="1" ht="18.75" hidden="1" customHeight="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r="83" s="1367" customFormat="1" ht="18.75" hidden="1" customHeight="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r="84" s="1367" customFormat="1" ht="18.75" hidden="1" customHeight="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r="85" s="1367" customFormat="1" ht="18.75" hidden="1" customHeight="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r="86" s="1636" customFormat="1" ht="18.75" hidden="1" customHeight="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r="87" s="1636" customFormat="1" ht="18.75" hidden="1" customHeight="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r="88" s="1636" customFormat="1" ht="18.75" hidden="1" customHeight="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r="89" s="1636" customFormat="1" ht="18.75" hidden="1" customHeight="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r="90" s="1636" customFormat="1" ht="18.75" hidden="1" customHeight="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r="91" s="1367" customFormat="1" ht="18.75" hidden="1" customHeight="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r="92" s="1367" customFormat="1" ht="18.75" hidden="1" customHeight="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r="93" s="1367" customFormat="1" ht="18.75" hidden="1" customHeight="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r="94" s="1367" customFormat="1" ht="18.75" hidden="1" customHeight="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r="95" s="1636" customFormat="1" ht="18.75" hidden="1" customHeight="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r="96" ht="18.75" hidden="1" customHeight="1">
      <c r="A96" s="2372" t="s">
        <v>589</v>
      </c>
      <c r="D96" s="1639"/>
      <c r="E96" s="547" t="str">
        <f>FHD_NUM_P_58</f>
        <v/>
      </c>
      <c r="F96" s="1881" t="str">
        <f>FHD_P_58</f>
        <v/>
      </c>
      <c r="G96" s="1882" t="s">
        <v>586</v>
      </c>
      <c r="H96" s="978"/>
      <c r="I96" s="578"/>
      <c r="J96" s="290" t="str">
        <f>FHD_NOTE_P_58</f>
        <v/>
      </c>
      <c r="K96" s="544"/>
      <c r="AF96" s="1632">
        <v>0</v>
      </c>
    </row>
    <row r="97" ht="18.75" hidden="1" customHeight="1">
      <c r="A97" s="2372"/>
      <c r="D97" s="1639"/>
      <c r="E97" s="547" t="str">
        <f>FHD_NUM_P_59</f>
        <v/>
      </c>
      <c r="F97" s="1881" t="str">
        <f>FHD_P_59</f>
        <v/>
      </c>
      <c r="G97" s="1882" t="s">
        <v>586</v>
      </c>
      <c r="H97" s="978"/>
      <c r="I97" s="578"/>
      <c r="J97" s="290" t="str">
        <f>FHD_NOTE_P_59</f>
        <v/>
      </c>
      <c r="K97" s="544"/>
      <c r="AF97" s="1632">
        <v>0</v>
      </c>
    </row>
    <row r="98" ht="18.75" hidden="1" customHeight="1">
      <c r="A98" s="2372"/>
      <c r="D98" s="1639"/>
      <c r="E98" s="547" t="str">
        <f>FHD_NUM_P_60</f>
        <v/>
      </c>
      <c r="F98" s="1881" t="str">
        <f>FHD_P_60</f>
        <v/>
      </c>
      <c r="G98" s="1882" t="s">
        <v>586</v>
      </c>
      <c r="H98" s="978"/>
      <c r="I98" s="578"/>
      <c r="J98" s="290" t="str">
        <f>FHD_NOTE_P_60</f>
        <v/>
      </c>
      <c r="K98" s="544"/>
      <c r="AF98" s="1632">
        <v>0</v>
      </c>
    </row>
    <row r="99" s="1367" customFormat="1" ht="18.75" customHeight="1">
      <c r="A99" s="2372" t="s">
        <v>590</v>
      </c>
      <c r="C99" s="1637"/>
      <c r="D99" s="1639"/>
      <c r="E99" s="547" t="str">
        <f>FHD_NUM_P_61</f>
        <v>7</v>
      </c>
      <c r="F99" s="1881"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r="100" s="1643" customFormat="1" ht="0.75" customHeight="1">
      <c r="A100" s="2372"/>
      <c r="D100" s="549"/>
      <c r="E100" s="1014" t="str">
        <f>E99&amp;".0"</f>
        <v>7.0</v>
      </c>
      <c r="F100" s="995"/>
      <c r="G100" s="996"/>
      <c r="H100" s="993"/>
      <c r="I100" s="993"/>
      <c r="J100" s="997"/>
      <c r="AF100" s="1637">
        <v>0</v>
      </c>
    </row>
    <row r="101" ht="15" customHeight="1">
      <c r="A101" s="2372"/>
      <c r="D101" s="1634"/>
      <c r="E101" s="972"/>
      <c r="F101" s="973" t="s">
        <v>591</v>
      </c>
      <c r="G101" s="573"/>
      <c r="H101" s="574"/>
      <c r="I101" s="574"/>
      <c r="J101" s="1005" t="s">
        <v>592</v>
      </c>
      <c r="K101" s="544"/>
      <c r="AF101" s="1632">
        <v>0</v>
      </c>
    </row>
    <row r="102" s="1367" customFormat="1" ht="18.75" customHeight="1">
      <c r="A102" s="2372"/>
      <c r="C102" s="1637"/>
      <c r="D102" s="1639"/>
      <c r="E102" s="547" t="str">
        <f>FHD_NUM_P_62</f>
        <v>8</v>
      </c>
      <c r="F102" s="1881" t="str">
        <f>FHD_P_62</f>
        <v xml:space="preserve">Тепловая нагрузка по договорам, заключенным в рамках осуществления регулируемых видов деятельности</v>
      </c>
      <c r="G102" s="1878" t="s">
        <v>561</v>
      </c>
      <c r="H102" s="558"/>
      <c r="I102" s="558"/>
      <c r="J102" s="290"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r="103" s="1367" customFormat="1" ht="18.75" customHeight="1">
      <c r="A103" s="2372"/>
      <c r="C103" s="1637"/>
      <c r="D103" s="1639"/>
      <c r="E103" s="547" t="str">
        <f>FHD_NUM_P_63</f>
        <v>9</v>
      </c>
      <c r="F103" s="1881" t="str">
        <f>FHD_P_63</f>
        <v xml:space="preserve">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r="104" s="1367" customFormat="1" ht="18.75" customHeight="1">
      <c r="A104" s="2372"/>
      <c r="C104" s="1637" t="s">
        <v>593</v>
      </c>
      <c r="D104" s="1639"/>
      <c r="E104" s="547" t="str">
        <f>FHD_NUM_P_64</f>
        <v>9.1</v>
      </c>
      <c r="F104" s="1881" t="str">
        <f>FHD_P_64</f>
        <v xml:space="preserve">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 xml:space="preserve">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r="105" s="1367" customFormat="1" ht="18.75" customHeight="1">
      <c r="A105" s="2372"/>
      <c r="C105" s="1637"/>
      <c r="D105" s="1639"/>
      <c r="E105" s="547" t="str">
        <f>FHD_NUM_P_65</f>
        <v>10</v>
      </c>
      <c r="F105" s="1881"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r="106" s="1367" customFormat="1" ht="18.75" customHeight="1">
      <c r="A106" s="2372"/>
      <c r="C106" s="1637"/>
      <c r="D106" s="1639"/>
      <c r="E106" s="547" t="str">
        <f>FHD_NUM_P_66</f>
        <v>10.1</v>
      </c>
      <c r="F106" s="1525" t="str">
        <f>FHD_P_66</f>
        <v xml:space="preserve">По приборам учёта</v>
      </c>
      <c r="G106" s="1878" t="s">
        <v>588</v>
      </c>
      <c r="H106" s="578"/>
      <c r="I106" s="578"/>
      <c r="J106" s="290" t="str">
        <f>FHD_NOTE_P_66</f>
        <v/>
      </c>
      <c r="K106" s="544"/>
      <c r="L106" s="1637"/>
      <c r="M106" s="1637"/>
      <c r="R106" s="1637"/>
      <c r="U106" s="545"/>
      <c r="AA106" s="1633"/>
      <c r="AB106" s="1633"/>
      <c r="AC106" s="1633"/>
      <c r="AD106" s="1633"/>
      <c r="AE106" s="1633"/>
      <c r="AF106" s="1161">
        <v>0</v>
      </c>
    </row>
    <row r="107" s="1367" customFormat="1" ht="18.75" customHeight="1">
      <c r="A107" s="2372"/>
      <c r="C107" s="1637"/>
      <c r="D107" s="1639"/>
      <c r="E107" s="547" t="str">
        <f>FHD_NUM_P_67</f>
        <v>10.1.1</v>
      </c>
      <c r="F107" s="1651"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r="108" s="1367" customFormat="1" ht="18.75" customHeight="1">
      <c r="A108" s="2372"/>
      <c r="C108" s="1637"/>
      <c r="D108" s="1639"/>
      <c r="E108" s="547" t="str">
        <f>FHD_NUM_P_68</f>
        <v>10.2</v>
      </c>
      <c r="F108" s="1525" t="str">
        <f>FHD_P_68</f>
        <v xml:space="preserve">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r="109" s="1367" customFormat="1" ht="18.75" customHeight="1">
      <c r="A109" s="2372"/>
      <c r="C109" s="1637"/>
      <c r="D109" s="1639"/>
      <c r="E109" s="547" t="str">
        <f>FHD_NUM_P_69</f>
        <v>10.3</v>
      </c>
      <c r="F109" s="1525" t="str">
        <f>FHD_P_69</f>
        <v xml:space="preserve">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r="110" s="1367" customFormat="1" ht="22.5" customHeight="1">
      <c r="A110" s="2372"/>
      <c r="C110" s="1637"/>
      <c r="D110" s="1639"/>
      <c r="E110" s="547" t="str">
        <f>FHD_NUM_P_70</f>
        <v>11</v>
      </c>
      <c r="F110" s="1881"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r="111" s="1367" customFormat="1" ht="22.5" customHeight="1">
      <c r="A111" s="2372"/>
      <c r="C111" s="1637"/>
      <c r="D111" s="1639"/>
      <c r="E111" s="547" t="str">
        <f>FHD_NUM_P_71</f>
        <v>12</v>
      </c>
      <c r="F111" s="1881" t="str">
        <f>FHD_P_71</f>
        <v xml:space="preserve">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r="112" ht="19.949999999999999" customHeight="1">
      <c r="D112" s="1639"/>
      <c r="E112" s="547" t="str">
        <f>FHD_NUM_P_72</f>
        <v>13</v>
      </c>
      <c r="F112" s="1881" t="str">
        <f>FHD_P_72</f>
        <v xml:space="preserve">Среднесписочная численность основного производственного персонала</v>
      </c>
      <c r="G112" s="1877" t="s">
        <v>595</v>
      </c>
      <c r="H112" s="578"/>
      <c r="I112" s="578"/>
      <c r="J112" s="290" t="str">
        <f>FHD_NOTE_P_72</f>
        <v/>
      </c>
      <c r="K112" s="544"/>
      <c r="AF112" s="1632">
        <v>19</v>
      </c>
    </row>
    <row r="113" ht="18.75" customHeight="1">
      <c r="A113" s="990" t="s">
        <v>596</v>
      </c>
      <c r="D113" s="1639"/>
      <c r="E113" s="547" t="str">
        <f>FHD_NUM_P_73</f>
        <v>14</v>
      </c>
      <c r="F113" s="1881" t="str">
        <f>FHD_P_73</f>
        <v xml:space="preserve">Среднесписочная численность административно-управленческого персонала</v>
      </c>
      <c r="G113" s="971" t="s">
        <v>595</v>
      </c>
      <c r="H113" s="969"/>
      <c r="I113" s="969"/>
      <c r="J113" s="290" t="str">
        <f>FHD_NOTE_P_73</f>
        <v/>
      </c>
      <c r="K113" s="544"/>
      <c r="AF113" s="1632">
        <v>0</v>
      </c>
    </row>
    <row r="114" ht="33.75" hidden="1" customHeight="1">
      <c r="A114" s="990" t="s">
        <v>597</v>
      </c>
      <c r="D114" s="1639"/>
      <c r="E114" s="547" t="str">
        <f>FHD_NUM_P_74</f>
        <v/>
      </c>
      <c r="F114" s="1881" t="str">
        <f>FHD_P_74</f>
        <v/>
      </c>
      <c r="G114" s="1877" t="s">
        <v>598</v>
      </c>
      <c r="H114" s="578"/>
      <c r="I114" s="578"/>
      <c r="J114" s="290" t="str">
        <f>FHD_NOTE_P_74</f>
        <v/>
      </c>
      <c r="K114" s="544"/>
      <c r="AF114" s="1632">
        <v>0</v>
      </c>
    </row>
    <row r="115" s="1636" customFormat="1" ht="18.75" hidden="1" customHeight="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r="116" s="1636" customFormat="1" ht="18.75" hidden="1" customHeight="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r="117" s="1636" customFormat="1" ht="18.75" hidden="1" customHeight="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r="118" s="1643" customFormat="1" ht="0.75" hidden="1" customHeight="1">
      <c r="A118" s="2374"/>
      <c r="D118" s="549"/>
      <c r="E118" s="1014" t="str">
        <f>E117&amp;".0"</f>
        <v>.0</v>
      </c>
      <c r="F118" s="998"/>
      <c r="G118" s="1652"/>
      <c r="H118" s="993"/>
      <c r="I118" s="993"/>
      <c r="J118" s="997"/>
      <c r="AF118" s="1637">
        <v>0</v>
      </c>
    </row>
    <row r="119" s="1636" customFormat="1" ht="15" hidden="1" customHeight="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r="120" ht="22.5" customHeight="1">
      <c r="A120" s="2372" t="s">
        <v>602</v>
      </c>
      <c r="D120" s="1639"/>
      <c r="E120" s="547" t="str">
        <f>FHD_NUM_P_78</f>
        <v>15</v>
      </c>
      <c r="F120" s="1881"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r="121" s="1643" customFormat="1" ht="0.75" customHeight="1">
      <c r="A121" s="2372"/>
      <c r="D121" s="549"/>
      <c r="E121" s="1014" t="str">
        <f>E120&amp;".0"</f>
        <v>15.0</v>
      </c>
      <c r="F121" s="998"/>
      <c r="G121" s="1652"/>
      <c r="H121" s="993"/>
      <c r="I121" s="993"/>
      <c r="J121" s="997"/>
      <c r="AF121" s="1637">
        <v>0</v>
      </c>
    </row>
    <row r="122" ht="15" customHeight="1">
      <c r="A122" s="2372"/>
      <c r="D122" s="1634"/>
      <c r="E122" s="571"/>
      <c r="F122" s="1169" t="s">
        <v>591</v>
      </c>
      <c r="G122" s="573"/>
      <c r="H122" s="574"/>
      <c r="I122" s="574"/>
      <c r="J122" s="1005" t="s">
        <v>603</v>
      </c>
      <c r="K122" s="544"/>
      <c r="AF122" s="1632">
        <v>0</v>
      </c>
    </row>
    <row r="123" ht="22.5" customHeight="1">
      <c r="A123" s="2372"/>
      <c r="D123" s="1639"/>
      <c r="E123" s="547" t="str">
        <f>FHD_NUM_P_79</f>
        <v>16</v>
      </c>
      <c r="F123" s="1881"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r="124" s="1643" customFormat="1" ht="0.75" customHeight="1">
      <c r="A124" s="2372"/>
      <c r="D124" s="549"/>
      <c r="E124" s="1014" t="str">
        <f>E123&amp;".0"</f>
        <v>16.0</v>
      </c>
      <c r="F124" s="999"/>
      <c r="G124" s="1652"/>
      <c r="H124" s="993"/>
      <c r="I124" s="993"/>
      <c r="J124" s="997"/>
      <c r="AF124" s="1637">
        <v>0</v>
      </c>
    </row>
    <row r="125" ht="15" customHeight="1">
      <c r="A125" s="2372"/>
      <c r="D125" s="1634"/>
      <c r="E125" s="571"/>
      <c r="F125" s="1169" t="s">
        <v>591</v>
      </c>
      <c r="G125" s="573"/>
      <c r="H125" s="574"/>
      <c r="I125" s="574"/>
      <c r="J125" s="1005" t="s">
        <v>604</v>
      </c>
      <c r="K125" s="544"/>
      <c r="AF125" s="1632">
        <v>0</v>
      </c>
    </row>
    <row r="126" ht="22.5" customHeight="1">
      <c r="A126" s="2372"/>
      <c r="D126" s="1639"/>
      <c r="E126" s="547" t="str">
        <f>FHD_NUM_P_80</f>
        <v>17</v>
      </c>
      <c r="F126" s="1881"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r="127" ht="18.75" customHeight="1">
      <c r="A127" s="2372"/>
      <c r="D127" s="1639"/>
      <c r="E127" s="547" t="str">
        <f>FHD_NUM_P_81</f>
        <v>18</v>
      </c>
      <c r="F127" s="1881"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r="128" ht="18.75" customHeight="1">
      <c r="A128" s="2372"/>
      <c r="C128" s="1637" t="s">
        <v>593</v>
      </c>
      <c r="D128" s="1639"/>
      <c r="E128" s="547" t="str">
        <f>FHD_NUM_P_82</f>
        <v>19</v>
      </c>
      <c r="F128" s="1881"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 xml:space="preserve">Указывается ссылка на документ, предварительно загруженный в хранилище файлов ФГИС ЕИАС.</v>
      </c>
      <c r="K128" s="544"/>
      <c r="AF128" s="1632">
        <v>0</v>
      </c>
    </row>
    <row r="129" ht="18.75" customHeight="1">
      <c r="A129" s="2372"/>
      <c r="C129" s="1637" t="s">
        <v>593</v>
      </c>
      <c r="D129" s="1639"/>
      <c r="E129" s="547" t="str">
        <f>FHD_NUM_P_83</f>
        <v>19.1</v>
      </c>
      <c r="F129" s="1525" t="str">
        <f>FHD_P_83</f>
        <v xml:space="preserve">Информация о показателях физического износа объектов теплоснабжения</v>
      </c>
      <c r="G129" s="1879" t="s">
        <v>312</v>
      </c>
      <c r="H129" s="402"/>
      <c r="I129" s="402"/>
      <c r="J129" s="290" t="str">
        <f>FHD_NOTE_P_83</f>
        <v xml:space="preserve">Указывается ссылка на документ, предварительно загруженный в хранилище файлов ФГИС ЕИАС.</v>
      </c>
      <c r="K129" s="544"/>
      <c r="AF129" s="1632">
        <v>0</v>
      </c>
    </row>
    <row r="130" ht="18.75" customHeight="1">
      <c r="A130" s="2372"/>
      <c r="C130" s="1637" t="s">
        <v>593</v>
      </c>
      <c r="D130" s="1639"/>
      <c r="E130" s="547" t="str">
        <f>FHD_NUM_P_84</f>
        <v>19.2</v>
      </c>
      <c r="F130" s="1525" t="str">
        <f>FHD_P_84</f>
        <v xml:space="preserve">Информация о показателях энергетической эффективности объектов теплоснабжения</v>
      </c>
      <c r="G130" s="1879" t="s">
        <v>312</v>
      </c>
      <c r="H130" s="402"/>
      <c r="I130" s="402"/>
      <c r="J130" s="290" t="str">
        <f>FHD_NOTE_P_84</f>
        <v xml:space="preserve">Указывается ссылка на документ, предварительно загруженный в хранилище файлов ФГИС ЕИАС.</v>
      </c>
      <c r="K130" s="544"/>
      <c r="AF130" s="1632">
        <v>0</v>
      </c>
    </row>
    <row r="131" ht="11.5" customHeight="1">
      <c r="D131" s="1639"/>
      <c r="AF131" s="1632">
        <v>11</v>
      </c>
    </row>
    <row r="132" ht="13.5" customHeight="1">
      <c r="D132" s="1639"/>
      <c r="E132" s="337"/>
      <c r="F132" s="370"/>
      <c r="G132" s="370"/>
      <c r="H132" s="370"/>
      <c r="I132" s="1648"/>
      <c r="J132" s="582"/>
      <c r="AF132" s="1632">
        <v>13</v>
      </c>
    </row>
    <row r="133" s="1642" customFormat="1" ht="11.5" customHeight="1">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s="1642" customFormat="1" ht="11.5" customHeight="1">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r="204" s="1642" customFormat="1" ht="11.5" customHeight="1">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r="205" s="1642" customFormat="1" ht="11.5" customHeight="1">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r="206" s="1642" customFormat="1" ht="11.5" customHeight="1">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r="207" s="1642" customFormat="1" ht="11.5" customHeight="1">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r="208" s="1642" customFormat="1" ht="11.5" customHeight="1">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r="209" s="1642" customFormat="1" ht="11.5" customHeight="1">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r="210" s="1642" customFormat="1" ht="11.5" customHeight="1">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r="211" s="1642" customFormat="1" ht="11.5" customHeight="1">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r="212" s="1642" customFormat="1" ht="11.5" customHeight="1">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r="213" s="1642" customFormat="1" ht="11.5" customHeight="1">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r="214" s="1642" customFormat="1" ht="11.5" customHeight="1">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r="215" s="1642" customFormat="1" ht="11.5" customHeight="1">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r="216" s="1642" customFormat="1" ht="11.5" customHeight="1">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r="217" s="1642" customFormat="1" ht="11.5" customHeight="1">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r="218" s="1642" customFormat="1" ht="11.5" customHeight="1">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r="219" s="1642" customFormat="1" ht="11.5" customHeight="1">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r="220" s="1642" customFormat="1" ht="11.5" customHeight="1">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r="221" s="1642" customFormat="1" ht="11.5" customHeight="1">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r="222" s="1642" customFormat="1" ht="11.5" customHeight="1">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r="223" s="1642" customFormat="1" ht="11.5" customHeight="1">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r="224" s="1642" customFormat="1" ht="11.5" customHeight="1">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r="225" s="1642" customFormat="1" ht="11.5" customHeight="1">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r="226" s="1642" customFormat="1" ht="11.5" customHeight="1">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r="227" s="1642" customFormat="1" ht="11.5" customHeight="1">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r="228" s="1642" customFormat="1" ht="11.5" customHeight="1">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r="229" s="1642" customFormat="1" ht="11.5" customHeight="1">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r="230" s="1642" customFormat="1" ht="11.5" customHeight="1">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r="231" s="1642" customFormat="1" ht="11.5" customHeight="1">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r="232" s="1642" customFormat="1" ht="11.5" customHeight="1">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r="233" s="1642" customFormat="1" ht="11.5" customHeight="1">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r="234" s="1642" customFormat="1" ht="11.5" customHeight="1">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r="235" s="1642" customFormat="1" ht="11.5" customHeight="1">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r="236" s="1642" customFormat="1" ht="11.5" customHeight="1">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r="237" s="1642" customFormat="1" ht="11.5" customHeight="1">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r="238" s="1642" customFormat="1" ht="11.5" customHeight="1">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r="239" s="1642" customFormat="1" ht="11.5" customHeight="1">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r="240" s="1642" customFormat="1" ht="11.5" customHeight="1">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r="241" s="1642" customFormat="1" ht="11.5" customHeight="1">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r="242" s="1642" customFormat="1" ht="11.5" customHeight="1">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r="243" s="1642" customFormat="1" ht="11.5" customHeight="1">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r="244" s="1642" customFormat="1" ht="11.5" customHeight="1">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r="245" s="1642" customFormat="1" ht="11.5" customHeight="1">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r="246" s="1642" customFormat="1" ht="11.5" customHeight="1">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r="247" s="1642" customFormat="1" ht="11.5" customHeight="1">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r="248" s="1642" customFormat="1" ht="11.5" customHeight="1">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r="249" s="1642" customFormat="1" ht="11.5" customHeight="1">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r="250" s="1642" customFormat="1" ht="11.5" customHeight="1">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r="251" s="1642" customFormat="1" ht="11.5" customHeight="1">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r="252" s="1642" customFormat="1" ht="11.5" customHeight="1">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r="253" s="1642" customFormat="1" ht="11.5" customHeight="1">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r="254" s="1642" customFormat="1" ht="11.5" customHeight="1">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r="255" s="1642" customFormat="1" ht="11.5" customHeight="1">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r="256" s="1642" customFormat="1" ht="11.5" customHeight="1">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r="257" s="1642" customFormat="1" ht="11.5" customHeight="1">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r="258" s="1642" customFormat="1" ht="11.5" customHeight="1">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r="259" s="1642" customFormat="1" ht="11.5" customHeight="1">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r="260" s="1642" customFormat="1" ht="11.5" customHeight="1">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r="261" s="1642" customFormat="1" ht="11.5" customHeight="1">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r="262" s="1642" customFormat="1" ht="11.5" customHeight="1">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r="263" s="1642" customFormat="1" ht="11.5" customHeight="1">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r="264" s="1642" customFormat="1" ht="11.5" customHeight="1">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r="265" s="1642" customFormat="1" ht="11.5" customHeight="1">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r="266" s="1642" customFormat="1" ht="11.5" customHeight="1">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r="267" s="1642" customFormat="1" ht="11.5" customHeight="1">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r="268" s="1642" customFormat="1" ht="11.5" customHeight="1">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r="269" s="1642" customFormat="1" ht="11.5" customHeight="1">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r="270" s="1642" customFormat="1" ht="11.5" customHeight="1">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r="271" s="1642" customFormat="1" ht="11.5" customHeight="1">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r="272" s="1642" customFormat="1" ht="11.5" customHeight="1">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r="273" s="1642" customFormat="1" ht="11.5" customHeight="1">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r="274" s="1642" customFormat="1" ht="11.5" customHeight="1">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r="275" s="1642" customFormat="1" ht="11.5" customHeight="1">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r="276" s="1642" customFormat="1" ht="11.5" customHeight="1">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r="277" s="1642" customFormat="1" ht="11.5" customHeight="1">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r="278" s="1642" customFormat="1" ht="11.5" customHeight="1">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r="279" s="1642" customFormat="1" ht="11.5" customHeight="1">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r="280" s="1642" customFormat="1" ht="11.5" customHeight="1">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r="281" s="1642" customFormat="1" ht="11.5" customHeight="1">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r="282" s="1642" customFormat="1" ht="11.5" customHeight="1">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r="283" s="1642" customFormat="1" ht="11.5" customHeight="1">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r="284" s="1642" customFormat="1" ht="11.5" customHeight="1">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r="285" s="1642" customFormat="1" ht="11.5" customHeight="1">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r="286" s="1642" customFormat="1" ht="11.5" customHeight="1">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r="287" s="1642" customFormat="1" ht="11.5" customHeight="1">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r="288" s="1642" customFormat="1" ht="11.5" customHeight="1">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r="289" ht="11.5" customHeight="1">
      <c r="AF289" s="1632">
        <v>11</v>
      </c>
    </row>
    <row r="290" ht="11.5" customHeight="1">
      <c r="AF290" s="1632">
        <v>11</v>
      </c>
    </row>
    <row r="291" ht="11.5" customHeight="1">
      <c r="AF291" s="1632">
        <v>11</v>
      </c>
    </row>
    <row r="292" ht="11.5" customHeight="1">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r="293" ht="11.5" customHeight="1">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r="294" ht="11.5" customHeight="1">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r="295" ht="11.5" customHeight="1">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r="296" ht="11.5" customHeight="1">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r="297" ht="11.5" customHeight="1">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r="298" ht="11.5" customHeight="1">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r="299" ht="11.5" customHeight="1">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r="300" ht="11.5" customHeight="1">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r="301" ht="11.5" customHeight="1">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r="302" ht="11.5" customHeight="1">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r="303" ht="11.25" hidden="1" customHeight="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autoFilter="0" deleteColumns="1" deleteRows="1" formatColumns="0" formatRows="0" insertColumns="1" insertRows="1" sheet="1" sort="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2A003F-0055-4067-885B-001E00790028}" type="decimal" allowBlank="1" error="Введите значение от 0 до 100%" errorTitle="Ошибка" showErrorMessage="1">
          <x14:formula1>
            <xm:f>0</xm:f>
          </x14:formula1>
          <x14:formula2>
            <xm:f>100</xm:f>
          </x14:formula2>
          <xm:sqref>H90:I90 H95:I95</xm:sqref>
        </x14:dataValidation>
        <x14:dataValidation xr:uid="{00070044-00A2-4350-8BA5-007000D500F8}"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620030-0050-4897-BEBD-0091005C003B}"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410078-000E-4619-85BD-000A0037006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E40018-00AC-44EC-992F-006D00970087}"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6700D9-000C-422B-8246-00C800890082}"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1E0061-00EF-48BA-9655-00BE006A0068}"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000081-001B-4679-B9FD-00A2006B0026}"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1D0082-0007-469B-B509-00EE00EF00B2}"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C00022-00C9-4357-85CC-00EF004B009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F6000C-0021-48D0-B64D-00BF00E10033}"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C4" zoomScale="90" workbookViewId="0">
      <selection activeCell="A1" sqref="A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11. Информация о расходах на капитальный и текущий ремонт основных средств</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АО "ДГК"</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306</v>
      </c>
      <c r="F9" s="2103"/>
      <c r="G9" s="2103"/>
      <c r="H9" s="2103"/>
      <c r="I9" s="2103"/>
      <c r="J9" s="2103"/>
      <c r="K9" s="2103"/>
      <c r="L9" s="2103"/>
      <c r="M9" s="2103"/>
      <c r="N9" s="2103"/>
      <c r="O9" s="2103"/>
      <c r="P9" s="2103"/>
      <c r="Q9" s="2103"/>
      <c r="R9" s="2104"/>
      <c r="S9" s="2128" t="s">
        <v>307</v>
      </c>
      <c r="T9" s="335"/>
      <c r="CF9" s="506">
        <v>19</v>
      </c>
    </row>
    <row r="10" ht="48.25" customHeight="1">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r="11" s="1643" customFormat="1" ht="15" hidden="1" customHeight="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570</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9.949999999999999" customHeight="1">
      <c r="D23" s="1048"/>
      <c r="E23" s="1048"/>
      <c r="F23" s="1048"/>
      <c r="G23" s="1048"/>
      <c r="H23" s="1048"/>
      <c r="I23" s="1048"/>
      <c r="J23" s="1048"/>
      <c r="K23" s="1048"/>
      <c r="L23" s="1048"/>
      <c r="M23" s="1048"/>
      <c r="N23" s="1048"/>
      <c r="O23" s="1048"/>
      <c r="P23" s="1048"/>
      <c r="Q23" s="1048"/>
      <c r="R23" s="1048"/>
      <c r="S23" s="1048"/>
      <c r="T23" s="335"/>
      <c r="CF23" s="506">
        <v>19</v>
      </c>
    </row>
    <row r="24" ht="11.5" customHeight="1">
      <c r="D24" s="510"/>
      <c r="CF24" s="506">
        <v>11</v>
      </c>
    </row>
    <row r="25" ht="11.5" customHeight="1">
      <c r="D25" s="655"/>
      <c r="E25" s="655"/>
      <c r="F25" s="655"/>
      <c r="G25" s="656"/>
      <c r="CF25" s="506">
        <v>11</v>
      </c>
    </row>
    <row r="26" ht="11.5" customHeight="1">
      <c r="CF26" s="506">
        <v>11</v>
      </c>
    </row>
    <row r="27" ht="11.5" customHeight="1">
      <c r="D27" s="657"/>
      <c r="E27" s="2385"/>
      <c r="F27" s="2385"/>
      <c r="G27" s="2385"/>
      <c r="H27" s="2385"/>
      <c r="I27" s="2385"/>
      <c r="J27" s="2385"/>
      <c r="K27" s="2385"/>
      <c r="L27" s="2385"/>
      <c r="M27" s="2385"/>
      <c r="N27" s="2385"/>
      <c r="O27" s="2385"/>
      <c r="P27" s="2385"/>
      <c r="Q27" s="2385"/>
      <c r="R27" s="2385"/>
      <c r="CF27" s="506">
        <v>11</v>
      </c>
    </row>
    <row r="28" ht="11.5" customHeight="1">
      <c r="F28" s="759"/>
      <c r="G28" s="759"/>
      <c r="CF28" s="506">
        <v>11</v>
      </c>
    </row>
    <row r="29" ht="11.25" hidden="1" customHeight="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autoFilter="0" deleteColumns="1" deleteRows="1" formatColumns="0" formatRows="0" insertColumns="1" insertRows="1" sheet="1" sort="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hidden="1" min="14" max="14" style="1367" width="9.7109375"/>
    <col customWidth="1" min="15" max="15" style="1636" width="102.00390625"/>
    <col customWidth="1" min="16" max="16" style="1367" width="9.00390625"/>
    <col customWidth="1" min="17" max="17" style="1643" width="5.00390625"/>
    <col customWidth="1" min="18" max="18" style="1643" width="3.00390625"/>
    <col customWidth="1" min="19" max="22" style="1367" width="3.00390625"/>
    <col customWidth="1" min="23" max="23" style="1643" width="10.00390625"/>
    <col customWidth="1" min="24" max="24" style="1367" width="34.00390625"/>
    <col customWidth="1" min="25" max="25" style="1367" width="9.00390625"/>
    <col customWidth="1" min="26" max="26" style="737" width="8.00390625"/>
    <col customWidth="1" min="27" max="31" style="1367" width="8.00390625"/>
    <col customWidth="1" min="32" max="36" style="1633" width="8.00390625"/>
    <col customWidth="1" hidden="1" min="37" max="37" style="1636" width="5.421875"/>
  </cols>
  <sheetData>
    <row r="1" s="1367" customFormat="1" ht="33.75" hidden="1" customHeight="1">
      <c r="A1" s="988"/>
      <c r="B1" s="988"/>
      <c r="C1" s="988"/>
      <c r="D1" s="988"/>
      <c r="E1" s="988"/>
      <c r="G1" s="1637"/>
      <c r="H1" s="879"/>
      <c r="L1" s="1367">
        <v>4</v>
      </c>
      <c r="M1" s="1367">
        <v>4</v>
      </c>
      <c r="Q1" s="1637"/>
      <c r="R1" s="1637"/>
      <c r="W1" s="1637"/>
      <c r="AK1" s="1367" t="s">
        <v>14</v>
      </c>
    </row>
    <row r="2" s="1367" customFormat="1" ht="78.75" hidden="1" customHeight="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r="3" ht="11.25" hidden="1" customHeight="1">
      <c r="E3" s="2052" t="s">
        <v>623</v>
      </c>
      <c r="L3" s="1632">
        <f>0</f>
        <v>0</v>
      </c>
      <c r="M3" s="1632">
        <v>1</v>
      </c>
      <c r="AK3" s="1632">
        <v>0</v>
      </c>
    </row>
    <row r="4" s="1633" customFormat="1" ht="11.25" hidden="1" customHeight="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r="5" ht="11.5" customHeight="1">
      <c r="AK5" s="1632">
        <v>11</v>
      </c>
    </row>
    <row r="6" ht="57.75" customHeight="1">
      <c r="I6" s="2308" t="s">
        <v>624</v>
      </c>
      <c r="J6" s="2308"/>
      <c r="K6" s="2308"/>
      <c r="L6" s="2308"/>
      <c r="M6" s="2308"/>
      <c r="O6" s="557"/>
      <c r="AK6" s="1632">
        <v>55</v>
      </c>
    </row>
    <row r="7" ht="25.199999999999999" customHeight="1">
      <c r="I7" s="2250" t="str">
        <f>IF(org=0,"Не определено",org)</f>
        <v xml:space="preserve">АО "ДГК"</v>
      </c>
      <c r="J7" s="2250"/>
      <c r="K7" s="2250"/>
      <c r="L7" s="2250"/>
      <c r="M7" s="2250"/>
      <c r="AK7" s="1632">
        <v>24</v>
      </c>
    </row>
    <row r="8" ht="11.5" customHeight="1">
      <c r="I8" s="1136"/>
      <c r="J8" s="1136"/>
      <c r="K8" s="1136"/>
      <c r="L8" s="1136"/>
      <c r="M8" s="1136"/>
      <c r="AK8" s="1632">
        <v>11</v>
      </c>
    </row>
    <row r="9" s="1643" customFormat="1" ht="30" hidden="1" customHeight="1">
      <c r="A9" s="1168"/>
      <c r="B9" s="1168"/>
      <c r="C9" s="1168"/>
      <c r="E9" s="1168"/>
      <c r="H9" s="1643"/>
      <c r="L9" s="890"/>
      <c r="M9" s="890" t="s">
        <v>118</v>
      </c>
      <c r="AK9" s="1637">
        <v>1</v>
      </c>
    </row>
    <row r="10" ht="11.5" customHeight="1">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r="11" ht="11.5" customHeight="1">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r="12" ht="11.5" customHeight="1">
      <c r="E12" s="2051" t="s">
        <v>627</v>
      </c>
      <c r="I12" s="1663"/>
      <c r="J12" s="2368" t="s">
        <v>570</v>
      </c>
      <c r="K12" s="2369"/>
      <c r="L12" s="2030" t="str">
        <f>IF(L9="","",INDEX(DIFFERENTIATION_UNMERGE_SYSTEM,MATCH(L9,DIFFERENTIATION_ID_DIFF,0)))</f>
        <v/>
      </c>
      <c r="M12" s="2030" t="str">
        <f>IF(M9="","",INDEX(DIFFERENTIATION_UNMERGE_SYSTEM,MATCH(M9,DIFFERENTIATION_ID_DIFF,0)))</f>
        <v xml:space="preserve">без дифференциации</v>
      </c>
      <c r="O12" s="2128"/>
      <c r="AK12" s="1632">
        <v>11</v>
      </c>
    </row>
    <row r="13" ht="11.5" customHeight="1">
      <c r="E13" s="2051" t="s">
        <v>628</v>
      </c>
      <c r="F13" s="2051" t="s">
        <v>629</v>
      </c>
      <c r="I13" s="2370" t="s">
        <v>306</v>
      </c>
      <c r="J13" s="2371"/>
      <c r="K13" s="2371"/>
      <c r="L13" s="2028"/>
      <c r="M13" s="2068"/>
      <c r="O13" s="2128"/>
      <c r="AK13" s="1632">
        <v>11</v>
      </c>
    </row>
    <row r="14" ht="24" customHeight="1">
      <c r="I14" s="2021" t="s">
        <v>90</v>
      </c>
      <c r="J14" s="2021" t="s">
        <v>308</v>
      </c>
      <c r="K14" s="2021" t="s">
        <v>571</v>
      </c>
      <c r="L14" s="2061" t="s">
        <v>309</v>
      </c>
      <c r="M14" s="2062" t="s">
        <v>309</v>
      </c>
      <c r="O14" s="2128"/>
      <c r="AK14" s="1632">
        <v>23</v>
      </c>
    </row>
    <row r="15" ht="24" customHeight="1">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r="16" ht="35.649999999999999" customHeight="1">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r="17" s="1643" customFormat="1" ht="17.25" hidden="1" customHeight="1">
      <c r="A17" s="1168"/>
      <c r="B17" s="1168"/>
      <c r="C17" s="1168"/>
      <c r="D17" s="1168"/>
      <c r="E17" s="1168"/>
      <c r="H17" s="1325"/>
      <c r="I17" s="1014" t="s">
        <v>641</v>
      </c>
      <c r="J17" s="992"/>
      <c r="K17" s="1014"/>
      <c r="L17" s="993"/>
      <c r="M17" s="993"/>
      <c r="O17" s="1386"/>
      <c r="AK17" s="1637">
        <v>1</v>
      </c>
    </row>
    <row r="18" s="1367" customFormat="1" ht="24" customHeight="1">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r="19" ht="19.949999999999999" customHeight="1">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r="20" ht="77.700000000000003" customHeight="1">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r="21" ht="35.649999999999999" customHeight="1">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r="22" ht="48.25" customHeight="1">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r="23" ht="19.949999999999999" customHeight="1">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r="24" ht="19.949999999999999" customHeight="1">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r="25" ht="24" customHeight="1">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r="26" ht="24" customHeight="1">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r="27" ht="24" customHeight="1">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r="28" ht="35.649999999999999" customHeight="1">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r="29" ht="35.649999999999999" customHeight="1">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r="30" ht="24" customHeight="1">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r="31" ht="24" customHeight="1">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r="32" ht="48.25" customHeight="1">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r="33" s="1367" customFormat="1" ht="48.25" customHeight="1">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r="34" ht="108" customHeight="1">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r="35" s="1642" customFormat="1" ht="11.5" customHeight="1">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r="36" s="1642" customFormat="1" ht="11.5" customHeight="1">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r="37" s="1642" customFormat="1" ht="11.5" customHeight="1">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r="38" s="1642" customFormat="1" ht="11.5" customHeight="1">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r="39" s="1642" customFormat="1" ht="11.5" customHeight="1">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r="40" s="1642" customFormat="1" ht="11.5" customHeight="1">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r="41" s="1642" customFormat="1" ht="11.5" customHeight="1">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r="42" s="1642" customFormat="1" ht="11.5" customHeight="1">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r="43" s="1642" customFormat="1" ht="11.5" customHeight="1">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r="44" s="1642" customFormat="1" ht="11.5" customHeight="1">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r="45" s="1642" customFormat="1" ht="11.5" customHeight="1">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r="46" s="1642" customFormat="1" ht="11.5" customHeight="1">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r="47" s="1642" customFormat="1" ht="11.5" customHeight="1">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r="48" s="1642" customFormat="1" ht="11.5" customHeight="1">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r="49" s="1642" customFormat="1" ht="11.5" customHeight="1">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r="50" s="1642" customFormat="1" ht="11.5" customHeight="1">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r="51" s="1642" customFormat="1" ht="11.5" customHeight="1">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r="52" s="1642" customFormat="1" ht="11.5" customHeight="1">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r="53" s="1642" customFormat="1" ht="11.5" customHeight="1">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r="54" s="1642" customFormat="1" ht="11.5" customHeight="1">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r="55" s="1642" customFormat="1" ht="11.5" customHeight="1">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r="56" s="1642" customFormat="1" ht="11.5" customHeight="1">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r="57" s="1642" customFormat="1" ht="11.5" customHeight="1">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r="58" s="1642" customFormat="1" ht="11.5" customHeight="1">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r="59" s="1642" customFormat="1" ht="11.5" customHeight="1">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r="60" s="1642" customFormat="1" ht="11.5" customHeight="1">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r="61" s="1642" customFormat="1" ht="11.5" customHeight="1">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r="62" s="1642" customFormat="1" ht="11.5" customHeight="1">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r="63" s="1642" customFormat="1" ht="11.5" customHeight="1">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r="64" s="1642" customFormat="1" ht="11.5" customHeight="1">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r="65" s="1642" customFormat="1" ht="11.5" customHeight="1">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r="66" s="1642" customFormat="1" ht="11.5" customHeight="1">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r="67" s="1642" customFormat="1" ht="11.5" customHeight="1">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r="68" s="1642" customFormat="1" ht="11.5" customHeight="1">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r="69" s="1642" customFormat="1" ht="11.5" customHeight="1">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r="70" s="1642" customFormat="1" ht="11.5" customHeight="1">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r="71" s="1642" customFormat="1" ht="11.5" customHeight="1">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r="72" s="1642" customFormat="1" ht="11.5" customHeight="1">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r="73" s="1642" customFormat="1" ht="11.5" customHeight="1">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r="74" s="1642" customFormat="1" ht="11.5" customHeight="1">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r="75" s="1642" customFormat="1" ht="11.5" customHeight="1">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r="76" s="1642" customFormat="1" ht="11.5" customHeight="1">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r="77" s="1642" customFormat="1" ht="11.5" customHeight="1">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r="78" s="1642" customFormat="1" ht="11.5" customHeight="1">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r="79" s="1642" customFormat="1" ht="11.5" customHeight="1">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r="80" s="1642" customFormat="1" ht="11.5" customHeight="1">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r="81" s="1642" customFormat="1" ht="11.5" customHeight="1">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r="82" s="1642" customFormat="1" ht="11.5" customHeight="1">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r="83" s="1642" customFormat="1" ht="11.5" customHeight="1">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r="84" s="1642" customFormat="1" ht="11.5" customHeight="1">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r="85" s="1642" customFormat="1" ht="11.5" customHeight="1">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r="86" s="1642" customFormat="1" ht="11.5" customHeight="1">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r="87" s="1642" customFormat="1" ht="11.5" customHeight="1">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r="88" s="1642" customFormat="1" ht="11.5" customHeight="1">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r="89" s="1642" customFormat="1" ht="11.5" customHeight="1">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r="90" s="1642" customFormat="1" ht="11.5" customHeight="1">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r="91" s="1642" customFormat="1" ht="11.5" customHeight="1">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r="92" s="1642" customFormat="1" ht="11.5" customHeight="1">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r="93" s="1642" customFormat="1" ht="11.5" customHeight="1">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r="94" s="1642" customFormat="1" ht="11.5" customHeight="1">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r="95" s="1642" customFormat="1" ht="11.5" customHeight="1">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r="96" s="1642" customFormat="1" ht="11.5" customHeight="1">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r="97" s="1642" customFormat="1" ht="11.5" customHeight="1">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r="98" s="1642" customFormat="1" ht="11.5" customHeight="1">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r="99" s="1642" customFormat="1" ht="11.5" customHeight="1">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r="100" s="1642" customFormat="1" ht="11.5" customHeight="1">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r="101" s="1642" customFormat="1" ht="11.5" customHeight="1">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r="102" s="1642" customFormat="1" ht="11.5" customHeight="1">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r="103" s="1642" customFormat="1" ht="11.5" customHeight="1">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r="104" s="1642" customFormat="1" ht="11.5" customHeight="1">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r="105" s="1642" customFormat="1" ht="11.5" customHeight="1">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r="106" s="1642" customFormat="1" ht="11.5" customHeight="1">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r="107" s="1642" customFormat="1" ht="11.5" customHeight="1">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r="108" s="1642" customFormat="1" ht="11.5" customHeight="1">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r="109" s="1642" customFormat="1" ht="11.5" customHeight="1">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r="110" s="1642" customFormat="1" ht="11.5" customHeight="1">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r="111" s="1642" customFormat="1" ht="11.5" customHeight="1">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r="112" s="1642" customFormat="1" ht="11.5" customHeight="1">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r="113" s="1642" customFormat="1" ht="11.5" customHeight="1">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r="114" s="1642" customFormat="1" ht="11.5" customHeight="1">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r="115" s="1642" customFormat="1" ht="11.5" customHeight="1">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r="116" s="1642" customFormat="1" ht="11.5" customHeight="1">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r="117" s="1642" customFormat="1" ht="11.5" customHeight="1">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r="118" s="1642" customFormat="1" ht="11.5" customHeight="1">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r="119" s="1642" customFormat="1" ht="11.5" customHeight="1">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r="120" s="1642" customFormat="1" ht="11.5" customHeight="1">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r="121" s="1642" customFormat="1" ht="11.5" customHeight="1">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r="122" s="1642" customFormat="1" ht="11.5" customHeight="1">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r="123" s="1642" customFormat="1" ht="11.5" customHeight="1">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r="124" s="1642" customFormat="1" ht="11.5" customHeight="1">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r="125" s="1642" customFormat="1" ht="11.5" customHeight="1">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r="126" s="1642" customFormat="1" ht="11.5" customHeight="1">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r="127" s="1642" customFormat="1" ht="11.5" customHeight="1">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r="128" s="1642" customFormat="1" ht="11.5" customHeight="1">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r="129" s="1642" customFormat="1" ht="11.5" customHeight="1">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r="130" s="1642" customFormat="1" ht="11.5" customHeight="1">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r="131" s="1642" customFormat="1" ht="11.5" customHeight="1">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r="132" s="1642" customFormat="1" ht="11.5" customHeight="1">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r="133" s="1642" customFormat="1" ht="11.5" customHeight="1">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r="134" s="1642" customFormat="1" ht="11.5" customHeight="1">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r="135" s="1642" customFormat="1" ht="11.5" customHeight="1">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r="136" s="1642" customFormat="1" ht="11.5" customHeight="1">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r="137" s="1642" customFormat="1" ht="11.5" customHeight="1">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r="138" s="1642" customFormat="1" ht="11.5" customHeight="1">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r="139" s="1642" customFormat="1" ht="11.5" customHeight="1">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r="140" s="1642" customFormat="1" ht="11.5" customHeight="1">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r="141" s="1642" customFormat="1" ht="11.5" customHeight="1">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r="142" s="1642" customFormat="1" ht="11.5" customHeight="1">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r="143" s="1642" customFormat="1" ht="11.5" customHeight="1">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r="144" s="1642" customFormat="1" ht="11.5" customHeight="1">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r="145" s="1642" customFormat="1" ht="11.5" customHeight="1">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r="146" s="1642" customFormat="1" ht="11.5" customHeight="1">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r="147" s="1642" customFormat="1" ht="11.5" customHeight="1">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r="148" s="1642" customFormat="1" ht="11.5" customHeight="1">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r="149" s="1642" customFormat="1" ht="11.5" customHeight="1">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r="150" s="1642" customFormat="1" ht="11.5" customHeight="1">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r="151" s="1642" customFormat="1" ht="11.5" customHeight="1">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r="152" s="1642" customFormat="1" ht="11.5" customHeight="1">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r="153" s="1642" customFormat="1" ht="11.5" customHeight="1">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r="154" s="1642" customFormat="1" ht="11.5" customHeight="1">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r="155" s="1642" customFormat="1" ht="11.5" customHeight="1">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r="156" s="1642" customFormat="1" ht="11.5" customHeight="1">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r="157" s="1642" customFormat="1" ht="11.5" customHeight="1">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r="158" s="1642" customFormat="1" ht="11.5" customHeight="1">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r="159" s="1642" customFormat="1" ht="11.5" customHeight="1">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r="160" s="1642" customFormat="1" ht="11.5" customHeight="1">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r="161" s="1642" customFormat="1" ht="11.5" customHeight="1">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r="162" s="1642" customFormat="1" ht="11.5" customHeight="1">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r="163" s="1642" customFormat="1" ht="11.5" customHeight="1">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r="164" s="1642" customFormat="1" ht="11.5" customHeight="1">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r="165" s="1642" customFormat="1" ht="11.5" customHeight="1">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r="166" s="1642" customFormat="1" ht="11.5" customHeight="1">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r="167" s="1642" customFormat="1" ht="11.5" customHeight="1">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r="168" s="1642" customFormat="1" ht="11.5" customHeight="1">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r="169" s="1642" customFormat="1" ht="11.5" customHeight="1">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r="170" s="1642" customFormat="1" ht="11.5" customHeight="1">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r="171" s="1642" customFormat="1" ht="11.5" customHeight="1">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r="172" s="1642" customFormat="1" ht="11.5" customHeight="1">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r="173" s="1642" customFormat="1" ht="11.5" customHeight="1">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r="174" s="1642" customFormat="1" ht="11.5" customHeight="1">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r="175" s="1642" customFormat="1" ht="11.5" customHeight="1">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r="176" s="1642" customFormat="1" ht="11.5" customHeight="1">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r="177" s="1642" customFormat="1" ht="11.5" customHeight="1">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r="178" s="1642" customFormat="1" ht="11.5" customHeight="1">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r="179" s="1642" customFormat="1" ht="11.5" customHeight="1">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r="180" s="1642" customFormat="1" ht="11.5" customHeight="1">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r="181" s="1642" customFormat="1" ht="11.5" customHeight="1">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r="182" s="1642" customFormat="1" ht="11.5" customHeight="1">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r="183" s="1642" customFormat="1" ht="11.5" customHeight="1">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r="184" s="1642" customFormat="1" ht="11.5" customHeight="1">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r="185" s="1642" customFormat="1" ht="11.5" customHeight="1">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r="186" s="1642" customFormat="1" ht="11.5" customHeight="1">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r="187" s="1642" customFormat="1" ht="11.5" customHeight="1">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r="188" s="1642" customFormat="1" ht="11.5" customHeight="1">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r="189" s="1642" customFormat="1" ht="11.5" customHeight="1">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r="190" ht="11.5" customHeight="1">
      <c r="AK190" s="1632">
        <v>11</v>
      </c>
    </row>
    <row r="191" ht="11.5" customHeight="1">
      <c r="AK191" s="1632">
        <v>11</v>
      </c>
    </row>
    <row r="192" ht="11.5" customHeight="1">
      <c r="AK192" s="1632">
        <v>11</v>
      </c>
    </row>
    <row r="193" ht="11.5" customHeight="1">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r="194" ht="11.5" customHeight="1">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r="195" ht="11.5" customHeight="1">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r="196" ht="11.5" customHeight="1">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r="197" ht="11.5" customHeight="1">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r="198" ht="11.5" customHeight="1">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r="199" ht="11.5" customHeight="1">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r="200" ht="11.5" customHeight="1">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r="201" ht="11.5" customHeight="1">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r="202" ht="11.5" customHeight="1">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r="203" ht="11.5" customHeight="1">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r="204" ht="12.75" hidden="1" customHeight="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autoFilter="0" deleteColumns="1" deleteRows="1" insertColumns="1" insertRows="1" sheet="1" sort="1"/>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7C0006-00B8-4FCA-B5FE-003600AF008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8C0060-009C-4CFC-A360-001A00F500A7}"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4C00FF-006A-4818-9809-0047004F00E7}"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6C0011-0046-40DF-8666-003A00BE004B}"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692</v>
      </c>
      <c r="C2" s="2054" t="s">
        <v>693</v>
      </c>
      <c r="D2" s="2053" t="s">
        <v>632</v>
      </c>
      <c r="E2" s="2059">
        <f>I2-3</f>
        <v>-3</v>
      </c>
      <c r="F2" s="2059">
        <f>J2</f>
        <v>0</v>
      </c>
      <c r="H2" s="1731" t="s">
        <v>694</v>
      </c>
      <c r="I2" s="2025"/>
      <c r="J2" s="1683"/>
      <c r="K2" s="2019" t="s">
        <v>312</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695</v>
      </c>
      <c r="J5" s="2249"/>
      <c r="K5" s="2249"/>
      <c r="L5" s="2249"/>
      <c r="M5" s="267"/>
      <c r="W5" s="1632">
        <v>48</v>
      </c>
    </row>
    <row r="6" ht="18" customHeight="1">
      <c r="H6" s="377"/>
      <c r="I6" s="2250" t="str">
        <f>IF(org=0,"Не определено",org)</f>
        <v xml:space="preserve">АО "ДГК"</v>
      </c>
      <c r="J6" s="2250"/>
      <c r="K6" s="2250"/>
      <c r="L6" s="2250"/>
      <c r="M6" s="267"/>
      <c r="W6" s="1632">
        <v>17</v>
      </c>
    </row>
    <row r="7" ht="14.65" customHeight="1">
      <c r="H7" s="377"/>
      <c r="I7" s="458"/>
      <c r="J7" s="464"/>
      <c r="K7" s="464"/>
      <c r="L7" s="753"/>
      <c r="M7" s="194"/>
      <c r="W7" s="1632">
        <v>14</v>
      </c>
    </row>
    <row r="8" ht="14.65" customHeight="1">
      <c r="H8" s="377"/>
      <c r="I8" s="2387" t="s">
        <v>306</v>
      </c>
      <c r="J8" s="2388"/>
      <c r="K8" s="2388"/>
      <c r="L8" s="2389"/>
      <c r="M8" s="2390" t="s">
        <v>307</v>
      </c>
      <c r="W8" s="1632">
        <v>14</v>
      </c>
    </row>
    <row r="9" ht="35.649999999999999" customHeight="1">
      <c r="E9" s="2052" t="s">
        <v>623</v>
      </c>
      <c r="F9" s="2052" t="s">
        <v>629</v>
      </c>
      <c r="H9" s="377"/>
      <c r="I9" s="2026" t="s">
        <v>90</v>
      </c>
      <c r="J9" s="2027" t="s">
        <v>308</v>
      </c>
      <c r="K9" s="2065" t="s">
        <v>571</v>
      </c>
      <c r="L9" s="2066" t="s">
        <v>309</v>
      </c>
      <c r="M9" s="2390"/>
      <c r="W9" s="1632">
        <v>34</v>
      </c>
    </row>
    <row r="10" ht="35.649999999999999" customHeight="1">
      <c r="B10" s="2054" t="s">
        <v>696</v>
      </c>
      <c r="C10" s="2054" t="s">
        <v>697</v>
      </c>
      <c r="D10" s="2053" t="s">
        <v>632</v>
      </c>
      <c r="E10" s="2057" t="s">
        <v>633</v>
      </c>
      <c r="F10" s="2057" t="s">
        <v>633</v>
      </c>
      <c r="H10" s="377"/>
      <c r="I10" s="2025" t="s">
        <v>110</v>
      </c>
      <c r="J10" s="1887" t="s">
        <v>698</v>
      </c>
      <c r="K10" s="2019" t="s">
        <v>312</v>
      </c>
      <c r="L10" s="819"/>
      <c r="M10" s="298" t="s">
        <v>699</v>
      </c>
      <c r="W10" s="1632">
        <v>34</v>
      </c>
    </row>
    <row r="11" ht="50.25" customHeight="1">
      <c r="B11" s="2054" t="s">
        <v>700</v>
      </c>
      <c r="C11" s="2054" t="s">
        <v>701</v>
      </c>
      <c r="D11" s="2053" t="s">
        <v>632</v>
      </c>
      <c r="E11" s="2057" t="s">
        <v>633</v>
      </c>
      <c r="F11" s="2057" t="s">
        <v>633</v>
      </c>
      <c r="H11" s="377"/>
      <c r="I11" s="2025" t="s">
        <v>111</v>
      </c>
      <c r="J11" s="1887" t="s">
        <v>702</v>
      </c>
      <c r="K11" s="2019" t="s">
        <v>312</v>
      </c>
      <c r="L11" s="819"/>
      <c r="M11" s="298" t="s">
        <v>699</v>
      </c>
      <c r="W11" s="1632">
        <v>48</v>
      </c>
    </row>
    <row r="12" ht="48.25" customHeight="1">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r="13" ht="14.65" customHeight="1">
      <c r="E13" s="344"/>
      <c r="H13" s="377"/>
      <c r="I13" s="348"/>
      <c r="J13" s="652" t="s">
        <v>707</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1" deleteRows="1" formatColumns="0" formatRows="0" insertColumns="1" insertRows="1" sheet="1" sort="1"/>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7003B-0078-4F00-A4B2-0072004800F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D900F5-0049-44F2-A49A-00E90055006D}"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customWidth="1" hidden="1" min="32" max="32" style="1636" width="10.42187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38"/>
      <c r="F2" s="541"/>
      <c r="G2" s="1640" t="s">
        <v>557</v>
      </c>
      <c r="H2" s="542"/>
      <c r="I2" s="542"/>
      <c r="J2" s="543" t="s">
        <v>708</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1.5" customHeight="1">
      <c r="E6" s="2308" t="s">
        <v>709</v>
      </c>
      <c r="F6" s="2308"/>
      <c r="G6" s="2308"/>
      <c r="H6" s="2308"/>
      <c r="I6" s="2308"/>
      <c r="J6" s="557"/>
      <c r="AF6" s="1632">
        <v>30</v>
      </c>
    </row>
    <row r="7" ht="11.5" customHeight="1">
      <c r="E7" s="2250" t="str">
        <f>IF(org=0,"Не определено",org)</f>
        <v xml:space="preserve">АО "ДГК"</v>
      </c>
      <c r="F7" s="2250"/>
      <c r="G7" s="2250"/>
      <c r="H7" s="2250"/>
      <c r="I7" s="2250"/>
      <c r="AF7" s="1632">
        <v>11</v>
      </c>
    </row>
    <row r="8" ht="11.5" customHeight="1">
      <c r="E8" s="1136"/>
      <c r="F8" s="1136"/>
      <c r="G8" s="1136"/>
      <c r="H8" s="1136"/>
      <c r="I8" s="1136"/>
      <c r="AF8" s="1632">
        <v>11</v>
      </c>
    </row>
    <row r="9" s="1643" customFormat="1" ht="4.2000000000000002" customHeight="1">
      <c r="A9" s="1168"/>
      <c r="D9" s="1643"/>
      <c r="H9" s="890"/>
      <c r="I9" s="890" t="s">
        <v>118</v>
      </c>
      <c r="AF9" s="1637">
        <v>4</v>
      </c>
    </row>
    <row r="10" ht="11.5" customHeight="1">
      <c r="E10" s="712"/>
      <c r="F10" s="2368" t="s">
        <v>106</v>
      </c>
      <c r="G10" s="2369"/>
      <c r="H10" s="1553" t="str">
        <f>IF(H9="","",INDEX(DIFFERENTIATION_UNMERGE_VD,MATCH(H9,DIFFERENTIATION_ID_DIFF,0)))</f>
        <v/>
      </c>
      <c r="I10" s="1553">
        <f>IF(I9="","",INDEX(DIFFERENTIATION_UNMERGE_VD,MATCH(I9,DIFFERENTIATION_ID_DIFF,0)))</f>
        <v>0</v>
      </c>
      <c r="J10" s="2128"/>
      <c r="AF10" s="1632">
        <v>11</v>
      </c>
    </row>
    <row r="11" ht="11.5" customHeight="1">
      <c r="E11" s="712"/>
      <c r="F11" s="2368" t="s">
        <v>569</v>
      </c>
      <c r="G11" s="2369"/>
      <c r="H11" s="1553" t="str">
        <f>IF(H9="","",INDEX(DIFFERENTIATION_UNMERGE_AREA,MATCH(H9,DIFFERENTIATION_ID_DIFF,0)))</f>
        <v/>
      </c>
      <c r="I11" s="1553" t="str">
        <f>IF(I9="","",INDEX(DIFFERENTIATION_UNMERGE_AREA,MATCH(I9,DIFFERENTIATION_ID_DIFF,0)))</f>
        <v/>
      </c>
      <c r="J11" s="2128"/>
      <c r="AF11" s="1632">
        <v>11</v>
      </c>
    </row>
    <row r="12" ht="1.05" customHeight="1">
      <c r="E12" s="1663"/>
      <c r="F12" s="2391" t="s">
        <v>570</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1</v>
      </c>
    </row>
    <row r="13" ht="11.5" customHeight="1">
      <c r="E13" s="2370" t="s">
        <v>306</v>
      </c>
      <c r="F13" s="2371"/>
      <c r="G13" s="2371"/>
      <c r="H13" s="1552"/>
      <c r="I13" s="1552"/>
      <c r="J13" s="2128"/>
      <c r="AF13" s="1632">
        <v>11</v>
      </c>
    </row>
    <row r="14" ht="24" customHeight="1">
      <c r="E14" s="1640" t="s">
        <v>90</v>
      </c>
      <c r="F14" s="1635" t="s">
        <v>308</v>
      </c>
      <c r="G14" s="1635" t="s">
        <v>571</v>
      </c>
      <c r="H14" s="1635" t="s">
        <v>309</v>
      </c>
      <c r="I14" s="1635" t="s">
        <v>309</v>
      </c>
      <c r="J14" s="2128"/>
      <c r="AF14" s="1632">
        <v>23</v>
      </c>
    </row>
    <row r="15" ht="19.949999999999999" customHeight="1">
      <c r="D15" s="1639"/>
      <c r="E15" s="1631" t="s">
        <v>110</v>
      </c>
      <c r="F15" s="708" t="s">
        <v>710</v>
      </c>
      <c r="G15" s="1647" t="s">
        <v>557</v>
      </c>
      <c r="H15" s="558"/>
      <c r="I15" s="558"/>
      <c r="J15" s="290" t="s">
        <v>711</v>
      </c>
      <c r="K15" s="544" t="s">
        <v>635</v>
      </c>
      <c r="AF15" s="1632">
        <v>19</v>
      </c>
    </row>
    <row r="16" ht="35.649999999999999" customHeight="1">
      <c r="D16" s="1639"/>
      <c r="E16" s="1631" t="s">
        <v>111</v>
      </c>
      <c r="F16" s="708" t="s">
        <v>712</v>
      </c>
      <c r="G16" s="1647" t="s">
        <v>557</v>
      </c>
      <c r="H16" s="559">
        <f>SUM(H17,H20:H32)</f>
        <v>0</v>
      </c>
      <c r="I16" s="559">
        <f>SUM(I17,I20,I23,I26,I29:I32)</f>
        <v>0</v>
      </c>
      <c r="J16" s="290" t="s">
        <v>713</v>
      </c>
      <c r="K16" s="544" t="s">
        <v>635</v>
      </c>
      <c r="AF16" s="1632">
        <v>34</v>
      </c>
    </row>
    <row r="17" ht="19.949999999999999" customHeight="1">
      <c r="D17" s="1639"/>
      <c r="E17" s="1665" t="s">
        <v>714</v>
      </c>
      <c r="F17" s="955" t="s">
        <v>715</v>
      </c>
      <c r="G17" s="1644" t="s">
        <v>557</v>
      </c>
      <c r="H17" s="558"/>
      <c r="I17" s="558"/>
      <c r="J17" s="290" t="s">
        <v>716</v>
      </c>
      <c r="K17" s="544"/>
      <c r="AF17" s="1632">
        <v>19</v>
      </c>
    </row>
    <row r="18" ht="24" customHeight="1">
      <c r="D18" s="1639"/>
      <c r="E18" s="1665" t="s">
        <v>717</v>
      </c>
      <c r="F18" s="1651" t="s">
        <v>718</v>
      </c>
      <c r="G18" s="1644" t="s">
        <v>557</v>
      </c>
      <c r="H18" s="558"/>
      <c r="I18" s="558"/>
      <c r="J18" s="290" t="s">
        <v>719</v>
      </c>
      <c r="K18" s="544"/>
      <c r="AF18" s="1632">
        <v>23</v>
      </c>
    </row>
    <row r="19" ht="35.649999999999999" customHeight="1">
      <c r="D19" s="1639"/>
      <c r="E19" s="1665" t="s">
        <v>720</v>
      </c>
      <c r="F19" s="1651" t="s">
        <v>721</v>
      </c>
      <c r="G19" s="1644" t="s">
        <v>557</v>
      </c>
      <c r="H19" s="558"/>
      <c r="I19" s="558"/>
      <c r="J19" s="290"/>
      <c r="K19" s="544"/>
      <c r="AF19" s="1632">
        <v>34</v>
      </c>
    </row>
    <row r="20" ht="19.949999999999999" customHeight="1">
      <c r="D20" s="1639"/>
      <c r="E20" s="1665" t="s">
        <v>313</v>
      </c>
      <c r="F20" s="955" t="s">
        <v>722</v>
      </c>
      <c r="G20" s="1644" t="s">
        <v>557</v>
      </c>
      <c r="H20" s="558"/>
      <c r="I20" s="558"/>
      <c r="J20" s="290" t="s">
        <v>723</v>
      </c>
      <c r="K20" s="544"/>
      <c r="AF20" s="1632">
        <v>19</v>
      </c>
    </row>
    <row r="21" ht="19.949999999999999" customHeight="1">
      <c r="D21" s="1639"/>
      <c r="E21" s="1665" t="s">
        <v>724</v>
      </c>
      <c r="F21" s="1651" t="s">
        <v>725</v>
      </c>
      <c r="G21" s="1644" t="s">
        <v>557</v>
      </c>
      <c r="H21" s="558"/>
      <c r="I21" s="558"/>
      <c r="J21" s="290"/>
      <c r="K21" s="544"/>
      <c r="AF21" s="1632">
        <v>19</v>
      </c>
    </row>
    <row r="22" ht="19.949999999999999" customHeight="1">
      <c r="D22" s="1639"/>
      <c r="E22" s="1665" t="s">
        <v>726</v>
      </c>
      <c r="F22" s="1651" t="s">
        <v>727</v>
      </c>
      <c r="G22" s="1644" t="s">
        <v>557</v>
      </c>
      <c r="H22" s="558"/>
      <c r="I22" s="558"/>
      <c r="J22" s="290"/>
      <c r="K22" s="544"/>
      <c r="AF22" s="1632">
        <v>19</v>
      </c>
    </row>
    <row r="23" ht="24" customHeight="1">
      <c r="D23" s="1639"/>
      <c r="E23" s="1665" t="s">
        <v>316</v>
      </c>
      <c r="F23" s="955" t="s">
        <v>728</v>
      </c>
      <c r="G23" s="1644" t="s">
        <v>557</v>
      </c>
      <c r="H23" s="558"/>
      <c r="I23" s="558"/>
      <c r="J23" s="290" t="s">
        <v>729</v>
      </c>
      <c r="K23" s="544"/>
      <c r="AF23" s="1632">
        <v>23</v>
      </c>
    </row>
    <row r="24" ht="19.949999999999999" customHeight="1">
      <c r="D24" s="1639"/>
      <c r="E24" s="1665" t="s">
        <v>730</v>
      </c>
      <c r="F24" s="1651" t="s">
        <v>731</v>
      </c>
      <c r="G24" s="1644" t="s">
        <v>557</v>
      </c>
      <c r="H24" s="558"/>
      <c r="I24" s="558"/>
      <c r="J24" s="290"/>
      <c r="K24" s="544"/>
      <c r="AF24" s="1632">
        <v>19</v>
      </c>
    </row>
    <row r="25" ht="35.649999999999999" customHeight="1">
      <c r="D25" s="1639"/>
      <c r="E25" s="1665" t="s">
        <v>732</v>
      </c>
      <c r="F25" s="1651" t="s">
        <v>733</v>
      </c>
      <c r="G25" s="1644" t="s">
        <v>557</v>
      </c>
      <c r="H25" s="558"/>
      <c r="I25" s="558"/>
      <c r="J25" s="290"/>
      <c r="K25" s="544"/>
      <c r="AF25" s="1632">
        <v>34</v>
      </c>
    </row>
    <row r="26" ht="24" customHeight="1">
      <c r="D26" s="1639"/>
      <c r="E26" s="1665" t="s">
        <v>734</v>
      </c>
      <c r="F26" s="955" t="s">
        <v>735</v>
      </c>
      <c r="G26" s="1644" t="s">
        <v>557</v>
      </c>
      <c r="H26" s="558"/>
      <c r="I26" s="558"/>
      <c r="J26" s="290" t="s">
        <v>736</v>
      </c>
      <c r="K26" s="544"/>
      <c r="AF26" s="1632">
        <v>23</v>
      </c>
    </row>
    <row r="27" ht="19.949999999999999" customHeight="1">
      <c r="D27" s="1639"/>
      <c r="E27" s="1676" t="s">
        <v>737</v>
      </c>
      <c r="F27" s="1651" t="s">
        <v>738</v>
      </c>
      <c r="G27" s="1655" t="s">
        <v>557</v>
      </c>
      <c r="H27" s="1677"/>
      <c r="I27" s="1677"/>
      <c r="J27" s="290"/>
      <c r="K27" s="544"/>
      <c r="AF27" s="1632">
        <v>19</v>
      </c>
    </row>
    <row r="28" ht="19.949999999999999" customHeight="1">
      <c r="D28" s="1639"/>
      <c r="E28" s="1676" t="s">
        <v>739</v>
      </c>
      <c r="F28" s="1651" t="s">
        <v>740</v>
      </c>
      <c r="G28" s="1655" t="s">
        <v>557</v>
      </c>
      <c r="H28" s="1677"/>
      <c r="I28" s="1677"/>
      <c r="J28" s="290"/>
      <c r="K28" s="544"/>
      <c r="AF28" s="1632">
        <v>19</v>
      </c>
    </row>
    <row r="29" ht="19.949999999999999" customHeight="1">
      <c r="D29" s="1639"/>
      <c r="E29" s="1676" t="s">
        <v>741</v>
      </c>
      <c r="F29" s="955" t="s">
        <v>742</v>
      </c>
      <c r="G29" s="1655" t="s">
        <v>557</v>
      </c>
      <c r="H29" s="1677"/>
      <c r="I29" s="1677"/>
      <c r="J29" s="290"/>
      <c r="K29" s="544"/>
      <c r="AF29" s="1632">
        <v>19</v>
      </c>
    </row>
    <row r="30" ht="19.949999999999999" customHeight="1">
      <c r="D30" s="1639"/>
      <c r="E30" s="1676" t="s">
        <v>743</v>
      </c>
      <c r="F30" s="955" t="s">
        <v>744</v>
      </c>
      <c r="G30" s="1655" t="s">
        <v>557</v>
      </c>
      <c r="H30" s="1677"/>
      <c r="I30" s="1677"/>
      <c r="J30" s="290"/>
      <c r="K30" s="544"/>
      <c r="AF30" s="1632">
        <v>19</v>
      </c>
    </row>
    <row r="31" ht="19.949999999999999" customHeight="1">
      <c r="D31" s="1639"/>
      <c r="E31" s="1676" t="s">
        <v>745</v>
      </c>
      <c r="F31" s="955" t="s">
        <v>746</v>
      </c>
      <c r="G31" s="1655" t="s">
        <v>557</v>
      </c>
      <c r="H31" s="1677"/>
      <c r="I31" s="1677"/>
      <c r="J31" s="290"/>
      <c r="K31" s="544"/>
      <c r="AF31" s="1632">
        <v>19</v>
      </c>
    </row>
    <row r="32" s="1367" customFormat="1" ht="35.649999999999999" customHeight="1">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r="33" s="1643" customFormat="1" ht="1.05" customHeight="1">
      <c r="A33" s="1168"/>
      <c r="D33" s="549"/>
      <c r="E33" s="803" t="str">
        <f>E32&amp;".0"</f>
        <v>2.8.0</v>
      </c>
      <c r="F33" s="992"/>
      <c r="G33" s="552"/>
      <c r="H33" s="993"/>
      <c r="I33" s="993"/>
      <c r="J33" s="994"/>
      <c r="AF33" s="1637">
        <v>1</v>
      </c>
    </row>
    <row r="34" s="1367" customFormat="1" ht="19.949999999999999" customHeight="1">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r="35" ht="60" customHeight="1">
      <c r="D35" s="1639"/>
      <c r="E35" s="1676" t="s">
        <v>751</v>
      </c>
      <c r="F35" s="955" t="s">
        <v>752</v>
      </c>
      <c r="G35" s="1655" t="s">
        <v>557</v>
      </c>
      <c r="H35" s="1677"/>
      <c r="I35" s="1677"/>
      <c r="J35" s="290" t="s">
        <v>753</v>
      </c>
      <c r="K35" s="544"/>
      <c r="AF35" s="1632">
        <v>57</v>
      </c>
    </row>
    <row r="36" s="1367" customFormat="1" ht="24" customHeight="1">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r="37" s="1367" customFormat="1" ht="35.649999999999999" customHeight="1">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r="38" s="1367" customFormat="1" ht="19.949999999999999" customHeight="1">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r="39" s="1367" customFormat="1" ht="24" customHeight="1">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r="40" s="1367" customFormat="1" ht="24" customHeight="1">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r="41" s="1367" customFormat="1" ht="24" customHeight="1">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r="42" s="1367" customFormat="1" ht="24" customHeight="1">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r="43" s="1367" customFormat="1" ht="35.649999999999999" customHeight="1">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r="44" s="1367" customFormat="1" ht="35.649999999999999" customHeight="1">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r="45" s="1367" customFormat="1" ht="24" customHeight="1">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r="46" s="1367" customFormat="1" ht="19.949999999999999" customHeight="1">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r="47" ht="11.5" customHeight="1">
      <c r="D47" s="1639"/>
      <c r="AF47" s="163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ht="11.5" customHeight="1">
      <c r="AF203" s="1632">
        <v>11</v>
      </c>
    </row>
    <row r="204" ht="11.5" customHeight="1">
      <c r="AF204" s="1632">
        <v>11</v>
      </c>
    </row>
    <row r="205" ht="11.5" customHeight="1">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5" customHeight="1">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r="211" ht="11.5" customHeight="1">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r="212" ht="11.5" customHeight="1">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r="213" ht="11.5" customHeight="1">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r="214" ht="11.5" customHeight="1">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r="215" ht="11.5" customHeight="1">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r="216" ht="11.5" customHeight="1">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r="217" ht="11.25" hidden="1" customHeight="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autoFilter="0" deleteColumns="1" deleteRows="1" formatColumns="0" formatRows="0" insertColumns="1" insertRows="1" sheet="1" sort="1"/>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200FD-0017-43A7-86B3-0018003D009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730021-001E-447E-BD6C-000D003700D6}"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79000D-006E-420C-8671-00330093006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D9008F-00D8-4540-A744-00E300F700C4}"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9500AE-0088-45BF-A0BF-008B00A80015}"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59"/>
      <c r="F2" s="541"/>
      <c r="G2" s="1658" t="s">
        <v>557</v>
      </c>
      <c r="H2" s="542"/>
      <c r="I2" s="542"/>
      <c r="J2" s="543" t="s">
        <v>560</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3.75" customHeight="1">
      <c r="E6" s="2249" t="s">
        <v>780</v>
      </c>
      <c r="F6" s="2249"/>
      <c r="G6" s="2249"/>
      <c r="H6" s="2249"/>
      <c r="I6" s="2249"/>
      <c r="J6" s="557"/>
      <c r="AF6" s="1632">
        <v>32</v>
      </c>
    </row>
    <row r="7" ht="25.199999999999999" customHeight="1">
      <c r="E7" s="2250" t="str">
        <f>IF(org=0,"Не определено",org)</f>
        <v xml:space="preserve">АО "ДГК"</v>
      </c>
      <c r="F7" s="2250"/>
      <c r="G7" s="2250"/>
      <c r="H7" s="2250"/>
      <c r="I7" s="2250"/>
      <c r="AF7" s="1632">
        <v>24</v>
      </c>
    </row>
    <row r="8" ht="11.5" customHeight="1">
      <c r="E8" s="1136"/>
      <c r="F8" s="1136"/>
      <c r="G8" s="1136"/>
      <c r="H8" s="1136"/>
      <c r="I8" s="1136"/>
      <c r="AF8" s="1632">
        <v>11</v>
      </c>
    </row>
    <row r="9" s="1643" customFormat="1" ht="1.05" customHeight="1">
      <c r="A9" s="1168"/>
      <c r="D9" s="1643"/>
      <c r="H9" s="890"/>
      <c r="I9" s="890" t="s">
        <v>118</v>
      </c>
      <c r="AF9" s="1637">
        <v>1</v>
      </c>
    </row>
    <row r="10" ht="11.5" customHeight="1">
      <c r="E10" s="712"/>
      <c r="F10" s="2368" t="s">
        <v>106</v>
      </c>
      <c r="G10" s="2369"/>
      <c r="H10" s="1660" t="str">
        <f>IF(H9="","",INDEX(DIFFERENTIATION_UNMERGE_VD,MATCH(H9,DIFFERENTIATION_ID_DIFF,0)))</f>
        <v/>
      </c>
      <c r="I10" s="1660">
        <f>IF(I9="","",INDEX(DIFFERENTIATION_UNMERGE_VD,MATCH(I9,DIFFERENTIATION_ID_DIFF,0)))</f>
        <v>0</v>
      </c>
      <c r="J10" s="2128"/>
      <c r="AF10" s="1632">
        <v>11</v>
      </c>
    </row>
    <row r="11" ht="11.5" customHeight="1">
      <c r="E11" s="712"/>
      <c r="F11" s="2368" t="s">
        <v>569</v>
      </c>
      <c r="G11" s="2369"/>
      <c r="H11" s="1660" t="str">
        <f>IF(H9="","",INDEX(DIFFERENTIATION_UNMERGE_AREA,MATCH(H9,DIFFERENTIATION_ID_DIFF,0)))</f>
        <v/>
      </c>
      <c r="I11" s="1660" t="str">
        <f>IF(I9="","",INDEX(DIFFERENTIATION_UNMERGE_AREA,MATCH(I9,DIFFERENTIATION_ID_DIFF,0)))</f>
        <v/>
      </c>
      <c r="J11" s="2128"/>
      <c r="AF11" s="1632">
        <v>11</v>
      </c>
    </row>
    <row r="12" ht="11.25" hidden="1" customHeight="1">
      <c r="E12" s="1663"/>
      <c r="F12" s="2391" t="s">
        <v>570</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0</v>
      </c>
    </row>
    <row r="13" ht="11.5" customHeight="1">
      <c r="E13" s="2370" t="s">
        <v>306</v>
      </c>
      <c r="F13" s="2371"/>
      <c r="G13" s="2371"/>
      <c r="H13" s="1657"/>
      <c r="I13" s="1657"/>
      <c r="J13" s="2128"/>
      <c r="AF13" s="1632">
        <v>11</v>
      </c>
    </row>
    <row r="14" ht="24" customHeight="1">
      <c r="E14" s="1658" t="s">
        <v>90</v>
      </c>
      <c r="F14" s="1661" t="s">
        <v>308</v>
      </c>
      <c r="G14" s="1661" t="s">
        <v>571</v>
      </c>
      <c r="H14" s="1661" t="s">
        <v>309</v>
      </c>
      <c r="I14" s="1661" t="s">
        <v>309</v>
      </c>
      <c r="J14" s="2128"/>
      <c r="AF14" s="1632">
        <v>23</v>
      </c>
    </row>
    <row r="15" ht="19.949999999999999" customHeight="1">
      <c r="D15" s="1639"/>
      <c r="E15" s="1631" t="s">
        <v>110</v>
      </c>
      <c r="F15" s="708" t="s">
        <v>781</v>
      </c>
      <c r="G15" s="1658" t="s">
        <v>557</v>
      </c>
      <c r="H15" s="558"/>
      <c r="I15" s="558"/>
      <c r="J15" s="290" t="s">
        <v>782</v>
      </c>
      <c r="K15" s="544" t="s">
        <v>635</v>
      </c>
      <c r="AF15" s="1632">
        <v>19</v>
      </c>
    </row>
    <row r="16" ht="24" customHeight="1">
      <c r="D16" s="1639"/>
      <c r="E16" s="1631" t="s">
        <v>111</v>
      </c>
      <c r="F16" s="1666" t="s">
        <v>783</v>
      </c>
      <c r="G16" s="1658" t="s">
        <v>557</v>
      </c>
      <c r="H16" s="559">
        <f>SUM(H17,H20:H27)</f>
        <v>0</v>
      </c>
      <c r="I16" s="559">
        <f>SUM(I17,I20:I27)</f>
        <v>0</v>
      </c>
      <c r="J16" s="290" t="s">
        <v>784</v>
      </c>
      <c r="K16" s="544" t="s">
        <v>635</v>
      </c>
      <c r="AF16" s="1632">
        <v>23</v>
      </c>
    </row>
    <row r="17" ht="35.649999999999999" customHeight="1">
      <c r="D17" s="1639"/>
      <c r="E17" s="1665" t="s">
        <v>714</v>
      </c>
      <c r="F17" s="1668" t="s">
        <v>785</v>
      </c>
      <c r="G17" s="1655" t="s">
        <v>557</v>
      </c>
      <c r="H17" s="558"/>
      <c r="I17" s="558"/>
      <c r="J17" s="290" t="s">
        <v>786</v>
      </c>
      <c r="K17" s="544"/>
      <c r="AF17" s="1632">
        <v>34</v>
      </c>
    </row>
    <row r="18" ht="19.949999999999999" customHeight="1">
      <c r="D18" s="1639"/>
      <c r="E18" s="1665" t="s">
        <v>717</v>
      </c>
      <c r="F18" s="1669" t="s">
        <v>787</v>
      </c>
      <c r="G18" s="1655" t="s">
        <v>557</v>
      </c>
      <c r="H18" s="558"/>
      <c r="I18" s="558"/>
      <c r="J18" s="290"/>
      <c r="K18" s="544"/>
      <c r="AF18" s="1632">
        <v>19</v>
      </c>
    </row>
    <row r="19" ht="24" customHeight="1">
      <c r="D19" s="1639"/>
      <c r="E19" s="1665" t="s">
        <v>720</v>
      </c>
      <c r="F19" s="1669" t="s">
        <v>788</v>
      </c>
      <c r="G19" s="1655" t="s">
        <v>557</v>
      </c>
      <c r="H19" s="558"/>
      <c r="I19" s="558"/>
      <c r="J19" s="290"/>
      <c r="K19" s="544"/>
      <c r="AF19" s="1632">
        <v>23</v>
      </c>
    </row>
    <row r="20" ht="35.649999999999999" customHeight="1">
      <c r="D20" s="1639"/>
      <c r="E20" s="1665" t="s">
        <v>313</v>
      </c>
      <c r="F20" s="1668" t="s">
        <v>789</v>
      </c>
      <c r="G20" s="1655" t="s">
        <v>557</v>
      </c>
      <c r="H20" s="558"/>
      <c r="I20" s="558"/>
      <c r="J20" s="290"/>
      <c r="K20" s="544"/>
      <c r="AF20" s="1632">
        <v>34</v>
      </c>
    </row>
    <row r="21" ht="48.25" customHeight="1">
      <c r="D21" s="1639"/>
      <c r="E21" s="1665" t="s">
        <v>316</v>
      </c>
      <c r="F21" s="1668" t="s">
        <v>790</v>
      </c>
      <c r="G21" s="1655" t="s">
        <v>557</v>
      </c>
      <c r="H21" s="558"/>
      <c r="I21" s="558"/>
      <c r="J21" s="290"/>
      <c r="K21" s="544"/>
      <c r="AF21" s="1632">
        <v>46</v>
      </c>
    </row>
    <row r="22" ht="60" customHeight="1">
      <c r="D22" s="1639"/>
      <c r="E22" s="1665" t="s">
        <v>734</v>
      </c>
      <c r="F22" s="1668" t="s">
        <v>791</v>
      </c>
      <c r="G22" s="1655" t="s">
        <v>557</v>
      </c>
      <c r="H22" s="558"/>
      <c r="I22" s="558"/>
      <c r="J22" s="290"/>
      <c r="K22" s="544"/>
      <c r="AF22" s="1632">
        <v>57</v>
      </c>
    </row>
    <row r="23" ht="35.649999999999999" customHeight="1">
      <c r="D23" s="1639"/>
      <c r="E23" s="1665" t="s">
        <v>741</v>
      </c>
      <c r="F23" s="1668" t="s">
        <v>792</v>
      </c>
      <c r="G23" s="1655" t="s">
        <v>557</v>
      </c>
      <c r="H23" s="558"/>
      <c r="I23" s="558"/>
      <c r="J23" s="290"/>
      <c r="K23" s="544"/>
      <c r="AF23" s="1632">
        <v>34</v>
      </c>
    </row>
    <row r="24" ht="35.649999999999999" customHeight="1">
      <c r="D24" s="1639"/>
      <c r="E24" s="1665" t="s">
        <v>743</v>
      </c>
      <c r="F24" s="1668" t="s">
        <v>793</v>
      </c>
      <c r="G24" s="1655" t="s">
        <v>557</v>
      </c>
      <c r="H24" s="558"/>
      <c r="I24" s="558"/>
      <c r="J24" s="290"/>
      <c r="K24" s="544"/>
      <c r="AF24" s="1632">
        <v>34</v>
      </c>
    </row>
    <row r="25" ht="24" customHeight="1">
      <c r="D25" s="1639"/>
      <c r="E25" s="1665" t="s">
        <v>745</v>
      </c>
      <c r="F25" s="1668" t="s">
        <v>794</v>
      </c>
      <c r="G25" s="1655" t="s">
        <v>557</v>
      </c>
      <c r="H25" s="558"/>
      <c r="I25" s="558"/>
      <c r="J25" s="290"/>
      <c r="K25" s="544"/>
      <c r="AF25" s="1632">
        <v>23</v>
      </c>
    </row>
    <row r="26" ht="76.5" customHeight="1">
      <c r="D26" s="1639"/>
      <c r="E26" s="1665" t="s">
        <v>747</v>
      </c>
      <c r="F26" s="1668" t="s">
        <v>795</v>
      </c>
      <c r="G26" s="1655" t="s">
        <v>557</v>
      </c>
      <c r="H26" s="558"/>
      <c r="I26" s="558"/>
      <c r="J26" s="290"/>
      <c r="K26" s="544"/>
      <c r="AF26" s="1632">
        <v>73</v>
      </c>
    </row>
    <row r="27" s="1367" customFormat="1" ht="35.649999999999999" customHeight="1">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r="28" s="1643" customFormat="1" ht="1.05" customHeight="1">
      <c r="A28" s="1168"/>
      <c r="D28" s="549"/>
      <c r="E28" s="803" t="str">
        <f>E27&amp;".0"</f>
        <v>2.9.0</v>
      </c>
      <c r="F28" s="992"/>
      <c r="G28" s="552"/>
      <c r="H28" s="993"/>
      <c r="I28" s="993"/>
      <c r="J28" s="994"/>
      <c r="AF28" s="1637">
        <v>1</v>
      </c>
    </row>
    <row r="29" s="1367" customFormat="1" ht="19.949999999999999" customHeight="1">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r="30" s="1367" customFormat="1" ht="24" customHeight="1">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r="31" s="1367" customFormat="1" ht="35.649999999999999" customHeight="1">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r="32" s="1367" customFormat="1" ht="24" customHeight="1">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r="33" s="1367" customFormat="1" ht="24" customHeight="1">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r="34" s="1367" customFormat="1" ht="24" customHeight="1">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r="35" s="1367" customFormat="1" ht="35.649999999999999" customHeight="1">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r="36" s="1367" customFormat="1" ht="35.649999999999999" customHeight="1">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r="37" s="1367" customFormat="1" ht="24" customHeight="1">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r="38" ht="11.5" customHeight="1">
      <c r="D38" s="1639"/>
      <c r="AF38" s="1632">
        <v>11</v>
      </c>
    </row>
    <row r="39" ht="27.300000000000001" customHeight="1">
      <c r="D39" s="1639"/>
      <c r="E39" s="1254" t="s">
        <v>809</v>
      </c>
      <c r="F39" s="2286" t="s">
        <v>810</v>
      </c>
      <c r="G39" s="2286"/>
      <c r="H39" s="370"/>
      <c r="I39" s="370"/>
      <c r="J39" s="370"/>
      <c r="AF39" s="1632">
        <v>26</v>
      </c>
    </row>
    <row r="40" s="1642" customFormat="1" ht="39.75" customHeight="1">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r="41" s="1642" customFormat="1" ht="11.5" customHeight="1">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r="42" s="1642" customFormat="1" ht="11.5" customHeight="1">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r="43" s="1642" customFormat="1" ht="11.5" customHeight="1">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r="44" s="1642" customFormat="1" ht="11.5" customHeight="1">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r="45" s="1642" customFormat="1" ht="11.5" customHeight="1">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r="46" s="1642" customFormat="1" ht="11.5" customHeight="1">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r="47" s="1642" customFormat="1" ht="11.5" customHeight="1">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ht="11.5" customHeight="1">
      <c r="AF196" s="1632">
        <v>11</v>
      </c>
    </row>
    <row r="197" ht="11.5" customHeight="1">
      <c r="AF197" s="1632">
        <v>11</v>
      </c>
    </row>
    <row r="198" ht="11.5" customHeight="1">
      <c r="AF198" s="1632">
        <v>11</v>
      </c>
    </row>
    <row r="199" ht="11.5" customHeight="1">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r="200" ht="11.5" customHeight="1">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r="201" ht="11.5" customHeight="1">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r="202" ht="11.5" customHeight="1">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r="203" ht="11.5" customHeight="1">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r="204" ht="11.5" customHeight="1">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r="205" ht="11.5" customHeight="1">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25" hidden="1" customHeight="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autoFilter="0" deleteColumns="1" deleteRows="1" formatColumns="0" formatRows="0" insertColumns="1" insertRows="1" sheet="1" sort="1"/>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000B1-006C-47DA-8C85-004B00BB00C0}"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170085-00B4-4853-B2C2-00A700E40000}"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5600C5-005C-4E41-953F-00CD006800A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990059-00C1-42D9-90A5-001300500004}"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110097-0088-4211-9608-00D700A4007D}"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1" style="1636" width="73.00390625"/>
    <col customWidth="1" min="12" max="12" style="1636" width="3.00390625"/>
    <col customWidth="1" min="13" max="23" style="1636" width="10.00390625"/>
    <col hidden="1" min="24" max="24" style="1636" width="10.57421875"/>
  </cols>
  <sheetData>
    <row r="1" s="1367" customFormat="1" ht="22.5" hidden="1" customHeight="1">
      <c r="A1" s="537"/>
      <c r="B1" s="512"/>
      <c r="G1" s="418">
        <v>4</v>
      </c>
      <c r="I1" s="418">
        <v>4</v>
      </c>
      <c r="K1" s="418">
        <v>5</v>
      </c>
      <c r="X1" s="418" t="s">
        <v>14</v>
      </c>
    </row>
    <row r="2" ht="3" customHeight="1">
      <c r="X2" s="506">
        <v>3</v>
      </c>
    </row>
    <row r="3" ht="78.75" customHeight="1">
      <c r="D3" s="2239"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r="4" s="1636" customFormat="1" ht="21" customHeight="1">
      <c r="A4" s="952"/>
      <c r="B4" s="512"/>
      <c r="D4" s="2215" t="str">
        <f>IF(org=0,"Не определено",org)</f>
        <v xml:space="preserve">АО "ДГК"</v>
      </c>
      <c r="E4" s="2216"/>
      <c r="F4" s="2217"/>
      <c r="X4" s="759">
        <v>20</v>
      </c>
    </row>
    <row r="5" ht="11.5" customHeight="1">
      <c r="C5" s="510"/>
      <c r="D5" s="589"/>
      <c r="E5" s="589"/>
      <c r="F5" s="589"/>
      <c r="G5" s="589"/>
      <c r="H5" s="753"/>
      <c r="I5" s="589"/>
      <c r="J5" s="753"/>
      <c r="K5" s="589"/>
      <c r="X5" s="506">
        <v>11</v>
      </c>
    </row>
    <row r="6" ht="1.05" customHeight="1">
      <c r="C6" s="510"/>
      <c r="D6" s="510"/>
      <c r="E6" s="523"/>
      <c r="F6" s="615"/>
      <c r="G6" s="1023"/>
      <c r="H6" s="1023"/>
      <c r="I6" s="1023" t="s">
        <v>118</v>
      </c>
      <c r="J6" s="1023"/>
      <c r="X6" s="506">
        <v>1</v>
      </c>
    </row>
    <row r="7" ht="11.5" customHeight="1">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r="8" ht="11.5" customHeight="1">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r="9" ht="11.5" customHeight="1">
      <c r="A9" s="705"/>
      <c r="D9" s="712"/>
      <c r="E9" s="2368" t="s">
        <v>570</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200"/>
      <c r="L9" s="510"/>
      <c r="X9" s="506">
        <v>11</v>
      </c>
    </row>
    <row r="10" s="1636" customFormat="1" ht="11.5" customHeight="1">
      <c r="A10" s="1022"/>
      <c r="B10" s="512"/>
      <c r="D10" s="2102" t="s">
        <v>306</v>
      </c>
      <c r="E10" s="2103"/>
      <c r="F10" s="2103"/>
      <c r="G10" s="2103"/>
      <c r="H10" s="2103"/>
      <c r="I10" s="2103"/>
      <c r="J10" s="2104"/>
      <c r="K10" s="2200"/>
      <c r="L10" s="510"/>
      <c r="X10" s="759">
        <v>11</v>
      </c>
    </row>
    <row r="11" s="1636" customFormat="1" ht="24" customHeight="1">
      <c r="A11" s="2386"/>
      <c r="B11" s="2386"/>
      <c r="C11" s="658"/>
      <c r="D11" s="704" t="s">
        <v>90</v>
      </c>
      <c r="E11" s="706" t="s">
        <v>812</v>
      </c>
      <c r="F11" s="706" t="s">
        <v>571</v>
      </c>
      <c r="G11" s="466" t="s">
        <v>309</v>
      </c>
      <c r="H11" s="466" t="s">
        <v>396</v>
      </c>
      <c r="I11" s="808" t="s">
        <v>309</v>
      </c>
      <c r="J11" s="809" t="s">
        <v>396</v>
      </c>
      <c r="K11" s="2233"/>
      <c r="L11" s="659"/>
      <c r="X11" s="510">
        <v>23</v>
      </c>
    </row>
    <row r="12" s="1643" customFormat="1" ht="10.5" customHeight="1">
      <c r="A12" s="953"/>
      <c r="D12" s="1026" t="s">
        <v>110</v>
      </c>
      <c r="E12" s="1026" t="s">
        <v>111</v>
      </c>
      <c r="F12" s="1026" t="s">
        <v>92</v>
      </c>
      <c r="G12" s="1027" t="str">
        <f>G1&amp;".1"</f>
        <v>4.1</v>
      </c>
      <c r="H12" s="1027" t="str">
        <f>G1&amp;".2"</f>
        <v>4.2</v>
      </c>
      <c r="I12" s="1027" t="str">
        <f>I1&amp;".1"</f>
        <v>4.1</v>
      </c>
      <c r="J12" s="1027" t="str">
        <f>I1&amp;".2"</f>
        <v>4.2</v>
      </c>
      <c r="K12" s="1027"/>
      <c r="X12" s="512">
        <v>10</v>
      </c>
    </row>
    <row r="13" ht="22.5" customHeight="1">
      <c r="A13" s="2393" t="s">
        <v>813</v>
      </c>
      <c r="D13" s="954" t="s">
        <v>110</v>
      </c>
      <c r="E13" s="280" t="s">
        <v>814</v>
      </c>
      <c r="F13" s="661" t="s">
        <v>815</v>
      </c>
      <c r="G13" s="558"/>
      <c r="H13" s="662"/>
      <c r="I13" s="558"/>
      <c r="J13" s="662"/>
      <c r="K13" s="290" t="s">
        <v>816</v>
      </c>
      <c r="L13" s="721"/>
      <c r="X13" s="506">
        <v>0</v>
      </c>
    </row>
    <row r="14" ht="22.5" customHeight="1">
      <c r="A14" s="2393"/>
      <c r="D14" s="540" t="s">
        <v>111</v>
      </c>
      <c r="E14" s="280" t="s">
        <v>817</v>
      </c>
      <c r="F14" s="661" t="s">
        <v>818</v>
      </c>
      <c r="G14" s="558"/>
      <c r="H14" s="663"/>
      <c r="I14" s="558"/>
      <c r="J14" s="663"/>
      <c r="K14" s="290" t="s">
        <v>819</v>
      </c>
      <c r="L14" s="721"/>
      <c r="X14" s="506">
        <v>0</v>
      </c>
    </row>
    <row r="15" s="1636" customFormat="1" ht="78.75" customHeight="1">
      <c r="A15" s="2393"/>
      <c r="B15" s="512"/>
      <c r="D15" s="954" t="s">
        <v>92</v>
      </c>
      <c r="E15" s="708" t="s">
        <v>820</v>
      </c>
      <c r="F15" s="951" t="s">
        <v>312</v>
      </c>
      <c r="G15" s="951" t="s">
        <v>312</v>
      </c>
      <c r="H15" s="107"/>
      <c r="I15" s="951" t="s">
        <v>312</v>
      </c>
      <c r="J15" s="107"/>
      <c r="K15" s="290" t="s">
        <v>821</v>
      </c>
      <c r="L15" s="721"/>
      <c r="X15" s="759">
        <v>0</v>
      </c>
    </row>
    <row r="16" s="1636" customFormat="1" ht="22.5" customHeight="1">
      <c r="A16" s="2393"/>
      <c r="B16" s="512"/>
      <c r="D16" s="954" t="s">
        <v>330</v>
      </c>
      <c r="E16" s="955" t="s">
        <v>822</v>
      </c>
      <c r="F16" s="951" t="s">
        <v>823</v>
      </c>
      <c r="G16" s="818"/>
      <c r="H16" s="107"/>
      <c r="I16" s="818"/>
      <c r="J16" s="107"/>
      <c r="K16" s="290"/>
      <c r="L16" s="721"/>
      <c r="X16" s="759">
        <v>0</v>
      </c>
    </row>
    <row r="17" s="1636" customFormat="1" ht="22.5" customHeight="1">
      <c r="A17" s="2393"/>
      <c r="B17" s="512"/>
      <c r="D17" s="954" t="s">
        <v>338</v>
      </c>
      <c r="E17" s="955" t="s">
        <v>824</v>
      </c>
      <c r="F17" s="951" t="s">
        <v>825</v>
      </c>
      <c r="G17" s="818"/>
      <c r="H17" s="107"/>
      <c r="I17" s="818"/>
      <c r="J17" s="107"/>
      <c r="K17" s="290"/>
      <c r="L17" s="721"/>
      <c r="X17" s="759">
        <v>0</v>
      </c>
    </row>
    <row r="18" s="1636" customFormat="1" ht="33.75" customHeight="1">
      <c r="A18" s="2393"/>
      <c r="B18" s="512"/>
      <c r="D18" s="954" t="s">
        <v>340</v>
      </c>
      <c r="E18" s="955" t="s">
        <v>826</v>
      </c>
      <c r="F18" s="951" t="s">
        <v>576</v>
      </c>
      <c r="G18" s="681"/>
      <c r="H18" s="107"/>
      <c r="I18" s="681"/>
      <c r="J18" s="107"/>
      <c r="K18" s="290"/>
      <c r="L18" s="721"/>
      <c r="X18" s="759">
        <v>0</v>
      </c>
    </row>
    <row r="19" ht="101.25" customHeight="1">
      <c r="A19" s="2393"/>
      <c r="D19" s="954" t="s">
        <v>93</v>
      </c>
      <c r="E19" s="280" t="s">
        <v>827</v>
      </c>
      <c r="F19" s="661" t="s">
        <v>551</v>
      </c>
      <c r="G19" s="664"/>
      <c r="H19" s="663"/>
      <c r="I19" s="956"/>
      <c r="J19" s="663"/>
      <c r="K19" s="290" t="s">
        <v>828</v>
      </c>
      <c r="L19" s="721"/>
      <c r="X19" s="506">
        <v>0</v>
      </c>
    </row>
    <row r="20" s="1636" customFormat="1" ht="18.75" customHeight="1">
      <c r="A20" s="2393"/>
      <c r="C20" s="957"/>
      <c r="D20" s="954" t="s">
        <v>759</v>
      </c>
      <c r="E20" s="955" t="s">
        <v>829</v>
      </c>
      <c r="F20" s="951" t="s">
        <v>312</v>
      </c>
      <c r="G20" s="951" t="s">
        <v>312</v>
      </c>
      <c r="H20" s="950" t="s">
        <v>312</v>
      </c>
      <c r="I20" s="951" t="s">
        <v>312</v>
      </c>
      <c r="J20" s="950" t="s">
        <v>312</v>
      </c>
      <c r="K20" s="949"/>
      <c r="L20" s="721"/>
      <c r="W20" s="676"/>
      <c r="X20" s="759">
        <v>0</v>
      </c>
    </row>
    <row r="21" s="1636" customFormat="1" ht="33.75" customHeight="1">
      <c r="A21" s="2393"/>
      <c r="C21" s="957"/>
      <c r="D21" s="954" t="s">
        <v>762</v>
      </c>
      <c r="E21" s="577" t="s">
        <v>830</v>
      </c>
      <c r="F21" s="951" t="s">
        <v>831</v>
      </c>
      <c r="G21" s="681"/>
      <c r="H21" s="107"/>
      <c r="I21" s="681"/>
      <c r="J21" s="107"/>
      <c r="K21" s="949"/>
      <c r="L21" s="721"/>
      <c r="W21" s="676"/>
      <c r="X21" s="759">
        <v>0</v>
      </c>
    </row>
    <row r="22" s="1636" customFormat="1" ht="33.75" customHeight="1">
      <c r="A22" s="2393"/>
      <c r="C22" s="957"/>
      <c r="D22" s="954" t="s">
        <v>765</v>
      </c>
      <c r="E22" s="577" t="s">
        <v>832</v>
      </c>
      <c r="F22" s="951" t="s">
        <v>833</v>
      </c>
      <c r="G22" s="681"/>
      <c r="H22" s="107"/>
      <c r="I22" s="681"/>
      <c r="J22" s="107"/>
      <c r="K22" s="949"/>
      <c r="L22" s="721"/>
      <c r="W22" s="676"/>
      <c r="X22" s="759">
        <v>0</v>
      </c>
    </row>
    <row r="23" s="1636" customFormat="1" ht="22.5" customHeight="1">
      <c r="A23" s="2393"/>
      <c r="C23" s="957"/>
      <c r="D23" s="954" t="s">
        <v>801</v>
      </c>
      <c r="E23" s="955" t="s">
        <v>834</v>
      </c>
      <c r="F23" s="951" t="s">
        <v>312</v>
      </c>
      <c r="G23" s="951" t="s">
        <v>312</v>
      </c>
      <c r="H23" s="950" t="s">
        <v>312</v>
      </c>
      <c r="I23" s="951" t="s">
        <v>312</v>
      </c>
      <c r="J23" s="950" t="s">
        <v>312</v>
      </c>
      <c r="K23" s="949"/>
      <c r="L23" s="721"/>
      <c r="W23" s="676"/>
      <c r="X23" s="759">
        <v>0</v>
      </c>
    </row>
    <row r="24" s="1636" customFormat="1" ht="22.5" customHeight="1">
      <c r="A24" s="2393"/>
      <c r="C24" s="957"/>
      <c r="D24" s="954" t="s">
        <v>835</v>
      </c>
      <c r="E24" s="577" t="s">
        <v>836</v>
      </c>
      <c r="F24" s="951" t="s">
        <v>837</v>
      </c>
      <c r="G24" s="681"/>
      <c r="H24" s="687"/>
      <c r="I24" s="681"/>
      <c r="J24" s="687"/>
      <c r="K24" s="949"/>
      <c r="L24" s="721"/>
      <c r="W24" s="676"/>
      <c r="X24" s="759">
        <v>0</v>
      </c>
    </row>
    <row r="25" s="1636" customFormat="1" ht="22.5" customHeight="1">
      <c r="A25" s="2393"/>
      <c r="C25" s="957"/>
      <c r="D25" s="954" t="s">
        <v>838</v>
      </c>
      <c r="E25" s="577" t="s">
        <v>839</v>
      </c>
      <c r="F25" s="951" t="s">
        <v>312</v>
      </c>
      <c r="G25" s="951" t="s">
        <v>312</v>
      </c>
      <c r="H25" s="950" t="s">
        <v>312</v>
      </c>
      <c r="I25" s="951" t="s">
        <v>312</v>
      </c>
      <c r="J25" s="950" t="s">
        <v>312</v>
      </c>
      <c r="K25" s="949"/>
      <c r="L25" s="721"/>
      <c r="W25" s="676"/>
      <c r="X25" s="759">
        <v>0</v>
      </c>
    </row>
    <row r="26" s="1636" customFormat="1" ht="18.75" customHeight="1">
      <c r="A26" s="2393"/>
      <c r="C26" s="957"/>
      <c r="D26" s="954" t="s">
        <v>840</v>
      </c>
      <c r="E26" s="554" t="s">
        <v>841</v>
      </c>
      <c r="F26" s="951" t="s">
        <v>842</v>
      </c>
      <c r="G26" s="681"/>
      <c r="H26" s="687"/>
      <c r="I26" s="681"/>
      <c r="J26" s="687"/>
      <c r="K26" s="949"/>
      <c r="L26" s="721"/>
      <c r="W26" s="676"/>
      <c r="X26" s="759">
        <v>0</v>
      </c>
    </row>
    <row r="27" s="1636" customFormat="1" ht="18.75" customHeight="1">
      <c r="A27" s="2393"/>
      <c r="C27" s="957"/>
      <c r="D27" s="954" t="s">
        <v>843</v>
      </c>
      <c r="E27" s="554" t="s">
        <v>844</v>
      </c>
      <c r="F27" s="951" t="s">
        <v>845</v>
      </c>
      <c r="G27" s="681"/>
      <c r="H27" s="687"/>
      <c r="I27" s="681"/>
      <c r="J27" s="687"/>
      <c r="K27" s="949"/>
      <c r="L27" s="721"/>
      <c r="W27" s="676"/>
      <c r="X27" s="759">
        <v>0</v>
      </c>
    </row>
    <row r="28" s="1636" customFormat="1" ht="18.75" customHeight="1">
      <c r="A28" s="2393"/>
      <c r="C28" s="957"/>
      <c r="D28" s="954" t="s">
        <v>846</v>
      </c>
      <c r="E28" s="577" t="s">
        <v>847</v>
      </c>
      <c r="F28" s="951" t="s">
        <v>312</v>
      </c>
      <c r="G28" s="951" t="s">
        <v>312</v>
      </c>
      <c r="H28" s="950" t="s">
        <v>312</v>
      </c>
      <c r="I28" s="951" t="s">
        <v>312</v>
      </c>
      <c r="J28" s="950" t="s">
        <v>312</v>
      </c>
      <c r="K28" s="949"/>
      <c r="L28" s="721"/>
      <c r="W28" s="676"/>
      <c r="X28" s="759">
        <v>0</v>
      </c>
    </row>
    <row r="29" s="1636" customFormat="1" ht="18.75" customHeight="1">
      <c r="A29" s="2393"/>
      <c r="C29" s="957"/>
      <c r="D29" s="954" t="s">
        <v>848</v>
      </c>
      <c r="E29" s="554" t="s">
        <v>841</v>
      </c>
      <c r="F29" s="951" t="s">
        <v>849</v>
      </c>
      <c r="G29" s="681"/>
      <c r="H29" s="687"/>
      <c r="I29" s="681"/>
      <c r="J29" s="687"/>
      <c r="K29" s="949"/>
      <c r="L29" s="721"/>
      <c r="W29" s="676"/>
      <c r="X29" s="759">
        <v>0</v>
      </c>
    </row>
    <row r="30" s="1636" customFormat="1" ht="18.75" customHeight="1">
      <c r="A30" s="2393"/>
      <c r="C30" s="957"/>
      <c r="D30" s="954" t="s">
        <v>850</v>
      </c>
      <c r="E30" s="554" t="s">
        <v>851</v>
      </c>
      <c r="F30" s="951" t="s">
        <v>852</v>
      </c>
      <c r="G30" s="681"/>
      <c r="H30" s="687"/>
      <c r="I30" s="681"/>
      <c r="J30" s="687"/>
      <c r="K30" s="949"/>
      <c r="L30" s="721"/>
      <c r="W30" s="676"/>
      <c r="X30" s="759">
        <v>0</v>
      </c>
    </row>
    <row r="31" ht="126.75" customHeight="1">
      <c r="A31" s="2393"/>
      <c r="D31" s="954" t="s">
        <v>112</v>
      </c>
      <c r="E31" s="280" t="s">
        <v>853</v>
      </c>
      <c r="F31" s="661" t="s">
        <v>563</v>
      </c>
      <c r="G31" s="558"/>
      <c r="H31" s="663"/>
      <c r="I31" s="558"/>
      <c r="J31" s="663"/>
      <c r="K31" s="290" t="s">
        <v>854</v>
      </c>
      <c r="L31" s="721"/>
      <c r="X31" s="506">
        <v>0</v>
      </c>
    </row>
    <row r="32" ht="56.25" customHeight="1">
      <c r="A32" s="2393"/>
      <c r="D32" s="954" t="s">
        <v>94</v>
      </c>
      <c r="E32" s="280" t="s">
        <v>855</v>
      </c>
      <c r="F32" s="540" t="s">
        <v>825</v>
      </c>
      <c r="G32" s="558"/>
      <c r="H32" s="663"/>
      <c r="I32" s="558"/>
      <c r="J32" s="663"/>
      <c r="K32" s="290" t="s">
        <v>856</v>
      </c>
      <c r="L32" s="721"/>
      <c r="X32" s="506">
        <v>0</v>
      </c>
    </row>
    <row r="33" ht="11.25" customHeight="1">
      <c r="A33" s="2393"/>
      <c r="E33" s="665"/>
      <c r="F33" s="182"/>
      <c r="G33" s="182"/>
      <c r="H33" s="182"/>
      <c r="I33" s="182"/>
      <c r="J33" s="182"/>
      <c r="K33" s="182"/>
      <c r="X33" s="506">
        <v>0</v>
      </c>
    </row>
    <row r="34" ht="12.75" customHeight="1">
      <c r="A34" s="2393"/>
      <c r="D34" s="66">
        <v>1</v>
      </c>
      <c r="E34" s="336" t="s">
        <v>857</v>
      </c>
      <c r="X34" s="506">
        <v>0</v>
      </c>
    </row>
    <row r="35" ht="11.25" customHeight="1">
      <c r="A35" s="2393"/>
      <c r="D35" s="370"/>
      <c r="E35" s="336" t="s">
        <v>858</v>
      </c>
      <c r="X35" s="506">
        <v>0</v>
      </c>
    </row>
    <row r="36" s="1636" customFormat="1" ht="11.5" customHeight="1">
      <c r="A36" s="1034"/>
      <c r="B36" s="519"/>
      <c r="D36" s="1035"/>
      <c r="E36" s="1036"/>
      <c r="X36" s="510">
        <v>11</v>
      </c>
    </row>
    <row r="37" s="1636" customFormat="1" ht="22.5" hidden="1" customHeight="1">
      <c r="A37" s="2393" t="s">
        <v>859</v>
      </c>
      <c r="B37" s="512"/>
      <c r="D37" s="954">
        <v>1</v>
      </c>
      <c r="E37" s="708" t="s">
        <v>860</v>
      </c>
      <c r="F37" s="661" t="s">
        <v>815</v>
      </c>
      <c r="G37" s="558"/>
      <c r="H37" s="520"/>
      <c r="I37" s="558"/>
      <c r="J37" s="520"/>
      <c r="K37" s="290" t="s">
        <v>861</v>
      </c>
      <c r="X37" s="759">
        <v>0</v>
      </c>
    </row>
    <row r="38" s="1636" customFormat="1" ht="22.5" hidden="1" customHeight="1">
      <c r="A38" s="2393"/>
      <c r="B38" s="512"/>
      <c r="D38" s="670" t="s">
        <v>111</v>
      </c>
      <c r="E38" s="1033" t="s">
        <v>862</v>
      </c>
      <c r="F38" s="1037" t="s">
        <v>551</v>
      </c>
      <c r="G38" s="1037" t="s">
        <v>551</v>
      </c>
      <c r="H38" s="1031"/>
      <c r="I38" s="1037" t="s">
        <v>551</v>
      </c>
      <c r="J38" s="1031"/>
      <c r="K38" s="1032"/>
      <c r="X38" s="759">
        <v>0</v>
      </c>
    </row>
    <row r="39" s="1636" customFormat="1" ht="33.75" hidden="1" customHeight="1">
      <c r="A39" s="2393"/>
      <c r="B39" s="512"/>
      <c r="D39" s="666" t="s">
        <v>717</v>
      </c>
      <c r="E39" s="724" t="s">
        <v>863</v>
      </c>
      <c r="F39" s="661" t="s">
        <v>864</v>
      </c>
      <c r="G39" s="669"/>
      <c r="H39" s="1024"/>
      <c r="I39" s="669"/>
      <c r="J39" s="1024"/>
      <c r="K39" s="290" t="s">
        <v>865</v>
      </c>
      <c r="X39" s="759">
        <v>0</v>
      </c>
    </row>
    <row r="40" s="1636" customFormat="1" ht="33.75" hidden="1" customHeight="1">
      <c r="A40" s="2393"/>
      <c r="B40" s="512"/>
      <c r="D40" s="666" t="s">
        <v>720</v>
      </c>
      <c r="E40" s="724" t="s">
        <v>866</v>
      </c>
      <c r="F40" s="1028" t="s">
        <v>867</v>
      </c>
      <c r="G40" s="742"/>
      <c r="H40" s="1024"/>
      <c r="I40" s="742"/>
      <c r="J40" s="1024"/>
      <c r="K40" s="290" t="s">
        <v>868</v>
      </c>
      <c r="X40" s="759">
        <v>0</v>
      </c>
    </row>
    <row r="41" s="1636" customFormat="1" ht="22.5" hidden="1" customHeight="1">
      <c r="A41" s="2393"/>
      <c r="B41" s="512"/>
      <c r="D41" s="666" t="s">
        <v>92</v>
      </c>
      <c r="E41" s="723" t="s">
        <v>869</v>
      </c>
      <c r="F41" s="661" t="s">
        <v>551</v>
      </c>
      <c r="G41" s="661" t="s">
        <v>551</v>
      </c>
      <c r="H41" s="1025"/>
      <c r="I41" s="661" t="s">
        <v>551</v>
      </c>
      <c r="J41" s="1025"/>
      <c r="K41" s="303"/>
      <c r="X41" s="759">
        <v>0</v>
      </c>
    </row>
    <row r="42" s="1636" customFormat="1" ht="45" hidden="1" customHeight="1">
      <c r="A42" s="2393"/>
      <c r="B42" s="512"/>
      <c r="D42" s="666" t="s">
        <v>330</v>
      </c>
      <c r="E42" s="724" t="s">
        <v>870</v>
      </c>
      <c r="F42" s="661" t="s">
        <v>563</v>
      </c>
      <c r="G42" s="558"/>
      <c r="H42" s="1025"/>
      <c r="I42" s="558"/>
      <c r="J42" s="1025"/>
      <c r="K42" s="303" t="s">
        <v>871</v>
      </c>
      <c r="X42" s="759">
        <v>0</v>
      </c>
    </row>
    <row r="43" s="1636" customFormat="1" ht="45" hidden="1" customHeight="1">
      <c r="A43" s="2393"/>
      <c r="B43" s="512"/>
      <c r="D43" s="666" t="s">
        <v>338</v>
      </c>
      <c r="E43" s="668" t="s">
        <v>872</v>
      </c>
      <c r="F43" s="1029" t="s">
        <v>563</v>
      </c>
      <c r="G43" s="743"/>
      <c r="H43" s="1024"/>
      <c r="I43" s="743"/>
      <c r="J43" s="1024"/>
      <c r="K43" s="303" t="s">
        <v>873</v>
      </c>
      <c r="X43" s="759">
        <v>0</v>
      </c>
    </row>
    <row r="44" s="1636" customFormat="1" ht="11.25" hidden="1" customHeight="1">
      <c r="A44" s="2393"/>
      <c r="B44" s="512"/>
      <c r="D44" s="666" t="s">
        <v>93</v>
      </c>
      <c r="E44" s="667" t="s">
        <v>874</v>
      </c>
      <c r="F44" s="661" t="s">
        <v>864</v>
      </c>
      <c r="G44" s="669"/>
      <c r="H44" s="1024"/>
      <c r="I44" s="669"/>
      <c r="J44" s="1024"/>
      <c r="K44" s="290"/>
      <c r="X44" s="759">
        <v>0</v>
      </c>
    </row>
    <row r="45" s="1636" customFormat="1" ht="11.25" hidden="1" customHeight="1">
      <c r="A45" s="2393"/>
      <c r="B45" s="512"/>
      <c r="D45" s="666" t="s">
        <v>759</v>
      </c>
      <c r="E45" s="668" t="s">
        <v>875</v>
      </c>
      <c r="F45" s="661" t="s">
        <v>864</v>
      </c>
      <c r="G45" s="669"/>
      <c r="H45" s="1024"/>
      <c r="I45" s="669"/>
      <c r="J45" s="1024"/>
      <c r="K45" s="290"/>
      <c r="X45" s="759">
        <v>0</v>
      </c>
    </row>
    <row r="46" s="1636" customFormat="1" ht="11.25" hidden="1" customHeight="1">
      <c r="A46" s="2393"/>
      <c r="B46" s="512"/>
      <c r="D46" s="666" t="s">
        <v>801</v>
      </c>
      <c r="E46" s="668" t="s">
        <v>876</v>
      </c>
      <c r="F46" s="661" t="s">
        <v>864</v>
      </c>
      <c r="G46" s="669"/>
      <c r="H46" s="1024"/>
      <c r="I46" s="669"/>
      <c r="J46" s="1024"/>
      <c r="K46" s="290"/>
      <c r="X46" s="759">
        <v>0</v>
      </c>
    </row>
    <row r="47" s="1636" customFormat="1" ht="11.25" hidden="1" customHeight="1">
      <c r="A47" s="2393"/>
      <c r="B47" s="512"/>
      <c r="D47" s="666" t="s">
        <v>804</v>
      </c>
      <c r="E47" s="668" t="s">
        <v>877</v>
      </c>
      <c r="F47" s="661" t="s">
        <v>864</v>
      </c>
      <c r="G47" s="669"/>
      <c r="H47" s="1024"/>
      <c r="I47" s="669"/>
      <c r="J47" s="1024"/>
      <c r="K47" s="290"/>
      <c r="X47" s="759">
        <v>0</v>
      </c>
    </row>
    <row r="48" s="1636" customFormat="1" ht="11.25" hidden="1" customHeight="1">
      <c r="A48" s="2393"/>
      <c r="B48" s="512"/>
      <c r="D48" s="666" t="s">
        <v>878</v>
      </c>
      <c r="E48" s="672" t="s">
        <v>879</v>
      </c>
      <c r="F48" s="661" t="s">
        <v>864</v>
      </c>
      <c r="G48" s="669"/>
      <c r="H48" s="1024"/>
      <c r="I48" s="669"/>
      <c r="J48" s="1024"/>
      <c r="K48" s="290"/>
      <c r="X48" s="759">
        <v>0</v>
      </c>
    </row>
    <row r="49" s="1636" customFormat="1" ht="11.25" hidden="1" customHeight="1">
      <c r="A49" s="2393"/>
      <c r="B49" s="512"/>
      <c r="D49" s="666" t="s">
        <v>880</v>
      </c>
      <c r="E49" s="672" t="s">
        <v>881</v>
      </c>
      <c r="F49" s="661" t="s">
        <v>864</v>
      </c>
      <c r="G49" s="669"/>
      <c r="H49" s="1024"/>
      <c r="I49" s="669"/>
      <c r="J49" s="1024"/>
      <c r="K49" s="290"/>
      <c r="X49" s="759">
        <v>0</v>
      </c>
    </row>
    <row r="50" s="1636" customFormat="1" ht="11.25" hidden="1" customHeight="1">
      <c r="A50" s="2393"/>
      <c r="B50" s="512"/>
      <c r="D50" s="666" t="s">
        <v>882</v>
      </c>
      <c r="E50" s="668" t="s">
        <v>883</v>
      </c>
      <c r="F50" s="661" t="s">
        <v>864</v>
      </c>
      <c r="G50" s="669"/>
      <c r="H50" s="1024"/>
      <c r="I50" s="669"/>
      <c r="J50" s="1024"/>
      <c r="K50" s="290"/>
      <c r="X50" s="759">
        <v>0</v>
      </c>
    </row>
    <row r="51" s="1636" customFormat="1" ht="11.25" hidden="1" customHeight="1">
      <c r="A51" s="2393"/>
      <c r="B51" s="512"/>
      <c r="D51" s="666" t="s">
        <v>884</v>
      </c>
      <c r="E51" s="668" t="s">
        <v>885</v>
      </c>
      <c r="F51" s="661" t="s">
        <v>864</v>
      </c>
      <c r="G51" s="669"/>
      <c r="H51" s="1024"/>
      <c r="I51" s="669"/>
      <c r="J51" s="1024"/>
      <c r="K51" s="290"/>
      <c r="X51" s="759">
        <v>0</v>
      </c>
    </row>
    <row r="52" s="1636" customFormat="1" ht="45" hidden="1" customHeight="1">
      <c r="A52" s="2393"/>
      <c r="B52" s="512"/>
      <c r="D52" s="666" t="s">
        <v>112</v>
      </c>
      <c r="E52" s="667" t="s">
        <v>886</v>
      </c>
      <c r="F52" s="661" t="s">
        <v>864</v>
      </c>
      <c r="G52" s="669"/>
      <c r="H52" s="1024"/>
      <c r="I52" s="669"/>
      <c r="J52" s="1024"/>
      <c r="K52" s="290"/>
      <c r="X52" s="759">
        <v>0</v>
      </c>
    </row>
    <row r="53" s="1636" customFormat="1" ht="11.25" hidden="1" customHeight="1">
      <c r="A53" s="2393"/>
      <c r="B53" s="512"/>
      <c r="D53" s="666" t="s">
        <v>319</v>
      </c>
      <c r="E53" s="668" t="s">
        <v>875</v>
      </c>
      <c r="F53" s="661" t="s">
        <v>864</v>
      </c>
      <c r="G53" s="669"/>
      <c r="H53" s="1024"/>
      <c r="I53" s="669"/>
      <c r="J53" s="1024"/>
      <c r="K53" s="290"/>
      <c r="X53" s="759">
        <v>0</v>
      </c>
    </row>
    <row r="54" s="1636" customFormat="1" ht="11.25" hidden="1" customHeight="1">
      <c r="A54" s="2393"/>
      <c r="B54" s="512"/>
      <c r="D54" s="666" t="s">
        <v>887</v>
      </c>
      <c r="E54" s="668" t="s">
        <v>876</v>
      </c>
      <c r="F54" s="661" t="s">
        <v>864</v>
      </c>
      <c r="G54" s="669"/>
      <c r="H54" s="1024"/>
      <c r="I54" s="669"/>
      <c r="J54" s="1024"/>
      <c r="K54" s="290"/>
      <c r="X54" s="759">
        <v>0</v>
      </c>
    </row>
    <row r="55" s="1636" customFormat="1" ht="11.25" hidden="1" customHeight="1">
      <c r="A55" s="2393"/>
      <c r="B55" s="512"/>
      <c r="D55" s="666" t="s">
        <v>888</v>
      </c>
      <c r="E55" s="668" t="s">
        <v>877</v>
      </c>
      <c r="F55" s="661" t="s">
        <v>864</v>
      </c>
      <c r="G55" s="669"/>
      <c r="H55" s="1024"/>
      <c r="I55" s="669"/>
      <c r="J55" s="1024"/>
      <c r="K55" s="290"/>
      <c r="X55" s="759">
        <v>0</v>
      </c>
    </row>
    <row r="56" s="1636" customFormat="1" ht="11.25" hidden="1" customHeight="1">
      <c r="A56" s="2393"/>
      <c r="B56" s="512"/>
      <c r="D56" s="666" t="s">
        <v>889</v>
      </c>
      <c r="E56" s="672" t="s">
        <v>879</v>
      </c>
      <c r="F56" s="661" t="s">
        <v>864</v>
      </c>
      <c r="G56" s="669"/>
      <c r="H56" s="1024"/>
      <c r="I56" s="669"/>
      <c r="J56" s="1024"/>
      <c r="K56" s="290"/>
      <c r="X56" s="759">
        <v>0</v>
      </c>
    </row>
    <row r="57" s="1636" customFormat="1" ht="11.25" hidden="1" customHeight="1">
      <c r="A57" s="2393"/>
      <c r="B57" s="512"/>
      <c r="D57" s="666" t="s">
        <v>890</v>
      </c>
      <c r="E57" s="672" t="s">
        <v>881</v>
      </c>
      <c r="F57" s="661" t="s">
        <v>864</v>
      </c>
      <c r="G57" s="669"/>
      <c r="H57" s="1024"/>
      <c r="I57" s="669"/>
      <c r="J57" s="1024"/>
      <c r="K57" s="290"/>
      <c r="X57" s="759">
        <v>0</v>
      </c>
    </row>
    <row r="58" s="1636" customFormat="1" ht="11.25" hidden="1" customHeight="1">
      <c r="A58" s="2393"/>
      <c r="B58" s="512"/>
      <c r="D58" s="666" t="s">
        <v>891</v>
      </c>
      <c r="E58" s="668" t="s">
        <v>883</v>
      </c>
      <c r="F58" s="661" t="s">
        <v>864</v>
      </c>
      <c r="G58" s="669"/>
      <c r="H58" s="1024"/>
      <c r="I58" s="669"/>
      <c r="J58" s="1024"/>
      <c r="K58" s="290"/>
      <c r="X58" s="759">
        <v>0</v>
      </c>
    </row>
    <row r="59" s="1636" customFormat="1" ht="11.25" hidden="1" customHeight="1">
      <c r="A59" s="2393"/>
      <c r="B59" s="512"/>
      <c r="D59" s="666" t="s">
        <v>892</v>
      </c>
      <c r="E59" s="668" t="s">
        <v>885</v>
      </c>
      <c r="F59" s="661" t="s">
        <v>864</v>
      </c>
      <c r="G59" s="669"/>
      <c r="H59" s="1024"/>
      <c r="I59" s="669"/>
      <c r="J59" s="1024"/>
      <c r="K59" s="290"/>
      <c r="X59" s="759">
        <v>0</v>
      </c>
    </row>
    <row r="60" s="1636" customFormat="1" ht="33.75" hidden="1" customHeight="1">
      <c r="A60" s="2393"/>
      <c r="B60" s="512"/>
      <c r="D60" s="666" t="s">
        <v>94</v>
      </c>
      <c r="E60" s="667" t="s">
        <v>893</v>
      </c>
      <c r="F60" s="722" t="s">
        <v>563</v>
      </c>
      <c r="G60" s="743"/>
      <c r="H60" s="1024"/>
      <c r="I60" s="743"/>
      <c r="J60" s="1024"/>
      <c r="K60" s="303" t="s">
        <v>894</v>
      </c>
      <c r="X60" s="759">
        <v>0</v>
      </c>
    </row>
    <row r="61" s="1636" customFormat="1" ht="33.75" hidden="1" customHeight="1">
      <c r="A61" s="2393"/>
      <c r="B61" s="512"/>
      <c r="D61" s="666" t="s">
        <v>95</v>
      </c>
      <c r="E61" s="667" t="s">
        <v>895</v>
      </c>
      <c r="F61" s="727" t="s">
        <v>825</v>
      </c>
      <c r="G61" s="669"/>
      <c r="H61" s="1024"/>
      <c r="I61" s="669"/>
      <c r="J61" s="1024"/>
      <c r="K61" s="290"/>
      <c r="X61" s="759">
        <v>0</v>
      </c>
    </row>
    <row r="62" s="1636" customFormat="1" ht="22.5" hidden="1" customHeight="1">
      <c r="A62" s="2393"/>
      <c r="B62" s="512" t="s">
        <v>593</v>
      </c>
      <c r="D62" s="666" t="s">
        <v>113</v>
      </c>
      <c r="E62" s="667" t="s">
        <v>896</v>
      </c>
      <c r="F62" s="727" t="s">
        <v>312</v>
      </c>
      <c r="G62" s="383"/>
      <c r="H62" s="1024"/>
      <c r="I62" s="383"/>
      <c r="J62" s="1024"/>
      <c r="K62" s="290" t="s">
        <v>636</v>
      </c>
      <c r="X62" s="759">
        <v>0</v>
      </c>
    </row>
    <row r="63" s="1636" customFormat="1" ht="45" hidden="1" customHeight="1">
      <c r="A63" s="2393"/>
      <c r="B63" s="512" t="s">
        <v>593</v>
      </c>
      <c r="D63" s="666" t="s">
        <v>897</v>
      </c>
      <c r="E63" s="668" t="s">
        <v>898</v>
      </c>
      <c r="F63" s="722" t="s">
        <v>312</v>
      </c>
      <c r="G63" s="383"/>
      <c r="H63" s="1024"/>
      <c r="I63" s="383"/>
      <c r="J63" s="1024"/>
      <c r="K63" s="290" t="s">
        <v>636</v>
      </c>
      <c r="X63" s="759">
        <v>0</v>
      </c>
    </row>
    <row r="64" s="1636" customFormat="1" ht="11.5" customHeight="1">
      <c r="A64" s="1034"/>
      <c r="B64" s="519"/>
      <c r="D64" s="1035"/>
      <c r="E64" s="1036"/>
      <c r="X64" s="510">
        <v>11</v>
      </c>
    </row>
    <row r="65" s="1636" customFormat="1" ht="22.5" hidden="1" customHeight="1">
      <c r="A65" s="2393" t="s">
        <v>899</v>
      </c>
      <c r="B65" s="512"/>
      <c r="D65" s="666">
        <v>1</v>
      </c>
      <c r="E65" s="745" t="s">
        <v>900</v>
      </c>
      <c r="F65" s="741" t="s">
        <v>815</v>
      </c>
      <c r="G65" s="742"/>
      <c r="H65" s="1030"/>
      <c r="I65" s="742"/>
      <c r="J65" s="1030"/>
      <c r="K65" s="302" t="s">
        <v>901</v>
      </c>
      <c r="X65" s="759">
        <v>0</v>
      </c>
    </row>
    <row r="66" s="1636" customFormat="1" ht="56.25" hidden="1" customHeight="1">
      <c r="A66" s="2393"/>
      <c r="B66" s="512"/>
      <c r="D66" s="744" t="s">
        <v>111</v>
      </c>
      <c r="E66" s="708" t="s">
        <v>902</v>
      </c>
      <c r="F66" s="661" t="s">
        <v>551</v>
      </c>
      <c r="G66" s="661" t="s">
        <v>551</v>
      </c>
      <c r="H66" s="520"/>
      <c r="I66" s="661" t="s">
        <v>551</v>
      </c>
      <c r="J66" s="520"/>
      <c r="K66" s="290"/>
      <c r="X66" s="759">
        <v>0</v>
      </c>
    </row>
    <row r="67" s="1636" customFormat="1" ht="33.75" hidden="1" customHeight="1">
      <c r="A67" s="2393"/>
      <c r="B67" s="512"/>
      <c r="D67" s="744" t="s">
        <v>714</v>
      </c>
      <c r="E67" s="955" t="s">
        <v>903</v>
      </c>
      <c r="F67" s="661" t="s">
        <v>867</v>
      </c>
      <c r="G67" s="728"/>
      <c r="H67" s="520"/>
      <c r="I67" s="728"/>
      <c r="J67" s="520"/>
      <c r="K67" s="290"/>
      <c r="X67" s="759">
        <v>0</v>
      </c>
    </row>
    <row r="68" s="1636" customFormat="1" ht="22.5" hidden="1" customHeight="1">
      <c r="A68" s="2393"/>
      <c r="B68" s="512"/>
      <c r="D68" s="744" t="s">
        <v>313</v>
      </c>
      <c r="E68" s="955" t="s">
        <v>904</v>
      </c>
      <c r="F68" s="661" t="s">
        <v>867</v>
      </c>
      <c r="G68" s="728"/>
      <c r="H68" s="520"/>
      <c r="I68" s="728"/>
      <c r="J68" s="520"/>
      <c r="K68" s="290"/>
      <c r="X68" s="759">
        <v>0</v>
      </c>
    </row>
    <row r="69" s="1636" customFormat="1" ht="22.5" hidden="1" customHeight="1">
      <c r="A69" s="2393"/>
      <c r="B69" s="512"/>
      <c r="D69" s="744" t="s">
        <v>316</v>
      </c>
      <c r="E69" s="955" t="s">
        <v>905</v>
      </c>
      <c r="F69" s="722" t="s">
        <v>563</v>
      </c>
      <c r="G69" s="743"/>
      <c r="H69" s="520"/>
      <c r="I69" s="743"/>
      <c r="J69" s="520"/>
      <c r="K69" s="290"/>
      <c r="X69" s="759">
        <v>0</v>
      </c>
    </row>
    <row r="70" s="1636" customFormat="1" ht="22.5" hidden="1" customHeight="1">
      <c r="A70" s="2393"/>
      <c r="B70" s="512"/>
      <c r="D70" s="744" t="s">
        <v>734</v>
      </c>
      <c r="E70" s="955" t="s">
        <v>906</v>
      </c>
      <c r="F70" s="722" t="s">
        <v>563</v>
      </c>
      <c r="G70" s="743"/>
      <c r="H70" s="520"/>
      <c r="I70" s="743"/>
      <c r="J70" s="520"/>
      <c r="K70" s="290"/>
      <c r="X70" s="759">
        <v>0</v>
      </c>
    </row>
    <row r="71" s="1636" customFormat="1" ht="22.5" hidden="1" customHeight="1">
      <c r="A71" s="2393"/>
      <c r="B71" s="512"/>
      <c r="D71" s="666" t="s">
        <v>92</v>
      </c>
      <c r="E71" s="667" t="s">
        <v>907</v>
      </c>
      <c r="F71" s="661" t="s">
        <v>867</v>
      </c>
      <c r="G71" s="558"/>
      <c r="H71" s="1031"/>
      <c r="I71" s="558"/>
      <c r="J71" s="1031"/>
      <c r="K71" s="303"/>
      <c r="X71" s="759">
        <v>0</v>
      </c>
    </row>
    <row r="72" s="1636" customFormat="1" ht="56.25" hidden="1" customHeight="1">
      <c r="A72" s="2393"/>
      <c r="B72" s="512"/>
      <c r="D72" s="666" t="s">
        <v>93</v>
      </c>
      <c r="E72" s="667" t="s">
        <v>908</v>
      </c>
      <c r="F72" s="722" t="s">
        <v>563</v>
      </c>
      <c r="G72" s="743"/>
      <c r="H72" s="1024"/>
      <c r="I72" s="743"/>
      <c r="J72" s="1024"/>
      <c r="K72" s="303"/>
      <c r="X72" s="759">
        <v>0</v>
      </c>
    </row>
    <row r="73" s="1636" customFormat="1" ht="33.75" hidden="1" customHeight="1">
      <c r="A73" s="2393"/>
      <c r="B73" s="512"/>
      <c r="D73" s="666" t="s">
        <v>112</v>
      </c>
      <c r="E73" s="667" t="s">
        <v>909</v>
      </c>
      <c r="F73" s="727" t="s">
        <v>825</v>
      </c>
      <c r="G73" s="669"/>
      <c r="H73" s="1024"/>
      <c r="I73" s="669"/>
      <c r="J73" s="1024"/>
      <c r="K73" s="290"/>
      <c r="X73" s="759">
        <v>0</v>
      </c>
    </row>
    <row r="74" s="1636" customFormat="1" ht="22.5" hidden="1" customHeight="1">
      <c r="A74" s="2393"/>
      <c r="B74" s="512" t="s">
        <v>593</v>
      </c>
      <c r="D74" s="666" t="s">
        <v>94</v>
      </c>
      <c r="E74" s="667" t="s">
        <v>910</v>
      </c>
      <c r="F74" s="727" t="s">
        <v>312</v>
      </c>
      <c r="G74" s="383"/>
      <c r="H74" s="1024"/>
      <c r="I74" s="383"/>
      <c r="J74" s="1024"/>
      <c r="K74" s="290" t="s">
        <v>636</v>
      </c>
      <c r="X74" s="759">
        <v>0</v>
      </c>
    </row>
    <row r="75" s="1636" customFormat="1" ht="45" hidden="1" customHeight="1">
      <c r="A75" s="2393"/>
      <c r="B75" s="512" t="s">
        <v>593</v>
      </c>
      <c r="D75" s="666" t="s">
        <v>657</v>
      </c>
      <c r="E75" s="668" t="s">
        <v>911</v>
      </c>
      <c r="F75" s="722" t="s">
        <v>312</v>
      </c>
      <c r="G75" s="383"/>
      <c r="H75" s="1024"/>
      <c r="I75" s="383"/>
      <c r="J75" s="1024"/>
      <c r="K75" s="290" t="s">
        <v>636</v>
      </c>
      <c r="X75" s="759">
        <v>0</v>
      </c>
    </row>
    <row r="76" s="1636" customFormat="1" ht="11.5" customHeight="1">
      <c r="A76" s="1034"/>
      <c r="B76" s="519"/>
      <c r="D76" s="1035"/>
      <c r="E76" s="1036"/>
      <c r="X76" s="510">
        <v>11</v>
      </c>
    </row>
    <row r="77" s="1636" customFormat="1" ht="11.25" hidden="1" customHeight="1">
      <c r="A77" s="2393" t="s">
        <v>912</v>
      </c>
      <c r="B77" s="512"/>
      <c r="D77" s="666">
        <v>1</v>
      </c>
      <c r="E77" s="667" t="s">
        <v>913</v>
      </c>
      <c r="F77" s="722" t="s">
        <v>815</v>
      </c>
      <c r="G77" s="725"/>
      <c r="H77" s="1024"/>
      <c r="I77" s="725"/>
      <c r="J77" s="1024"/>
      <c r="K77" s="290" t="s">
        <v>914</v>
      </c>
      <c r="X77" s="759">
        <v>0</v>
      </c>
    </row>
    <row r="78" s="1636" customFormat="1" ht="11.25" hidden="1" customHeight="1">
      <c r="A78" s="2393"/>
      <c r="B78" s="512"/>
      <c r="D78" s="666" t="s">
        <v>111</v>
      </c>
      <c r="E78" s="667" t="s">
        <v>915</v>
      </c>
      <c r="F78" s="722" t="s">
        <v>815</v>
      </c>
      <c r="G78" s="725"/>
      <c r="H78" s="1024"/>
      <c r="I78" s="725"/>
      <c r="J78" s="1024"/>
      <c r="K78" s="290" t="s">
        <v>916</v>
      </c>
      <c r="X78" s="759">
        <v>0</v>
      </c>
    </row>
    <row r="79" s="1636" customFormat="1" ht="22.5" hidden="1" customHeight="1">
      <c r="A79" s="2393"/>
      <c r="B79" s="512"/>
      <c r="D79" s="666" t="s">
        <v>92</v>
      </c>
      <c r="E79" s="723" t="s">
        <v>917</v>
      </c>
      <c r="F79" s="661" t="s">
        <v>864</v>
      </c>
      <c r="G79" s="725"/>
      <c r="H79" s="1024"/>
      <c r="I79" s="725"/>
      <c r="J79" s="1024"/>
      <c r="K79" s="290" t="s">
        <v>918</v>
      </c>
      <c r="X79" s="759">
        <v>0</v>
      </c>
    </row>
    <row r="80" s="1636" customFormat="1" ht="11.25" hidden="1" customHeight="1">
      <c r="A80" s="2393"/>
      <c r="B80" s="512"/>
      <c r="D80" s="666" t="s">
        <v>330</v>
      </c>
      <c r="E80" s="724" t="s">
        <v>919</v>
      </c>
      <c r="F80" s="661" t="s">
        <v>864</v>
      </c>
      <c r="G80" s="725"/>
      <c r="H80" s="1024"/>
      <c r="I80" s="725"/>
      <c r="J80" s="1024"/>
      <c r="K80" s="290"/>
      <c r="X80" s="759">
        <v>0</v>
      </c>
    </row>
    <row r="81" s="1636" customFormat="1" ht="11.25" hidden="1" customHeight="1">
      <c r="A81" s="2393"/>
      <c r="B81" s="512"/>
      <c r="D81" s="666" t="s">
        <v>338</v>
      </c>
      <c r="E81" s="724" t="s">
        <v>920</v>
      </c>
      <c r="F81" s="661" t="s">
        <v>864</v>
      </c>
      <c r="G81" s="725"/>
      <c r="H81" s="1024"/>
      <c r="I81" s="725"/>
      <c r="J81" s="1024"/>
      <c r="K81" s="290"/>
      <c r="X81" s="759">
        <v>0</v>
      </c>
    </row>
    <row r="82" s="1636" customFormat="1" ht="11.25" hidden="1" customHeight="1">
      <c r="A82" s="2393"/>
      <c r="B82" s="512"/>
      <c r="D82" s="666" t="s">
        <v>340</v>
      </c>
      <c r="E82" s="724" t="s">
        <v>921</v>
      </c>
      <c r="F82" s="661" t="s">
        <v>864</v>
      </c>
      <c r="G82" s="725"/>
      <c r="H82" s="1024"/>
      <c r="I82" s="725"/>
      <c r="J82" s="1024"/>
      <c r="K82" s="290"/>
      <c r="X82" s="759">
        <v>0</v>
      </c>
    </row>
    <row r="83" s="1636" customFormat="1" ht="11.25" hidden="1" customHeight="1">
      <c r="A83" s="2393"/>
      <c r="B83" s="512"/>
      <c r="D83" s="666" t="s">
        <v>342</v>
      </c>
      <c r="E83" s="724" t="s">
        <v>922</v>
      </c>
      <c r="F83" s="661" t="s">
        <v>864</v>
      </c>
      <c r="G83" s="725"/>
      <c r="H83" s="1024"/>
      <c r="I83" s="725"/>
      <c r="J83" s="1024"/>
      <c r="K83" s="290"/>
      <c r="X83" s="759">
        <v>0</v>
      </c>
    </row>
    <row r="84" s="1636" customFormat="1" ht="11.25" hidden="1" customHeight="1">
      <c r="A84" s="2393"/>
      <c r="B84" s="512"/>
      <c r="D84" s="666" t="s">
        <v>923</v>
      </c>
      <c r="E84" s="724" t="s">
        <v>924</v>
      </c>
      <c r="F84" s="661" t="s">
        <v>864</v>
      </c>
      <c r="G84" s="725"/>
      <c r="H84" s="1024"/>
      <c r="I84" s="725"/>
      <c r="J84" s="1024"/>
      <c r="K84" s="290"/>
      <c r="X84" s="759">
        <v>0</v>
      </c>
    </row>
    <row r="85" s="1636" customFormat="1" ht="11.25" hidden="1" customHeight="1">
      <c r="A85" s="2393"/>
      <c r="B85" s="512"/>
      <c r="D85" s="666" t="s">
        <v>925</v>
      </c>
      <c r="E85" s="724" t="s">
        <v>926</v>
      </c>
      <c r="F85" s="661" t="s">
        <v>864</v>
      </c>
      <c r="G85" s="725"/>
      <c r="H85" s="1024"/>
      <c r="I85" s="725"/>
      <c r="J85" s="1024"/>
      <c r="K85" s="290"/>
      <c r="X85" s="759">
        <v>0</v>
      </c>
    </row>
    <row r="86" s="1636" customFormat="1" ht="11.25" hidden="1" customHeight="1">
      <c r="A86" s="2393"/>
      <c r="B86" s="512"/>
      <c r="D86" s="666" t="s">
        <v>927</v>
      </c>
      <c r="E86" s="724" t="s">
        <v>928</v>
      </c>
      <c r="F86" s="661" t="s">
        <v>864</v>
      </c>
      <c r="G86" s="725"/>
      <c r="H86" s="1024"/>
      <c r="I86" s="725"/>
      <c r="J86" s="1024"/>
      <c r="K86" s="290"/>
      <c r="X86" s="759">
        <v>0</v>
      </c>
    </row>
    <row r="87" s="1636" customFormat="1" ht="45" hidden="1" customHeight="1">
      <c r="A87" s="2393"/>
      <c r="B87" s="512"/>
      <c r="D87" s="666" t="s">
        <v>93</v>
      </c>
      <c r="E87" s="667" t="s">
        <v>929</v>
      </c>
      <c r="F87" s="661" t="s">
        <v>864</v>
      </c>
      <c r="G87" s="725"/>
      <c r="H87" s="1024"/>
      <c r="I87" s="725"/>
      <c r="J87" s="1024"/>
      <c r="K87" s="290" t="s">
        <v>930</v>
      </c>
      <c r="X87" s="759">
        <v>0</v>
      </c>
    </row>
    <row r="88" s="1636" customFormat="1" ht="11.25" hidden="1" customHeight="1">
      <c r="A88" s="2393"/>
      <c r="B88" s="512"/>
      <c r="D88" s="666" t="s">
        <v>759</v>
      </c>
      <c r="E88" s="724" t="s">
        <v>919</v>
      </c>
      <c r="F88" s="661" t="s">
        <v>864</v>
      </c>
      <c r="G88" s="725"/>
      <c r="H88" s="1024"/>
      <c r="I88" s="725"/>
      <c r="J88" s="1024"/>
      <c r="K88" s="290"/>
      <c r="X88" s="759">
        <v>0</v>
      </c>
    </row>
    <row r="89" s="1636" customFormat="1" ht="11.25" hidden="1" customHeight="1">
      <c r="A89" s="2393"/>
      <c r="B89" s="512"/>
      <c r="D89" s="666" t="s">
        <v>801</v>
      </c>
      <c r="E89" s="724" t="s">
        <v>920</v>
      </c>
      <c r="F89" s="661" t="s">
        <v>864</v>
      </c>
      <c r="G89" s="725"/>
      <c r="H89" s="1024"/>
      <c r="I89" s="725"/>
      <c r="J89" s="1024"/>
      <c r="K89" s="290"/>
      <c r="X89" s="759">
        <v>0</v>
      </c>
    </row>
    <row r="90" s="1636" customFormat="1" ht="11.25" hidden="1" customHeight="1">
      <c r="A90" s="2393"/>
      <c r="B90" s="512"/>
      <c r="D90" s="666" t="s">
        <v>804</v>
      </c>
      <c r="E90" s="724" t="s">
        <v>921</v>
      </c>
      <c r="F90" s="661" t="s">
        <v>864</v>
      </c>
      <c r="G90" s="725"/>
      <c r="H90" s="1024"/>
      <c r="I90" s="725"/>
      <c r="J90" s="1024"/>
      <c r="K90" s="290"/>
      <c r="X90" s="759">
        <v>0</v>
      </c>
    </row>
    <row r="91" s="1636" customFormat="1" ht="11.25" hidden="1" customHeight="1">
      <c r="A91" s="2393"/>
      <c r="B91" s="512"/>
      <c r="D91" s="666" t="s">
        <v>882</v>
      </c>
      <c r="E91" s="724" t="s">
        <v>922</v>
      </c>
      <c r="F91" s="661" t="s">
        <v>864</v>
      </c>
      <c r="G91" s="725"/>
      <c r="H91" s="1024"/>
      <c r="I91" s="725"/>
      <c r="J91" s="1024"/>
      <c r="K91" s="290"/>
      <c r="X91" s="759">
        <v>0</v>
      </c>
    </row>
    <row r="92" s="1636" customFormat="1" ht="11.25" hidden="1" customHeight="1">
      <c r="A92" s="2393"/>
      <c r="B92" s="512"/>
      <c r="D92" s="666" t="s">
        <v>884</v>
      </c>
      <c r="E92" s="724" t="s">
        <v>924</v>
      </c>
      <c r="F92" s="661" t="s">
        <v>864</v>
      </c>
      <c r="G92" s="725"/>
      <c r="H92" s="1024"/>
      <c r="I92" s="725"/>
      <c r="J92" s="1024"/>
      <c r="K92" s="290"/>
      <c r="X92" s="759">
        <v>0</v>
      </c>
    </row>
    <row r="93" s="1636" customFormat="1" ht="11.25" hidden="1" customHeight="1">
      <c r="A93" s="2393"/>
      <c r="B93" s="512"/>
      <c r="D93" s="666" t="s">
        <v>931</v>
      </c>
      <c r="E93" s="724" t="s">
        <v>926</v>
      </c>
      <c r="F93" s="661" t="s">
        <v>864</v>
      </c>
      <c r="G93" s="725"/>
      <c r="H93" s="1024"/>
      <c r="I93" s="725"/>
      <c r="J93" s="1024"/>
      <c r="K93" s="290"/>
      <c r="X93" s="759">
        <v>0</v>
      </c>
    </row>
    <row r="94" s="1636" customFormat="1" ht="11.25" hidden="1" customHeight="1">
      <c r="A94" s="2393"/>
      <c r="B94" s="512"/>
      <c r="D94" s="666" t="s">
        <v>932</v>
      </c>
      <c r="E94" s="724" t="s">
        <v>928</v>
      </c>
      <c r="F94" s="661" t="s">
        <v>864</v>
      </c>
      <c r="G94" s="725"/>
      <c r="H94" s="1024"/>
      <c r="I94" s="725"/>
      <c r="J94" s="1024"/>
      <c r="K94" s="290"/>
      <c r="X94" s="759">
        <v>0</v>
      </c>
    </row>
    <row r="95" s="1636" customFormat="1" ht="24.75" hidden="1" customHeight="1">
      <c r="A95" s="2393"/>
      <c r="B95" s="512"/>
      <c r="D95" s="666" t="s">
        <v>112</v>
      </c>
      <c r="E95" s="667" t="s">
        <v>933</v>
      </c>
      <c r="F95" s="726" t="s">
        <v>563</v>
      </c>
      <c r="G95" s="728"/>
      <c r="H95" s="1024"/>
      <c r="I95" s="728"/>
      <c r="J95" s="1024"/>
      <c r="K95" s="290" t="s">
        <v>934</v>
      </c>
      <c r="X95" s="759">
        <v>0</v>
      </c>
    </row>
    <row r="96" s="1636" customFormat="1" ht="33.75" hidden="1" customHeight="1">
      <c r="A96" s="2393"/>
      <c r="B96" s="512"/>
      <c r="D96" s="666" t="s">
        <v>94</v>
      </c>
      <c r="E96" s="667" t="s">
        <v>935</v>
      </c>
      <c r="F96" s="727" t="s">
        <v>825</v>
      </c>
      <c r="G96" s="729"/>
      <c r="H96" s="1024"/>
      <c r="I96" s="729"/>
      <c r="J96" s="1024"/>
      <c r="K96" s="290"/>
      <c r="X96" s="759">
        <v>0</v>
      </c>
    </row>
    <row r="97" s="1636" customFormat="1" ht="22.5" hidden="1" customHeight="1">
      <c r="A97" s="2393"/>
      <c r="B97" s="512" t="s">
        <v>593</v>
      </c>
      <c r="D97" s="666" t="s">
        <v>95</v>
      </c>
      <c r="E97" s="667" t="s">
        <v>936</v>
      </c>
      <c r="F97" s="727" t="s">
        <v>312</v>
      </c>
      <c r="G97" s="386"/>
      <c r="H97" s="1024"/>
      <c r="I97" s="386"/>
      <c r="J97" s="1024"/>
      <c r="K97" s="290" t="s">
        <v>636</v>
      </c>
      <c r="X97" s="759">
        <v>0</v>
      </c>
    </row>
    <row r="98" s="1636" customFormat="1" ht="45" hidden="1" customHeight="1">
      <c r="A98" s="2393"/>
      <c r="B98" s="512" t="s">
        <v>593</v>
      </c>
      <c r="D98" s="666" t="s">
        <v>937</v>
      </c>
      <c r="E98" s="668" t="s">
        <v>938</v>
      </c>
      <c r="F98" s="722" t="s">
        <v>312</v>
      </c>
      <c r="G98" s="386"/>
      <c r="H98" s="1024"/>
      <c r="I98" s="386"/>
      <c r="J98" s="1024"/>
      <c r="K98" s="290" t="s">
        <v>636</v>
      </c>
      <c r="X98" s="759">
        <v>0</v>
      </c>
    </row>
    <row r="99" s="1636" customFormat="1" ht="95.25" hidden="1" customHeight="1">
      <c r="A99" s="2393"/>
      <c r="B99" s="512" t="s">
        <v>593</v>
      </c>
      <c r="D99" s="666" t="s">
        <v>113</v>
      </c>
      <c r="E99" s="667" t="s">
        <v>939</v>
      </c>
      <c r="F99" s="722" t="s">
        <v>312</v>
      </c>
      <c r="G99" s="386"/>
      <c r="H99" s="1024"/>
      <c r="I99" s="386"/>
      <c r="J99" s="1024"/>
      <c r="K99" s="290" t="s">
        <v>636</v>
      </c>
      <c r="X99" s="759">
        <v>0</v>
      </c>
    </row>
    <row r="100" s="1636" customFormat="1" ht="22.5" hidden="1" customHeight="1">
      <c r="A100" s="2393"/>
      <c r="B100" s="512" t="s">
        <v>593</v>
      </c>
      <c r="D100" s="666" t="s">
        <v>149</v>
      </c>
      <c r="E100" s="667" t="s">
        <v>940</v>
      </c>
      <c r="F100" s="722" t="s">
        <v>312</v>
      </c>
      <c r="G100" s="386"/>
      <c r="H100" s="1024"/>
      <c r="I100" s="386"/>
      <c r="J100" s="1024"/>
      <c r="K100" s="290" t="s">
        <v>636</v>
      </c>
      <c r="X100" s="759">
        <v>0</v>
      </c>
    </row>
    <row r="101" s="1636" customFormat="1" ht="11.5" customHeight="1">
      <c r="A101" s="1034"/>
      <c r="B101" s="519"/>
      <c r="D101" s="1035"/>
      <c r="E101" s="1036"/>
      <c r="X101" s="510">
        <v>11</v>
      </c>
    </row>
    <row r="102" ht="22.5" hidden="1" customHeight="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autoFilter="0" deleteColumns="1" deleteRows="1" formatColumns="0" formatRows="0" insertColumns="1" insertRows="1" sheet="1" sort="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9E00D7-00A2-4AF3-9EC8-001D003E006D}"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0500A2-0050-4500-8B01-008A00A4000B}"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F40012-0022-4A77-B8C3-00C900B500A0}"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DF00E9-00E2-4A72-AF45-004B00E900C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B300B2-0076-4AA8-B230-009F00060021}"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2D001F-00A2-4F8D-8AA0-00FF003D001A}"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Показатели, подлежащие раскрытию в сфере теплоснабжения (цены и тарифы)</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106</v>
      </c>
      <c r="E9" s="2128"/>
      <c r="F9" s="2129" t="s">
        <v>107</v>
      </c>
      <c r="G9" s="2130"/>
      <c r="H9" s="2130"/>
      <c r="I9" s="2130"/>
      <c r="J9" s="2133" t="s">
        <v>108</v>
      </c>
      <c r="K9" s="2133"/>
      <c r="L9" s="2133"/>
      <c r="M9" s="2133"/>
      <c r="AM9" s="584">
        <v>18</v>
      </c>
    </row>
    <row r="10" ht="24" customHeight="1">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r="11" s="1854" customFormat="1" ht="11.25" hidden="1" customHeight="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r="13" s="1854" customFormat="1" ht="15.75" customHeight="1">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 xml:space="preserve">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75" customHeight="1">
      <c r="A16" s="610"/>
      <c r="B16" s="136"/>
      <c r="C16" s="807"/>
      <c r="D16" s="422"/>
      <c r="E16" s="572" t="s">
        <v>122</v>
      </c>
      <c r="F16" s="178"/>
      <c r="G16" s="178"/>
      <c r="H16" s="178"/>
      <c r="I16" s="178"/>
      <c r="J16" s="178"/>
      <c r="K16" s="178" t="s">
        <v>28</v>
      </c>
      <c r="L16" s="178"/>
      <c r="M16" s="609"/>
      <c r="N16" s="1628"/>
      <c r="AM16" s="584">
        <v>15</v>
      </c>
    </row>
    <row r="17" ht="11.25" hidden="1" customHeight="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autoFilter="0" deleteColumns="1" deleteRows="1" formatColumns="0" formatRows="0" insertColumns="1" insertRows="1" sheet="1" sort="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7F0082-000C-4A3E-B8A8-00F000600068}"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367" width="93.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367" customFormat="1" ht="15" hidden="1" customHeight="1">
      <c r="C2" s="673"/>
      <c r="U2" s="421"/>
      <c r="V2" s="418">
        <v>0</v>
      </c>
    </row>
    <row r="3" ht="22.5" hidden="1" customHeight="1">
      <c r="A3" s="506"/>
      <c r="B3" s="2398"/>
      <c r="C3" s="2399" t="s">
        <v>694</v>
      </c>
      <c r="D3" s="690" t="str">
        <f>B3&amp;".1"</f>
        <v>.1</v>
      </c>
      <c r="E3" s="691" t="s">
        <v>941</v>
      </c>
      <c r="F3" s="692" t="s">
        <v>312</v>
      </c>
      <c r="G3" s="687"/>
      <c r="H3" s="402"/>
      <c r="I3" s="687"/>
      <c r="J3" s="402"/>
      <c r="K3" s="290" t="s">
        <v>942</v>
      </c>
      <c r="V3" s="506">
        <v>0</v>
      </c>
    </row>
    <row r="4" ht="15" hidden="1" customHeight="1">
      <c r="A4" s="506"/>
      <c r="B4" s="2398"/>
      <c r="C4" s="2399"/>
      <c r="D4" s="690" t="str">
        <f>B3&amp;".2"</f>
        <v>.2</v>
      </c>
      <c r="E4" s="691" t="s">
        <v>943</v>
      </c>
      <c r="F4" s="692" t="s">
        <v>312</v>
      </c>
      <c r="G4" s="1739" t="s">
        <v>28</v>
      </c>
      <c r="H4" s="402"/>
      <c r="I4" s="1739" t="s">
        <v>28</v>
      </c>
      <c r="J4" s="402"/>
      <c r="K4" s="290" t="s">
        <v>944</v>
      </c>
      <c r="V4" s="506">
        <v>0</v>
      </c>
    </row>
    <row r="5" s="1367" customFormat="1" ht="15" hidden="1" customHeight="1">
      <c r="C5" s="673"/>
      <c r="U5" s="421"/>
      <c r="V5" s="418">
        <v>0</v>
      </c>
    </row>
    <row r="6" ht="22.5" hidden="1" customHeight="1">
      <c r="A6" s="506"/>
      <c r="B6" s="2398"/>
      <c r="C6" s="2399" t="s">
        <v>694</v>
      </c>
      <c r="D6" s="690" t="str">
        <f>B6&amp;".1"</f>
        <v>.1</v>
      </c>
      <c r="E6" s="691" t="s">
        <v>945</v>
      </c>
      <c r="F6" s="692" t="s">
        <v>312</v>
      </c>
      <c r="G6" s="687"/>
      <c r="H6" s="402"/>
      <c r="I6" s="687"/>
      <c r="J6" s="402"/>
      <c r="K6" s="290" t="s">
        <v>946</v>
      </c>
      <c r="V6" s="506">
        <v>0</v>
      </c>
    </row>
    <row r="7" ht="15" hidden="1" customHeight="1">
      <c r="A7" s="506"/>
      <c r="B7" s="2398"/>
      <c r="C7" s="2399"/>
      <c r="D7" s="690" t="str">
        <f>B6&amp;".2"</f>
        <v>.2</v>
      </c>
      <c r="E7" s="691" t="s">
        <v>943</v>
      </c>
      <c r="F7" s="692" t="s">
        <v>312</v>
      </c>
      <c r="G7" s="1739" t="s">
        <v>28</v>
      </c>
      <c r="H7" s="402"/>
      <c r="I7" s="1739" t="s">
        <v>28</v>
      </c>
      <c r="J7" s="402"/>
      <c r="K7" s="290" t="s">
        <v>944</v>
      </c>
      <c r="V7" s="506">
        <v>0</v>
      </c>
    </row>
    <row r="8" s="1367" customFormat="1" ht="15" hidden="1" customHeight="1">
      <c r="C8" s="673"/>
      <c r="U8" s="421"/>
      <c r="V8" s="418">
        <v>0</v>
      </c>
    </row>
    <row r="9" ht="22.5" hidden="1" customHeight="1">
      <c r="A9" s="506"/>
      <c r="B9" s="2398"/>
      <c r="C9" s="2399" t="s">
        <v>694</v>
      </c>
      <c r="D9" s="690" t="str">
        <f>B9&amp;".1"</f>
        <v>.1</v>
      </c>
      <c r="E9" s="691" t="s">
        <v>947</v>
      </c>
      <c r="F9" s="692" t="s">
        <v>312</v>
      </c>
      <c r="G9" s="698" t="s">
        <v>28</v>
      </c>
      <c r="H9" s="402" t="s">
        <v>28</v>
      </c>
      <c r="I9" s="698" t="s">
        <v>28</v>
      </c>
      <c r="J9" s="402" t="s">
        <v>28</v>
      </c>
      <c r="K9" s="290"/>
      <c r="V9" s="506">
        <v>0</v>
      </c>
    </row>
    <row r="10" ht="15" hidden="1" customHeight="1">
      <c r="A10" s="506"/>
      <c r="B10" s="2398"/>
      <c r="C10" s="2399"/>
      <c r="D10" s="690" t="str">
        <f>B9&amp;".2"</f>
        <v>.2</v>
      </c>
      <c r="E10" s="691" t="s">
        <v>948</v>
      </c>
      <c r="F10" s="692" t="s">
        <v>312</v>
      </c>
      <c r="G10" s="1733" t="s">
        <v>28</v>
      </c>
      <c r="H10" s="402" t="s">
        <v>28</v>
      </c>
      <c r="I10" s="1733" t="s">
        <v>28</v>
      </c>
      <c r="J10" s="402" t="s">
        <v>28</v>
      </c>
      <c r="K10" s="290" t="s">
        <v>949</v>
      </c>
      <c r="V10" s="506">
        <v>0</v>
      </c>
    </row>
    <row r="11" ht="15" hidden="1" customHeight="1">
      <c r="A11" s="506"/>
      <c r="B11" s="2398"/>
      <c r="C11" s="2399"/>
      <c r="D11" s="690" t="str">
        <f>B9&amp;".3"</f>
        <v>.3</v>
      </c>
      <c r="E11" s="691" t="s">
        <v>950</v>
      </c>
      <c r="F11" s="692" t="s">
        <v>312</v>
      </c>
      <c r="G11" s="1733" t="s">
        <v>28</v>
      </c>
      <c r="H11" s="402" t="s">
        <v>28</v>
      </c>
      <c r="I11" s="1733" t="s">
        <v>28</v>
      </c>
      <c r="J11" s="402" t="s">
        <v>28</v>
      </c>
      <c r="K11" s="290" t="s">
        <v>951</v>
      </c>
      <c r="V11" s="506">
        <v>0</v>
      </c>
    </row>
    <row r="12" s="1367" customFormat="1" ht="15" hidden="1" customHeight="1">
      <c r="C12" s="673"/>
      <c r="U12" s="421"/>
      <c r="V12" s="418">
        <v>0</v>
      </c>
    </row>
    <row r="13" ht="33.75" hidden="1" customHeight="1">
      <c r="A13" s="506"/>
      <c r="B13" s="2398"/>
      <c r="C13" s="2399" t="s">
        <v>694</v>
      </c>
      <c r="D13" s="690" t="str">
        <f>B13&amp;".1"</f>
        <v>.1</v>
      </c>
      <c r="E13" s="691" t="s">
        <v>952</v>
      </c>
      <c r="F13" s="692" t="s">
        <v>312</v>
      </c>
      <c r="G13" s="698" t="s">
        <v>28</v>
      </c>
      <c r="H13" s="402" t="s">
        <v>28</v>
      </c>
      <c r="I13" s="698" t="s">
        <v>28</v>
      </c>
      <c r="J13" s="402" t="s">
        <v>28</v>
      </c>
      <c r="K13" s="290" t="s">
        <v>953</v>
      </c>
      <c r="V13" s="506">
        <v>0</v>
      </c>
    </row>
    <row r="14" ht="15" hidden="1" customHeight="1">
      <c r="B14" s="2398"/>
      <c r="C14" s="2399"/>
      <c r="D14" s="690" t="str">
        <f>B13&amp;".2"</f>
        <v>.2</v>
      </c>
      <c r="E14" s="691" t="s">
        <v>954</v>
      </c>
      <c r="F14" s="692" t="s">
        <v>312</v>
      </c>
      <c r="G14" s="1733" t="s">
        <v>28</v>
      </c>
      <c r="H14" s="402" t="s">
        <v>28</v>
      </c>
      <c r="I14" s="1733" t="s">
        <v>28</v>
      </c>
      <c r="J14" s="402" t="s">
        <v>28</v>
      </c>
      <c r="K14" s="290" t="s">
        <v>955</v>
      </c>
      <c r="V14" s="506">
        <v>0</v>
      </c>
    </row>
    <row r="15" s="1367" customFormat="1" ht="15" hidden="1" customHeight="1">
      <c r="C15" s="673"/>
      <c r="U15" s="421"/>
      <c r="V15" s="418">
        <v>0</v>
      </c>
    </row>
    <row r="16" s="1367" customFormat="1" ht="15" hidden="1" customHeight="1">
      <c r="C16" s="673"/>
      <c r="U16" s="421"/>
      <c r="V16" s="418">
        <v>0</v>
      </c>
    </row>
    <row r="17" s="1367" customFormat="1" ht="15" hidden="1" customHeight="1">
      <c r="C17" s="673"/>
      <c r="U17" s="421"/>
      <c r="V17" s="418">
        <v>0</v>
      </c>
    </row>
    <row r="18" s="1367" customFormat="1" ht="15" hidden="1" customHeight="1">
      <c r="C18" s="673"/>
      <c r="U18" s="421"/>
      <c r="V18" s="418">
        <v>0</v>
      </c>
    </row>
    <row r="19" s="1367" customFormat="1" ht="15" hidden="1" customHeight="1">
      <c r="C19" s="673"/>
      <c r="U19" s="421"/>
      <c r="V19" s="418">
        <v>0</v>
      </c>
    </row>
    <row r="20" s="1367" customFormat="1" ht="15" hidden="1" customHeight="1">
      <c r="C20" s="673"/>
      <c r="U20" s="421"/>
      <c r="V20" s="418">
        <v>0</v>
      </c>
    </row>
    <row r="21" ht="15.75" customHeight="1">
      <c r="C21" s="177"/>
      <c r="D21" s="510"/>
      <c r="E21" s="510"/>
      <c r="F21" s="510"/>
      <c r="G21" s="510"/>
      <c r="H21" s="510"/>
      <c r="I21" s="510"/>
      <c r="J21" s="510"/>
      <c r="V21" s="506">
        <v>15</v>
      </c>
    </row>
    <row r="22" ht="23.25" customHeight="1">
      <c r="C22" s="177"/>
      <c r="D22" s="2238"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r="23" ht="15.75" customHeight="1">
      <c r="C23" s="177"/>
      <c r="D23" s="2177" t="str">
        <f>IF(org=0,"Не определено",org)</f>
        <v xml:space="preserve">АО "ДГК"</v>
      </c>
      <c r="E23" s="2177"/>
      <c r="F23" s="2177"/>
      <c r="G23" s="2177"/>
      <c r="H23" s="2177"/>
      <c r="I23" s="2177"/>
      <c r="J23" s="677"/>
      <c r="K23" s="538"/>
      <c r="V23" s="506">
        <v>15</v>
      </c>
    </row>
    <row r="24" ht="15.75" customHeight="1">
      <c r="C24" s="177"/>
      <c r="D24" s="510"/>
      <c r="E24" s="510"/>
      <c r="F24" s="510"/>
      <c r="G24" s="538">
        <v>22</v>
      </c>
      <c r="H24" s="753"/>
      <c r="I24" s="538">
        <v>22</v>
      </c>
      <c r="J24" s="753"/>
      <c r="V24" s="506">
        <v>15</v>
      </c>
    </row>
    <row r="25" s="1636" customFormat="1" ht="1.05" customHeight="1">
      <c r="A25" s="760"/>
      <c r="C25" s="177"/>
      <c r="D25" s="510"/>
      <c r="E25" s="510"/>
      <c r="F25" s="510"/>
      <c r="G25" s="538"/>
      <c r="H25" s="753"/>
      <c r="I25" s="538" t="s">
        <v>118</v>
      </c>
      <c r="J25" s="753"/>
      <c r="K25" s="418"/>
      <c r="U25" s="676"/>
      <c r="V25" s="759">
        <v>1</v>
      </c>
    </row>
    <row r="26" ht="15.75" customHeight="1">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r="27" s="1636" customFormat="1" ht="15.75" customHeight="1">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r="28" s="1636" customFormat="1" ht="15.75" customHeight="1">
      <c r="A28" s="760"/>
      <c r="C28" s="177"/>
      <c r="D28" s="712"/>
      <c r="E28" s="2368" t="s">
        <v>570</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196"/>
      <c r="U28" s="676"/>
      <c r="V28" s="759">
        <v>15</v>
      </c>
    </row>
    <row r="29" s="1636" customFormat="1" ht="15.75" customHeight="1">
      <c r="A29" s="760"/>
      <c r="C29" s="177"/>
      <c r="D29" s="2370" t="s">
        <v>306</v>
      </c>
      <c r="E29" s="2371"/>
      <c r="F29" s="2371"/>
      <c r="G29" s="888"/>
      <c r="H29" s="888"/>
      <c r="I29" s="888"/>
      <c r="J29" s="889"/>
      <c r="K29" s="2196"/>
      <c r="U29" s="676"/>
      <c r="V29" s="759">
        <v>15</v>
      </c>
    </row>
    <row r="30" ht="35.649999999999999" customHeight="1">
      <c r="C30" s="177"/>
      <c r="D30" s="762" t="s">
        <v>90</v>
      </c>
      <c r="E30" s="761" t="s">
        <v>308</v>
      </c>
      <c r="F30" s="761" t="s">
        <v>571</v>
      </c>
      <c r="G30" s="809" t="s">
        <v>309</v>
      </c>
      <c r="H30" s="808" t="s">
        <v>396</v>
      </c>
      <c r="I30" s="685" t="s">
        <v>309</v>
      </c>
      <c r="J30" s="466" t="s">
        <v>396</v>
      </c>
      <c r="K30" s="2202"/>
      <c r="V30" s="506">
        <v>34</v>
      </c>
    </row>
    <row r="31" ht="15" hidden="1" customHeight="1">
      <c r="C31" s="177"/>
      <c r="D31" s="594"/>
      <c r="E31" s="594"/>
      <c r="F31" s="594"/>
      <c r="G31" s="660"/>
      <c r="H31" s="660"/>
      <c r="I31" s="660"/>
      <c r="J31" s="660"/>
      <c r="K31" s="290"/>
      <c r="V31" s="506">
        <v>0</v>
      </c>
    </row>
    <row r="32" ht="24" customHeight="1">
      <c r="A32" s="506"/>
      <c r="B32" s="506" t="s">
        <v>956</v>
      </c>
      <c r="C32" s="527"/>
      <c r="D32" s="693">
        <v>1</v>
      </c>
      <c r="E32" s="694" t="s">
        <v>957</v>
      </c>
      <c r="F32" s="692" t="s">
        <v>312</v>
      </c>
      <c r="G32" s="814" t="s">
        <v>312</v>
      </c>
      <c r="H32" s="814" t="s">
        <v>312</v>
      </c>
      <c r="I32" s="692" t="s">
        <v>312</v>
      </c>
      <c r="J32" s="692" t="s">
        <v>312</v>
      </c>
      <c r="K32" s="290"/>
      <c r="V32" s="506">
        <v>23</v>
      </c>
    </row>
    <row r="33" ht="11.5" customHeight="1">
      <c r="A33" s="506"/>
      <c r="C33" s="506"/>
      <c r="D33" s="348"/>
      <c r="E33" s="581" t="s">
        <v>591</v>
      </c>
      <c r="F33" s="573"/>
      <c r="G33" s="573"/>
      <c r="H33" s="573"/>
      <c r="I33" s="573"/>
      <c r="J33" s="573"/>
      <c r="K33" s="574"/>
      <c r="U33" s="506"/>
      <c r="V33" s="506">
        <v>11</v>
      </c>
    </row>
    <row r="34" ht="24" customHeight="1">
      <c r="A34" s="506"/>
      <c r="B34" s="582" t="s">
        <v>641</v>
      </c>
      <c r="C34" s="527"/>
      <c r="D34" s="693">
        <v>2</v>
      </c>
      <c r="E34" s="694" t="s">
        <v>958</v>
      </c>
      <c r="F34" s="821" t="s">
        <v>312</v>
      </c>
      <c r="G34" s="821" t="s">
        <v>312</v>
      </c>
      <c r="H34" s="821" t="s">
        <v>312</v>
      </c>
      <c r="I34" s="692"/>
      <c r="J34" s="692"/>
      <c r="K34" s="290"/>
      <c r="V34" s="506">
        <v>23</v>
      </c>
    </row>
    <row r="35" ht="11.5" customHeight="1">
      <c r="A35" s="506"/>
      <c r="C35" s="506"/>
      <c r="D35" s="348"/>
      <c r="E35" s="581" t="s">
        <v>959</v>
      </c>
      <c r="F35" s="573"/>
      <c r="G35" s="695"/>
      <c r="H35" s="573"/>
      <c r="I35" s="695"/>
      <c r="J35" s="573"/>
      <c r="K35" s="574"/>
      <c r="U35" s="506"/>
      <c r="V35" s="506">
        <v>11</v>
      </c>
    </row>
    <row r="36" ht="71.25" customHeight="1">
      <c r="A36" s="506"/>
      <c r="B36" s="506" t="s">
        <v>960</v>
      </c>
      <c r="C36" s="527"/>
      <c r="D36" s="693">
        <v>3</v>
      </c>
      <c r="E36" s="694" t="s">
        <v>961</v>
      </c>
      <c r="F36" s="696" t="s">
        <v>312</v>
      </c>
      <c r="G36" s="815" t="s">
        <v>962</v>
      </c>
      <c r="H36" s="814" t="s">
        <v>312</v>
      </c>
      <c r="I36" s="525" t="s">
        <v>962</v>
      </c>
      <c r="J36" s="692" t="s">
        <v>312</v>
      </c>
      <c r="K36" s="290" t="s">
        <v>963</v>
      </c>
      <c r="V36" s="506">
        <v>68</v>
      </c>
    </row>
    <row r="37" ht="11.5" customHeight="1">
      <c r="A37" s="506"/>
      <c r="C37" s="506"/>
      <c r="D37" s="348"/>
      <c r="E37" s="581" t="s">
        <v>964</v>
      </c>
      <c r="F37" s="573"/>
      <c r="G37" s="695"/>
      <c r="H37" s="695"/>
      <c r="I37" s="695"/>
      <c r="J37" s="695"/>
      <c r="K37" s="574"/>
      <c r="U37" s="506"/>
      <c r="V37" s="506">
        <v>11</v>
      </c>
    </row>
    <row r="38" ht="71.25" customHeight="1">
      <c r="A38" s="506"/>
      <c r="B38" s="506" t="s">
        <v>965</v>
      </c>
      <c r="C38" s="527"/>
      <c r="D38" s="693">
        <v>4</v>
      </c>
      <c r="E38" s="694" t="s">
        <v>966</v>
      </c>
      <c r="F38" s="696" t="s">
        <v>312</v>
      </c>
      <c r="G38" s="815" t="s">
        <v>962</v>
      </c>
      <c r="H38" s="816" t="s">
        <v>312</v>
      </c>
      <c r="I38" s="525" t="s">
        <v>962</v>
      </c>
      <c r="J38" s="522" t="s">
        <v>312</v>
      </c>
      <c r="K38" s="680" t="s">
        <v>967</v>
      </c>
      <c r="V38" s="506">
        <v>68</v>
      </c>
    </row>
    <row r="39" ht="11.5" customHeight="1">
      <c r="A39" s="506"/>
      <c r="C39" s="506"/>
      <c r="D39" s="348"/>
      <c r="E39" s="581" t="s">
        <v>968</v>
      </c>
      <c r="F39" s="573"/>
      <c r="G39" s="573"/>
      <c r="H39" s="697"/>
      <c r="I39" s="573"/>
      <c r="J39" s="697"/>
      <c r="K39" s="574"/>
      <c r="U39" s="506"/>
      <c r="V39" s="506">
        <v>11</v>
      </c>
    </row>
    <row r="40" ht="22.5" hidden="1" customHeight="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autoFilter="0" deleteColumns="1" deleteRows="1" formatColumns="0" formatRows="0" insertColumns="1" insertRows="1" sheet="1" sort="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200C2-00B9-480B-851A-00A700E80057}"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1100F4-0093-4CF0-9BF3-00AA000D00A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969</v>
      </c>
      <c r="H3" s="1157"/>
      <c r="AE3" s="760">
        <v>0</v>
      </c>
    </row>
    <row r="4" ht="3" customHeight="1">
      <c r="AE4" s="759">
        <v>3</v>
      </c>
    </row>
    <row r="5" ht="27.300000000000001" customHeight="1">
      <c r="F5" s="224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АО "ДГК"</v>
      </c>
      <c r="G6" s="2250"/>
      <c r="H6" s="2250"/>
      <c r="I6" s="2250"/>
      <c r="J6" s="2250"/>
      <c r="K6" s="2250"/>
      <c r="M6" s="583"/>
      <c r="AB6" s="1149"/>
      <c r="AE6" s="1632">
        <v>16</v>
      </c>
    </row>
    <row r="7" ht="10.5" customHeight="1">
      <c r="AE7" s="759">
        <v>10</v>
      </c>
    </row>
    <row r="8" ht="10.5" customHeight="1">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r="10" ht="43.049999999999997" customHeight="1">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r="11" s="1643" customFormat="1" ht="5.25" hidden="1" customHeight="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1" deleteRows="1" formatColumns="0" formatRows="0" insertColumns="1" insertRows="1" sheet="1" sort="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r="6" ht="10.5" customHeight="1">
      <c r="F6" s="2177" t="str">
        <f>IF(org=0,"Не определено",org)</f>
        <v xml:space="preserve">АО "ДГК"</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1" deleteRows="1" formatColumns="0" formatRows="0" insertColumns="1" insertRows="1" sheet="1" sort="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r="6" ht="10.5" customHeight="1">
      <c r="F6" s="2177" t="str">
        <f>IF(org=0,"Не определено",org)</f>
        <v xml:space="preserve">АО "ДГК"</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306</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1023</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1024</v>
      </c>
      <c r="G14" s="2422" t="s">
        <v>1025</v>
      </c>
      <c r="H14" s="2422"/>
      <c r="I14" s="2422"/>
      <c r="J14" s="2422"/>
      <c r="K14" s="1235"/>
      <c r="W14" s="1156">
        <v>11</v>
      </c>
    </row>
    <row r="15" ht="11.5" customHeight="1">
      <c r="F15" s="1231">
        <v>1</v>
      </c>
      <c r="G15" s="691" t="s">
        <v>1026</v>
      </c>
      <c r="H15" s="1237">
        <f>SUM(I15:J15)</f>
        <v>0</v>
      </c>
      <c r="I15" s="1237">
        <f>SUM(I16:I27)</f>
        <v>0</v>
      </c>
      <c r="J15" s="1226"/>
      <c r="K15" s="1235"/>
      <c r="W15" s="1156">
        <v>11</v>
      </c>
    </row>
    <row r="16" ht="24" customHeight="1">
      <c r="F16" s="1231" t="s">
        <v>1027</v>
      </c>
      <c r="G16" s="1238" t="s">
        <v>1028</v>
      </c>
      <c r="H16" s="1237">
        <f>SUM(I16:J16)</f>
        <v>0</v>
      </c>
      <c r="I16" s="1236"/>
      <c r="J16" s="1226"/>
      <c r="K16" s="1235"/>
      <c r="W16" s="1156">
        <v>23</v>
      </c>
    </row>
    <row r="17" ht="24" customHeight="1">
      <c r="F17" s="1231" t="s">
        <v>1029</v>
      </c>
      <c r="G17" s="1238" t="s">
        <v>1030</v>
      </c>
      <c r="H17" s="1237">
        <f>SUM(I17:J17)</f>
        <v>0</v>
      </c>
      <c r="I17" s="1236"/>
      <c r="J17" s="1226"/>
      <c r="K17" s="1235"/>
      <c r="W17" s="1156">
        <v>23</v>
      </c>
    </row>
    <row r="18" ht="35.649999999999999" customHeight="1">
      <c r="F18" s="1231" t="s">
        <v>1031</v>
      </c>
      <c r="G18" s="1238" t="s">
        <v>1032</v>
      </c>
      <c r="H18" s="1237">
        <f>SUM(I18:J18)</f>
        <v>0</v>
      </c>
      <c r="I18" s="1236"/>
      <c r="J18" s="1226"/>
      <c r="K18" s="1235"/>
      <c r="W18" s="1156">
        <v>34</v>
      </c>
    </row>
    <row r="19" ht="35.649999999999999" customHeight="1">
      <c r="F19" s="1231" t="s">
        <v>1033</v>
      </c>
      <c r="G19" s="1238" t="s">
        <v>1034</v>
      </c>
      <c r="H19" s="1237">
        <f>SUM(I19:J19)</f>
        <v>0</v>
      </c>
      <c r="I19" s="1236"/>
      <c r="J19" s="1226"/>
      <c r="K19" s="1235"/>
      <c r="W19" s="1156">
        <v>34</v>
      </c>
    </row>
    <row r="20" ht="48.25" customHeight="1">
      <c r="F20" s="1231" t="s">
        <v>1035</v>
      </c>
      <c r="G20" s="1238" t="s">
        <v>1036</v>
      </c>
      <c r="H20" s="1237">
        <f>SUM(I20:J20)</f>
        <v>0</v>
      </c>
      <c r="I20" s="1236"/>
      <c r="J20" s="1226"/>
      <c r="K20" s="1235"/>
      <c r="W20" s="1156">
        <v>46</v>
      </c>
    </row>
    <row r="21" ht="35.649999999999999" customHeight="1">
      <c r="F21" s="1231" t="s">
        <v>1037</v>
      </c>
      <c r="G21" s="1238" t="s">
        <v>1038</v>
      </c>
      <c r="H21" s="1237">
        <f>SUM(I21:J21)</f>
        <v>0</v>
      </c>
      <c r="I21" s="1236"/>
      <c r="J21" s="1226"/>
      <c r="K21" s="1235"/>
      <c r="W21" s="1156">
        <v>34</v>
      </c>
    </row>
    <row r="22" ht="35.649999999999999" customHeight="1">
      <c r="F22" s="1231" t="s">
        <v>1039</v>
      </c>
      <c r="G22" s="1238" t="s">
        <v>1040</v>
      </c>
      <c r="H22" s="1237">
        <f>SUM(I22:J22)</f>
        <v>0</v>
      </c>
      <c r="I22" s="1236"/>
      <c r="J22" s="1226"/>
      <c r="K22" s="1235"/>
      <c r="W22" s="1156">
        <v>34</v>
      </c>
    </row>
    <row r="23" ht="24" customHeight="1">
      <c r="F23" s="1231" t="s">
        <v>1041</v>
      </c>
      <c r="G23" s="1238" t="s">
        <v>1042</v>
      </c>
      <c r="H23" s="1237">
        <f>SUM(I23:J23)</f>
        <v>0</v>
      </c>
      <c r="I23" s="1236"/>
      <c r="J23" s="1226"/>
      <c r="K23" s="1235"/>
      <c r="W23" s="1156">
        <v>23</v>
      </c>
    </row>
    <row r="24" ht="24" customHeight="1">
      <c r="F24" s="1231" t="s">
        <v>1043</v>
      </c>
      <c r="G24" s="1238" t="s">
        <v>1044</v>
      </c>
      <c r="H24" s="1237">
        <f>SUM(I24:J24)</f>
        <v>0</v>
      </c>
      <c r="I24" s="1236"/>
      <c r="J24" s="1226"/>
      <c r="K24" s="1235"/>
      <c r="W24" s="1156">
        <v>23</v>
      </c>
    </row>
    <row r="25" ht="35.649999999999999" customHeight="1">
      <c r="F25" s="1231" t="s">
        <v>1045</v>
      </c>
      <c r="G25" s="1238" t="s">
        <v>1046</v>
      </c>
      <c r="H25" s="1237">
        <f>SUM(I25:J25)</f>
        <v>0</v>
      </c>
      <c r="I25" s="1236"/>
      <c r="J25" s="1226"/>
      <c r="K25" s="1235"/>
      <c r="W25" s="1156">
        <v>34</v>
      </c>
    </row>
    <row r="26" ht="35.649999999999999" customHeight="1">
      <c r="F26" s="1231" t="s">
        <v>1047</v>
      </c>
      <c r="G26" s="1238" t="s">
        <v>1048</v>
      </c>
      <c r="H26" s="1237">
        <f>SUM(I26:J26)</f>
        <v>0</v>
      </c>
      <c r="I26" s="1236"/>
      <c r="J26" s="1226"/>
      <c r="K26" s="1235"/>
      <c r="W26" s="1156">
        <v>34</v>
      </c>
    </row>
    <row r="27" ht="11.5" customHeight="1">
      <c r="F27" s="1231" t="s">
        <v>1049</v>
      </c>
      <c r="G27" s="1238" t="s">
        <v>1050</v>
      </c>
      <c r="H27" s="1237">
        <f>SUM(I27:J27)</f>
        <v>0</v>
      </c>
      <c r="I27" s="1236"/>
      <c r="J27" s="1226"/>
      <c r="K27" s="1235"/>
      <c r="W27" s="1156">
        <v>11</v>
      </c>
    </row>
    <row r="28" ht="11.5" customHeight="1">
      <c r="F28" s="1231">
        <v>2</v>
      </c>
      <c r="G28" s="691" t="s">
        <v>1051</v>
      </c>
      <c r="H28" s="1237">
        <f>SUM(I28:J28)</f>
        <v>0</v>
      </c>
      <c r="I28" s="1237">
        <f>SUM(I29:I31)</f>
        <v>0</v>
      </c>
      <c r="J28" s="1226"/>
      <c r="K28" s="1235"/>
      <c r="W28" s="1156">
        <v>11</v>
      </c>
    </row>
    <row r="29" ht="11.5" customHeight="1">
      <c r="F29" s="1231" t="s">
        <v>714</v>
      </c>
      <c r="G29" s="1238" t="s">
        <v>1052</v>
      </c>
      <c r="H29" s="1237">
        <f>SUM(I29:J29)</f>
        <v>0</v>
      </c>
      <c r="I29" s="1236"/>
      <c r="J29" s="1226"/>
      <c r="K29" s="1235"/>
      <c r="W29" s="1156">
        <v>11</v>
      </c>
    </row>
    <row r="30" ht="11.5" customHeight="1">
      <c r="F30" s="1231" t="s">
        <v>313</v>
      </c>
      <c r="G30" s="1238" t="s">
        <v>1053</v>
      </c>
      <c r="H30" s="1237">
        <f>SUM(I30:J30)</f>
        <v>0</v>
      </c>
      <c r="I30" s="1236"/>
      <c r="J30" s="1226"/>
      <c r="K30" s="1235"/>
      <c r="W30" s="1156">
        <v>11</v>
      </c>
    </row>
    <row r="31" ht="11.5" customHeight="1">
      <c r="F31" s="1231" t="s">
        <v>316</v>
      </c>
      <c r="G31" s="1238" t="s">
        <v>1054</v>
      </c>
      <c r="H31" s="1237">
        <f>SUM(I31:J31)</f>
        <v>0</v>
      </c>
      <c r="I31" s="1236"/>
      <c r="J31" s="1226"/>
      <c r="K31" s="1235"/>
      <c r="W31" s="1156">
        <v>11</v>
      </c>
    </row>
    <row r="32" ht="11.5" customHeight="1">
      <c r="F32" s="1231">
        <v>3</v>
      </c>
      <c r="G32" s="691" t="s">
        <v>1055</v>
      </c>
      <c r="H32" s="1237">
        <f>SUM(I32:J32)</f>
        <v>0</v>
      </c>
      <c r="I32" s="1237">
        <f>SUM(I33:I34)</f>
        <v>0</v>
      </c>
      <c r="J32" s="1226"/>
      <c r="K32" s="1235"/>
      <c r="W32" s="1156">
        <v>11</v>
      </c>
    </row>
    <row r="33" ht="48.25" customHeight="1">
      <c r="F33" s="1231" t="s">
        <v>330</v>
      </c>
      <c r="G33" s="1238" t="s">
        <v>1056</v>
      </c>
      <c r="H33" s="1237">
        <f>SUM(I33:J33)</f>
        <v>0</v>
      </c>
      <c r="I33" s="1236"/>
      <c r="J33" s="1226"/>
      <c r="K33" s="1235"/>
      <c r="W33" s="1156">
        <v>46</v>
      </c>
    </row>
    <row r="34" ht="11.5" customHeight="1">
      <c r="F34" s="1231" t="s">
        <v>338</v>
      </c>
      <c r="G34" s="1238" t="s">
        <v>1057</v>
      </c>
      <c r="H34" s="1237">
        <f>SUM(I34:J34)</f>
        <v>0</v>
      </c>
      <c r="I34" s="1236"/>
      <c r="J34" s="1226"/>
      <c r="K34" s="1235"/>
      <c r="W34" s="1156">
        <v>11</v>
      </c>
    </row>
    <row r="35" ht="11.5" customHeight="1">
      <c r="F35" s="1231">
        <v>4</v>
      </c>
      <c r="G35" s="691" t="s">
        <v>1058</v>
      </c>
      <c r="H35" s="1237">
        <f>SUM(I35:J35)</f>
        <v>0</v>
      </c>
      <c r="I35" s="1236"/>
      <c r="J35" s="1226"/>
      <c r="K35" s="1235"/>
      <c r="W35" s="1156">
        <v>11</v>
      </c>
    </row>
    <row r="36" ht="11.5" customHeight="1">
      <c r="F36" s="1231"/>
      <c r="G36" s="694" t="s">
        <v>1059</v>
      </c>
      <c r="H36" s="1237">
        <f>SUM(I36:J36)</f>
        <v>0</v>
      </c>
      <c r="I36" s="1237">
        <f>SUM(I15,I28,I32,I35)</f>
        <v>0</v>
      </c>
      <c r="J36" s="1226"/>
      <c r="K36" s="1235"/>
      <c r="W36" s="1156">
        <v>11</v>
      </c>
    </row>
    <row r="37" ht="29.25" customHeight="1">
      <c r="F37" s="1232" t="s">
        <v>1060</v>
      </c>
      <c r="G37" s="2423" t="s">
        <v>1061</v>
      </c>
      <c r="H37" s="2423"/>
      <c r="I37" s="2423"/>
      <c r="J37" s="2423"/>
      <c r="K37" s="1235"/>
      <c r="W37" s="1156">
        <v>28</v>
      </c>
    </row>
    <row r="38" ht="24" customHeight="1">
      <c r="F38" s="1231" t="s">
        <v>110</v>
      </c>
      <c r="G38" s="691" t="s">
        <v>1062</v>
      </c>
      <c r="H38" s="1237">
        <f>SUM(I38:J38)</f>
        <v>0</v>
      </c>
      <c r="I38" s="1237">
        <f>SUM(I39,I44,I47)</f>
        <v>0</v>
      </c>
      <c r="J38" s="1226"/>
      <c r="K38" s="1235"/>
      <c r="W38" s="1156">
        <v>23</v>
      </c>
    </row>
    <row r="39" ht="11.5" customHeight="1">
      <c r="F39" s="1231" t="s">
        <v>1027</v>
      </c>
      <c r="G39" s="1238" t="s">
        <v>1026</v>
      </c>
      <c r="H39" s="1237">
        <f>SUM(I39:J39)</f>
        <v>0</v>
      </c>
      <c r="I39" s="1237">
        <f>SUM(I40:I43)</f>
        <v>0</v>
      </c>
      <c r="J39" s="1226"/>
      <c r="K39" s="1235"/>
      <c r="W39" s="1156">
        <v>11</v>
      </c>
    </row>
    <row r="40" ht="24" customHeight="1">
      <c r="F40" s="1231" t="s">
        <v>1063</v>
      </c>
      <c r="G40" s="1239" t="s">
        <v>1064</v>
      </c>
      <c r="H40" s="1237">
        <f>SUM(I40:J40)</f>
        <v>0</v>
      </c>
      <c r="I40" s="1236"/>
      <c r="J40" s="1226"/>
      <c r="K40" s="1235"/>
      <c r="W40" s="1156">
        <v>23</v>
      </c>
    </row>
    <row r="41" ht="11.5" customHeight="1">
      <c r="F41" s="1231" t="s">
        <v>1065</v>
      </c>
      <c r="G41" s="1239" t="s">
        <v>1066</v>
      </c>
      <c r="H41" s="1237">
        <f>SUM(I41:J41)</f>
        <v>0</v>
      </c>
      <c r="I41" s="1236"/>
      <c r="J41" s="1226"/>
      <c r="K41" s="1235"/>
      <c r="W41" s="1156">
        <v>11</v>
      </c>
    </row>
    <row r="42" ht="11.5" customHeight="1">
      <c r="F42" s="1231" t="s">
        <v>1067</v>
      </c>
      <c r="G42" s="1239" t="s">
        <v>1068</v>
      </c>
      <c r="H42" s="1237">
        <f>SUM(I42:J42)</f>
        <v>0</v>
      </c>
      <c r="I42" s="1236"/>
      <c r="J42" s="1226"/>
      <c r="K42" s="1235"/>
      <c r="W42" s="1156">
        <v>11</v>
      </c>
    </row>
    <row r="43" ht="35.649999999999999" customHeight="1">
      <c r="F43" s="1231" t="s">
        <v>1069</v>
      </c>
      <c r="G43" s="1239" t="s">
        <v>1070</v>
      </c>
      <c r="H43" s="1237">
        <f>SUM(I43:J43)</f>
        <v>0</v>
      </c>
      <c r="I43" s="1236"/>
      <c r="J43" s="1226"/>
      <c r="K43" s="1235"/>
      <c r="W43" s="1156">
        <v>34</v>
      </c>
    </row>
    <row r="44" ht="11.5" customHeight="1">
      <c r="F44" s="1231" t="s">
        <v>1029</v>
      </c>
      <c r="G44" s="1238" t="s">
        <v>1055</v>
      </c>
      <c r="H44" s="1237">
        <f>SUM(I44:J44)</f>
        <v>0</v>
      </c>
      <c r="I44" s="1237">
        <f>SUM(I45:I46)</f>
        <v>0</v>
      </c>
      <c r="J44" s="1226"/>
      <c r="K44" s="1235"/>
      <c r="W44" s="1156">
        <v>11</v>
      </c>
    </row>
    <row r="45" ht="48.25" customHeight="1">
      <c r="F45" s="1231" t="s">
        <v>1071</v>
      </c>
      <c r="G45" s="1239" t="s">
        <v>1056</v>
      </c>
      <c r="H45" s="1237">
        <f>SUM(I45:J45)</f>
        <v>0</v>
      </c>
      <c r="I45" s="1236"/>
      <c r="J45" s="1226"/>
      <c r="K45" s="1235"/>
      <c r="W45" s="1156">
        <v>46</v>
      </c>
    </row>
    <row r="46" ht="11.5" customHeight="1">
      <c r="F46" s="1231" t="s">
        <v>1072</v>
      </c>
      <c r="G46" s="1239" t="s">
        <v>1057</v>
      </c>
      <c r="H46" s="1237">
        <f>SUM(I46:J46)</f>
        <v>0</v>
      </c>
      <c r="I46" s="1236"/>
      <c r="J46" s="1226"/>
      <c r="K46" s="1235"/>
      <c r="W46" s="1156">
        <v>11</v>
      </c>
    </row>
    <row r="47" ht="11.5" customHeight="1">
      <c r="F47" s="1231" t="s">
        <v>1031</v>
      </c>
      <c r="G47" s="1238" t="s">
        <v>1073</v>
      </c>
      <c r="H47" s="1237">
        <f>SUM(I47:J47)</f>
        <v>0</v>
      </c>
      <c r="I47" s="1236"/>
      <c r="J47" s="1226"/>
      <c r="K47" s="1235"/>
      <c r="W47" s="1156">
        <v>11</v>
      </c>
    </row>
    <row r="48" ht="24" customHeight="1">
      <c r="F48" s="1231" t="s">
        <v>111</v>
      </c>
      <c r="G48" s="691" t="s">
        <v>1074</v>
      </c>
      <c r="H48" s="1237">
        <f>SUM(I48:J48)</f>
        <v>0</v>
      </c>
      <c r="I48" s="1237">
        <f>SUM(I49,I54,I57)</f>
        <v>0</v>
      </c>
      <c r="J48" s="1226"/>
      <c r="K48" s="1235"/>
      <c r="W48" s="1156">
        <v>23</v>
      </c>
    </row>
    <row r="49" ht="11.5" customHeight="1">
      <c r="F49" s="1231" t="s">
        <v>714</v>
      </c>
      <c r="G49" s="1238" t="s">
        <v>1026</v>
      </c>
      <c r="H49" s="1237">
        <f>SUM(I49:J49)</f>
        <v>0</v>
      </c>
      <c r="I49" s="1237">
        <f>SUM(I50:I53)</f>
        <v>0</v>
      </c>
      <c r="J49" s="1226"/>
      <c r="K49" s="1235"/>
      <c r="W49" s="1156">
        <v>11</v>
      </c>
    </row>
    <row r="50" ht="24" customHeight="1">
      <c r="F50" s="1231" t="s">
        <v>717</v>
      </c>
      <c r="G50" s="1239" t="s">
        <v>1064</v>
      </c>
      <c r="H50" s="1237">
        <f>SUM(I50:J50)</f>
        <v>0</v>
      </c>
      <c r="I50" s="1236"/>
      <c r="J50" s="1226"/>
      <c r="K50" s="1235"/>
      <c r="W50" s="1156">
        <v>23</v>
      </c>
    </row>
    <row r="51" ht="11.5" customHeight="1">
      <c r="F51" s="1231" t="s">
        <v>720</v>
      </c>
      <c r="G51" s="1239" t="s">
        <v>1066</v>
      </c>
      <c r="H51" s="1237">
        <f>SUM(I51:J51)</f>
        <v>0</v>
      </c>
      <c r="I51" s="1236"/>
      <c r="J51" s="1226"/>
      <c r="K51" s="1235"/>
      <c r="W51" s="1156">
        <v>11</v>
      </c>
    </row>
    <row r="52" ht="11.5" customHeight="1">
      <c r="F52" s="1231" t="s">
        <v>1075</v>
      </c>
      <c r="G52" s="1239" t="s">
        <v>1068</v>
      </c>
      <c r="H52" s="1237">
        <f>SUM(I52:J52)</f>
        <v>0</v>
      </c>
      <c r="I52" s="1236"/>
      <c r="J52" s="1226"/>
      <c r="K52" s="1235"/>
      <c r="W52" s="1156">
        <v>11</v>
      </c>
    </row>
    <row r="53" ht="35.649999999999999" customHeight="1">
      <c r="F53" s="1231" t="s">
        <v>1076</v>
      </c>
      <c r="G53" s="1239" t="s">
        <v>1070</v>
      </c>
      <c r="H53" s="1237">
        <f>SUM(I53:J53)</f>
        <v>0</v>
      </c>
      <c r="I53" s="1236"/>
      <c r="J53" s="1226"/>
      <c r="K53" s="1235"/>
      <c r="W53" s="1156">
        <v>34</v>
      </c>
    </row>
    <row r="54" ht="11.5" customHeight="1">
      <c r="F54" s="1231" t="s">
        <v>313</v>
      </c>
      <c r="G54" s="1238" t="s">
        <v>1055</v>
      </c>
      <c r="H54" s="1237">
        <f>SUM(I54:J54)</f>
        <v>0</v>
      </c>
      <c r="I54" s="1237">
        <f>SUM(I55:I56)</f>
        <v>0</v>
      </c>
      <c r="J54" s="1226"/>
      <c r="K54" s="1235"/>
      <c r="W54" s="1156">
        <v>11</v>
      </c>
    </row>
    <row r="55" ht="48.25" customHeight="1">
      <c r="F55" s="1231" t="s">
        <v>724</v>
      </c>
      <c r="G55" s="1239" t="s">
        <v>1056</v>
      </c>
      <c r="H55" s="1237">
        <f>SUM(I55:J55)</f>
        <v>0</v>
      </c>
      <c r="I55" s="1236"/>
      <c r="J55" s="1226"/>
      <c r="K55" s="1235"/>
      <c r="W55" s="1156">
        <v>46</v>
      </c>
    </row>
    <row r="56" ht="11.5" customHeight="1">
      <c r="F56" s="1231" t="s">
        <v>726</v>
      </c>
      <c r="G56" s="1239" t="s">
        <v>1057</v>
      </c>
      <c r="H56" s="1237">
        <f>SUM(I56:J56)</f>
        <v>0</v>
      </c>
      <c r="I56" s="1236"/>
      <c r="J56" s="1226"/>
      <c r="K56" s="1235"/>
      <c r="W56" s="1156">
        <v>11</v>
      </c>
    </row>
    <row r="57" ht="11.5" customHeight="1">
      <c r="F57" s="1231" t="s">
        <v>316</v>
      </c>
      <c r="G57" s="1238" t="s">
        <v>1073</v>
      </c>
      <c r="H57" s="1237">
        <f>SUM(I57:J57)</f>
        <v>0</v>
      </c>
      <c r="I57" s="1236"/>
      <c r="J57" s="1226"/>
      <c r="K57" s="1235"/>
      <c r="W57" s="1156">
        <v>11</v>
      </c>
    </row>
    <row r="58" ht="11.5" customHeight="1">
      <c r="F58" s="1231"/>
      <c r="G58" s="1240" t="s">
        <v>1059</v>
      </c>
      <c r="H58" s="1237">
        <f>SUM(I58:J58)</f>
        <v>0</v>
      </c>
      <c r="I58" s="1237">
        <f>SUM(I38,I48)</f>
        <v>0</v>
      </c>
      <c r="J58" s="1226"/>
      <c r="K58" s="1235"/>
      <c r="W58" s="1156">
        <v>11</v>
      </c>
    </row>
    <row r="59" ht="10.5" hidden="1" customHeight="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1" deleteRows="1" formatColumns="0" formatRows="0" insertColumns="1" insertRows="1" sheet="1" sort="1"/>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2300F5-00D7-4B09-89AC-002500930099}"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min="15" max="28" style="1064" width="21.7109375"/>
    <col customWidth="1" min="29" max="71" style="1064" width="0.8515625"/>
    <col customWidth="1" hidden="1" min="72" max="79" style="1064" width="21.7109375"/>
    <col customWidth="1" hidden="1" min="80" max="81" style="1064" width="29.140625"/>
    <col customWidth="1" hidden="1" min="82" max="89" style="1064" width="21.7109375"/>
    <col customWidth="1" hidden="1" min="90" max="102" style="1064" width="0.7109375"/>
    <col customWidth="1" hidden="1" min="103" max="114" style="1064" width="21.7109375"/>
    <col customWidth="1" hidden="1" min="115"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1" deleteRows="1" formatColumns="0" formatRows="0" insertColumns="1" insertRows="1" sheet="1" sort="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367" width="93.00390625"/>
    <col customWidth="1" min="10" max="17" style="1636" width="10.00390625"/>
    <col customWidth="1" min="18" max="18" style="676" width="10.00390625"/>
    <col hidden="1" min="19" max="19" style="1636" width="10.57421875"/>
  </cols>
  <sheetData>
    <row r="1" s="1367" customFormat="1" ht="15" hidden="1" customHeight="1">
      <c r="C1" s="673"/>
      <c r="H1" s="418">
        <v>4</v>
      </c>
      <c r="R1" s="421"/>
      <c r="S1" s="418" t="s">
        <v>14</v>
      </c>
    </row>
    <row r="2" ht="22.5" hidden="1" customHeight="1">
      <c r="C2" s="1929" t="s">
        <v>694</v>
      </c>
      <c r="D2" s="540"/>
      <c r="E2" s="664"/>
      <c r="F2" s="1762" t="str">
        <f>IF(TEMPLATE_SPHERE="HEAT","Гкал/час","тыс. куб. м/сутки")</f>
        <v>Гкал/час</v>
      </c>
      <c r="G2" s="681"/>
      <c r="H2" s="681"/>
      <c r="I2" s="290"/>
      <c r="S2" s="506">
        <v>0</v>
      </c>
    </row>
    <row r="3" s="1367" customFormat="1" ht="15" hidden="1" customHeight="1">
      <c r="C3" s="673"/>
      <c r="R3" s="421"/>
      <c r="S3" s="418">
        <v>0</v>
      </c>
    </row>
    <row r="4" ht="15.75" customHeight="1">
      <c r="C4" s="177"/>
      <c r="D4" s="510"/>
      <c r="E4" s="510"/>
      <c r="F4" s="510"/>
      <c r="G4" s="510"/>
      <c r="H4" s="510"/>
      <c r="S4" s="506">
        <v>15</v>
      </c>
    </row>
    <row r="5" ht="39.75" customHeight="1">
      <c r="C5" s="177"/>
      <c r="D5" s="2238"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r="6" ht="15.75" customHeight="1">
      <c r="C6" s="177"/>
      <c r="D6" s="2177" t="str">
        <f>IF(org=0,"Не определено",org)</f>
        <v xml:space="preserve">АО "ДГК"</v>
      </c>
      <c r="E6" s="2177"/>
      <c r="F6" s="2177"/>
      <c r="G6" s="2177"/>
      <c r="H6" s="2177"/>
      <c r="I6" s="538"/>
      <c r="S6" s="506">
        <v>15</v>
      </c>
    </row>
    <row r="7" s="1636" customFormat="1" ht="15.75" customHeight="1">
      <c r="A7" s="760"/>
      <c r="C7" s="177"/>
      <c r="D7" s="677"/>
      <c r="E7" s="677"/>
      <c r="F7" s="677"/>
      <c r="G7" s="677"/>
      <c r="H7" s="753"/>
      <c r="I7" s="538"/>
      <c r="R7" s="676"/>
      <c r="S7" s="759">
        <v>15</v>
      </c>
    </row>
    <row r="8" ht="1.05" customHeight="1">
      <c r="C8" s="177"/>
      <c r="D8" s="510"/>
      <c r="E8" s="510"/>
      <c r="F8" s="510"/>
      <c r="G8" s="510"/>
      <c r="H8" s="538" t="s">
        <v>118</v>
      </c>
      <c r="S8" s="506">
        <v>1</v>
      </c>
    </row>
    <row r="9" ht="15.75" customHeight="1">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r="10" s="1636" customFormat="1" ht="15.75" customHeight="1">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r="11" s="1636" customFormat="1" ht="15.75" customHeight="1">
      <c r="A11" s="760"/>
      <c r="C11" s="177"/>
      <c r="D11" s="712"/>
      <c r="E11" s="2368" t="s">
        <v>570</v>
      </c>
      <c r="F11" s="2369"/>
      <c r="G11" s="817" t="str">
        <f>IF(G8="","",INDEX(DIFFERENTIATION_UNMERGE_SYSTEM,MATCH(G8,DIFFERENTIATION_ID_DIFF,0)))</f>
        <v/>
      </c>
      <c r="H11" s="817" t="str">
        <f>IF(H8="","",INDEX(DIFFERENTIATION_UNMERGE_SYSTEM,MATCH(H8,DIFFERENTIATION_ID_DIFF,0)))</f>
        <v xml:space="preserve">без дифференциации</v>
      </c>
      <c r="I11" s="2128"/>
      <c r="R11" s="676"/>
      <c r="S11" s="759">
        <v>15</v>
      </c>
    </row>
    <row r="12" s="1636" customFormat="1" ht="15.75" customHeight="1">
      <c r="A12" s="760"/>
      <c r="C12" s="177"/>
      <c r="D12" s="2370" t="s">
        <v>306</v>
      </c>
      <c r="E12" s="2371"/>
      <c r="F12" s="2371"/>
      <c r="G12" s="888"/>
      <c r="H12" s="888"/>
      <c r="I12" s="2128"/>
      <c r="R12" s="676"/>
      <c r="S12" s="759">
        <v>15</v>
      </c>
    </row>
    <row r="13" ht="35.649999999999999" customHeight="1">
      <c r="C13" s="177"/>
      <c r="D13" s="762" t="s">
        <v>90</v>
      </c>
      <c r="E13" s="761" t="s">
        <v>308</v>
      </c>
      <c r="F13" s="761" t="s">
        <v>571</v>
      </c>
      <c r="G13" s="809" t="s">
        <v>309</v>
      </c>
      <c r="H13" s="755" t="s">
        <v>309</v>
      </c>
      <c r="I13" s="2128"/>
      <c r="S13" s="506">
        <v>34</v>
      </c>
    </row>
    <row r="14" ht="15" hidden="1" customHeight="1">
      <c r="C14" s="177"/>
      <c r="D14" s="594" t="s">
        <v>110</v>
      </c>
      <c r="E14" s="594" t="s">
        <v>111</v>
      </c>
      <c r="F14" s="594" t="s">
        <v>92</v>
      </c>
      <c r="G14" s="660" t="str">
        <f>G1&amp;".1"</f>
        <v>.1</v>
      </c>
      <c r="H14" s="660" t="str">
        <f>H1&amp;".1"</f>
        <v>4.1</v>
      </c>
      <c r="I14" s="290"/>
      <c r="S14" s="506">
        <v>0</v>
      </c>
    </row>
    <row r="15" ht="15.75" customHeight="1">
      <c r="A15" s="506"/>
      <c r="C15" s="527"/>
      <c r="D15" s="522">
        <v>1</v>
      </c>
      <c r="E15" s="1931" t="str">
        <f>TP_P_A</f>
        <v xml:space="preserve">Количество поданных заявок</v>
      </c>
      <c r="F15" s="522" t="s">
        <v>1120</v>
      </c>
      <c r="G15" s="686"/>
      <c r="H15" s="686"/>
      <c r="I15" s="209"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r="16" ht="15.75" customHeight="1">
      <c r="A16" s="506"/>
      <c r="C16" s="527"/>
      <c r="D16" s="522">
        <v>2</v>
      </c>
      <c r="E16" s="1931" t="str">
        <f>TP_P_B</f>
        <v xml:space="preserve">Количество рассмотренных заявок</v>
      </c>
      <c r="F16" s="522" t="s">
        <v>1120</v>
      </c>
      <c r="G16" s="686"/>
      <c r="H16" s="686"/>
      <c r="I16" s="209"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r="17" ht="77.700000000000003" customHeight="1">
      <c r="A17" s="506"/>
      <c r="C17" s="527"/>
      <c r="D17" s="522">
        <v>3</v>
      </c>
      <c r="E17" s="1931"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 xml:space="preserve">Указывается количество заявок с решением об отказе в течение отчетного квартала.</v>
      </c>
      <c r="S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r="19" ht="60" customHeight="1">
      <c r="A19" s="506"/>
      <c r="C19" s="527"/>
      <c r="D19" s="522">
        <v>5</v>
      </c>
      <c r="E19" s="1931" t="str">
        <f>TP_P_G</f>
        <v xml:space="preserve">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6">
        <v>57</v>
      </c>
    </row>
    <row r="20" ht="15" hidden="1" customHeight="1">
      <c r="D20" s="510" t="s">
        <v>1121</v>
      </c>
      <c r="E20" s="689"/>
      <c r="F20" s="510"/>
      <c r="G20" s="510"/>
      <c r="H20" s="510"/>
      <c r="I20" s="1764"/>
      <c r="S20" s="506">
        <v>0</v>
      </c>
    </row>
    <row r="21" ht="29.25" customHeight="1">
      <c r="C21" s="452"/>
      <c r="D21" s="540" t="s">
        <v>319</v>
      </c>
      <c r="E21" s="671"/>
      <c r="F21" s="1762" t="str">
        <f>IF(TEMPLATE_SPHERE="HEAT","Гкал/час","тыс. куб. м/сутки")</f>
        <v>Гкал/час</v>
      </c>
      <c r="G21" s="681"/>
      <c r="H21" s="681"/>
      <c r="I21" s="21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6">
        <v>28</v>
      </c>
    </row>
    <row r="22" ht="15.75" customHeight="1">
      <c r="A22" s="506"/>
      <c r="C22" s="506"/>
      <c r="D22" s="348"/>
      <c r="E22" s="581" t="s">
        <v>1122</v>
      </c>
      <c r="F22" s="573"/>
      <c r="G22" s="573"/>
      <c r="H22" s="573"/>
      <c r="I22" s="2172"/>
      <c r="R22" s="506"/>
      <c r="S22" s="506">
        <v>15</v>
      </c>
    </row>
    <row r="23" ht="22.5" hidden="1" customHeight="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autoFilter="0" deleteColumns="1" deleteRows="1" formatColumns="0" formatRows="0" insertColumns="1" insertRows="1" sheet="1" sort="1"/>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E00CF-005D-4196-83ED-003D00F40014}"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D20022-007F-4C2F-9C6C-00BC00760045}"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F8008D-00DB-4D5F-9B4C-00E700CC008C}"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r="6" s="1636" customFormat="1" ht="18.75" customHeight="1">
      <c r="A6" s="883"/>
      <c r="B6" s="418"/>
      <c r="C6" s="377"/>
      <c r="D6" s="2458" t="str">
        <f>IF(org=0,"Не определено",org)</f>
        <v xml:space="preserve">АО "ДГК"</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306</v>
      </c>
      <c r="E9" s="2210"/>
      <c r="F9" s="2210"/>
      <c r="G9" s="2390" t="s">
        <v>307</v>
      </c>
      <c r="Q9" s="84">
        <v>14</v>
      </c>
    </row>
    <row r="10" ht="24" customHeight="1">
      <c r="C10" s="97"/>
      <c r="D10" s="106" t="s">
        <v>90</v>
      </c>
      <c r="E10" s="109" t="s">
        <v>308</v>
      </c>
      <c r="F10" s="109" t="s">
        <v>396</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r="13" ht="24" customHeight="1">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312</v>
      </c>
      <c r="G13" s="152"/>
      <c r="Q13" s="84">
        <v>23</v>
      </c>
    </row>
    <row r="14" ht="14.65" customHeight="1">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1123</v>
      </c>
      <c r="F15" s="202"/>
      <c r="G15" s="2172"/>
      <c r="Q15" s="84">
        <v>15</v>
      </c>
    </row>
    <row r="16" ht="14.65" customHeight="1">
      <c r="A16" s="193"/>
      <c r="C16" s="97"/>
      <c r="D16" s="148" t="s">
        <v>1029</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199" t="s">
        <v>312</v>
      </c>
      <c r="G16" s="338"/>
      <c r="Q16" s="84">
        <v>14</v>
      </c>
    </row>
    <row r="17" ht="14.65" customHeight="1">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r="18" s="1636" customFormat="1" ht="22" customHeight="1">
      <c r="A18" s="344"/>
      <c r="B18" s="147"/>
      <c r="C18" s="308"/>
      <c r="D18" s="348"/>
      <c r="E18" s="350" t="s">
        <v>1124</v>
      </c>
      <c r="F18" s="339"/>
      <c r="G18" s="2172"/>
      <c r="I18" s="351"/>
      <c r="J18" s="351"/>
      <c r="Q18" s="343">
        <v>21</v>
      </c>
    </row>
    <row r="19" s="1636" customFormat="1" ht="256.5" hidden="1" customHeight="1">
      <c r="A19" s="344"/>
      <c r="B19" s="418"/>
      <c r="C19" s="377"/>
      <c r="D19" s="885" t="s">
        <v>1031</v>
      </c>
      <c r="E19" s="884" t="s">
        <v>1125</v>
      </c>
      <c r="F19" s="386"/>
      <c r="G19" s="338" t="s">
        <v>1126</v>
      </c>
      <c r="I19" s="501"/>
      <c r="J19" s="501"/>
      <c r="Q19" s="759">
        <v>0</v>
      </c>
    </row>
    <row r="20" s="1636" customFormat="1" ht="14.65" customHeight="1">
      <c r="A20" s="344"/>
      <c r="B20" s="147"/>
      <c r="C20" s="308"/>
      <c r="D20" s="886">
        <v>2</v>
      </c>
      <c r="E20" s="331" t="s">
        <v>1127</v>
      </c>
      <c r="F20" s="199" t="s">
        <v>312</v>
      </c>
      <c r="G20" s="338"/>
      <c r="I20" s="351"/>
      <c r="J20" s="351"/>
      <c r="Q20" s="343">
        <v>14</v>
      </c>
    </row>
    <row r="21" s="1636" customFormat="1" ht="18.75" hidden="1" customHeight="1">
      <c r="A21" s="344"/>
      <c r="B21" s="147"/>
      <c r="C21" s="308"/>
      <c r="D21" s="334" t="s">
        <v>641</v>
      </c>
      <c r="E21" s="333"/>
      <c r="F21" s="332"/>
      <c r="G21" s="342"/>
      <c r="H21" s="335"/>
      <c r="I21" s="351"/>
      <c r="J21" s="351"/>
      <c r="Q21" s="343">
        <v>0</v>
      </c>
    </row>
    <row r="22" ht="15.75" customHeight="1">
      <c r="A22" s="193"/>
      <c r="C22" s="97"/>
      <c r="D22" s="110"/>
      <c r="E22" s="204" t="s">
        <v>328</v>
      </c>
      <c r="F22" s="339"/>
      <c r="G22" s="340"/>
      <c r="Q22" s="84">
        <v>15</v>
      </c>
    </row>
    <row r="23" s="1636" customFormat="1" ht="22.5" hidden="1" customHeight="1">
      <c r="A23" s="344"/>
      <c r="B23" s="1161"/>
      <c r="C23" s="377"/>
      <c r="D23" s="1674" t="s">
        <v>111</v>
      </c>
      <c r="E23" s="198" t="s">
        <v>1128</v>
      </c>
      <c r="F23" s="1671" t="s">
        <v>312</v>
      </c>
      <c r="G23" s="346"/>
      <c r="I23" s="1625"/>
      <c r="J23" s="1625"/>
      <c r="Q23" s="1632">
        <v>0</v>
      </c>
    </row>
    <row r="24" s="1636" customFormat="1" ht="14.25" hidden="1" customHeight="1">
      <c r="A24" s="344"/>
      <c r="B24" s="1161"/>
      <c r="C24" s="377"/>
      <c r="D24" s="1674" t="s">
        <v>714</v>
      </c>
      <c r="E24" s="1673" t="s">
        <v>1129</v>
      </c>
      <c r="F24" s="1671" t="s">
        <v>312</v>
      </c>
      <c r="G24" s="338"/>
      <c r="I24" s="1625"/>
      <c r="J24" s="1625"/>
      <c r="Q24" s="1632">
        <v>0</v>
      </c>
    </row>
    <row r="25" s="1636" customFormat="1" ht="14.25" hidden="1" customHeight="1">
      <c r="A25" s="344"/>
      <c r="B25" s="1161"/>
      <c r="C25" s="377"/>
      <c r="D25" s="1674" t="s">
        <v>717</v>
      </c>
      <c r="E25" s="196"/>
      <c r="F25" s="386"/>
      <c r="G25" s="2170" t="s">
        <v>1130</v>
      </c>
      <c r="I25" s="1625"/>
      <c r="J25" s="1625"/>
      <c r="Q25" s="1632">
        <v>0</v>
      </c>
    </row>
    <row r="26" s="1636" customFormat="1" ht="22.5" hidden="1" customHeight="1">
      <c r="A26" s="344"/>
      <c r="B26" s="1161"/>
      <c r="C26" s="377"/>
      <c r="D26" s="348"/>
      <c r="E26" s="350" t="s">
        <v>1131</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1" deleteRows="1" formatColumns="0" formatRows="0" insertColumns="1" insertRows="1" sheet="1" sort="1"/>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E009A-002F-408A-A3E7-003A00B2006E}"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7A00A8-000F-4435-A875-004000D8002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6" ySplit="21" topLeftCell="G28" activePane="bottomRight" state="frozen"/>
      <selection pane="bottomLeft" activeCell="A22" sqref="A22"/>
      <selection pane="topRight" activeCell="G1" sqref="G1"/>
      <selection pane="bottomRight" activeCell="E24" sqref="E24"/>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694</v>
      </c>
      <c r="D2" s="1674"/>
      <c r="E2" s="200"/>
      <c r="F2" s="1671"/>
      <c r="G2" s="1671" t="s">
        <v>312</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694</v>
      </c>
      <c r="D4" s="1674"/>
      <c r="E4" s="206" t="s">
        <v>1132</v>
      </c>
      <c r="F4" s="1671"/>
      <c r="G4" s="258"/>
      <c r="H4" s="1671" t="s">
        <v>312</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694</v>
      </c>
      <c r="D6" s="1674"/>
      <c r="E6" s="207" t="s">
        <v>1133</v>
      </c>
      <c r="F6" s="1671"/>
      <c r="G6" s="258"/>
      <c r="H6" s="1671" t="s">
        <v>312</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694</v>
      </c>
      <c r="D8" s="1674"/>
      <c r="E8" s="207" t="s">
        <v>1134</v>
      </c>
      <c r="F8" s="1671"/>
      <c r="G8" s="258"/>
      <c r="H8" s="1671" t="s">
        <v>312</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694</v>
      </c>
      <c r="D10" s="1674"/>
      <c r="E10" s="207" t="s">
        <v>1135</v>
      </c>
      <c r="F10" s="1671"/>
      <c r="G10" s="1675"/>
      <c r="H10" s="1671" t="s">
        <v>312</v>
      </c>
      <c r="K10" s="1625"/>
      <c r="L10" s="1625" t="s">
        <v>1136</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r="15" s="1636" customFormat="1" ht="14.65" customHeight="1">
      <c r="A15" s="1363"/>
      <c r="B15" s="1161"/>
      <c r="C15" s="377"/>
      <c r="D15" s="2458" t="str">
        <f>IF(org=0,"Не определено",org)</f>
        <v xml:space="preserve">АО "ДГК"</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306</v>
      </c>
      <c r="E18" s="2210"/>
      <c r="F18" s="2210"/>
      <c r="G18" s="2210"/>
      <c r="H18" s="2210"/>
      <c r="I18" s="2390" t="s">
        <v>307</v>
      </c>
      <c r="M18" s="84">
        <v>21</v>
      </c>
    </row>
    <row r="19" ht="22" customHeight="1">
      <c r="C19" s="97"/>
      <c r="D19" s="106" t="s">
        <v>90</v>
      </c>
      <c r="E19" s="109" t="s">
        <v>308</v>
      </c>
      <c r="F19" s="109"/>
      <c r="G19" s="109" t="s">
        <v>309</v>
      </c>
      <c r="H19" s="109" t="s">
        <v>396</v>
      </c>
      <c r="I19" s="2390"/>
      <c r="M19" s="84">
        <v>21</v>
      </c>
    </row>
    <row r="20" ht="12" hidden="1" customHeight="1">
      <c r="C20" s="97"/>
      <c r="D20" s="88"/>
      <c r="E20" s="88"/>
      <c r="F20" s="88"/>
      <c r="G20" s="88"/>
      <c r="H20" s="88"/>
      <c r="I20" s="88"/>
      <c r="M20" s="84">
        <v>0</v>
      </c>
    </row>
    <row r="21" ht="14.65" customHeight="1">
      <c r="A21" s="1684"/>
      <c r="C21" s="97"/>
      <c r="D21" s="148">
        <v>1</v>
      </c>
      <c r="E21" s="2462" t="s">
        <v>1137</v>
      </c>
      <c r="F21" s="2462"/>
      <c r="G21" s="2462"/>
      <c r="H21" s="2462"/>
      <c r="I21" s="209"/>
      <c r="M21" s="84">
        <v>14</v>
      </c>
    </row>
    <row r="22" ht="21" customHeight="1">
      <c r="A22" s="1684"/>
      <c r="C22" s="97"/>
      <c r="D22" s="148" t="s">
        <v>1027</v>
      </c>
      <c r="E22" s="195" t="s">
        <v>1138</v>
      </c>
      <c r="F22" s="199"/>
      <c r="G22" s="1738">
        <v>46118</v>
      </c>
      <c r="H22" s="199" t="s">
        <v>312</v>
      </c>
      <c r="I22" s="152" t="s">
        <v>1139</v>
      </c>
      <c r="M22" s="84">
        <v>20</v>
      </c>
    </row>
    <row r="23" ht="60" customHeight="1">
      <c r="A23" s="1684"/>
      <c r="C23" s="97"/>
      <c r="D23" s="148" t="s">
        <v>1029</v>
      </c>
      <c r="E23" s="195" t="s">
        <v>1140</v>
      </c>
      <c r="F23" s="199"/>
      <c r="G23" s="258" t="s">
        <v>1141</v>
      </c>
      <c r="H23" s="214" t="s">
        <v>1142</v>
      </c>
      <c r="I23" s="259" t="s">
        <v>1143</v>
      </c>
      <c r="M23" s="84">
        <v>57</v>
      </c>
    </row>
    <row r="24" ht="44.149999999999999"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199"/>
      <c r="G24" s="199" t="s">
        <v>312</v>
      </c>
      <c r="H24" s="214" t="s">
        <v>1144</v>
      </c>
      <c r="I24" s="260" t="s">
        <v>636</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r="26" ht="179.25" customHeight="1">
      <c r="A26" s="1684"/>
      <c r="C26" s="97"/>
      <c r="D26" s="148" t="s">
        <v>330</v>
      </c>
      <c r="E26" s="200" t="s">
        <v>1145</v>
      </c>
      <c r="F26" s="199"/>
      <c r="G26" s="199" t="s">
        <v>312</v>
      </c>
      <c r="H26" s="214" t="s">
        <v>1144</v>
      </c>
      <c r="I26" s="2170" t="s">
        <v>1146</v>
      </c>
      <c r="M26" s="84">
        <v>14</v>
      </c>
    </row>
    <row r="27" ht="15.75" customHeight="1">
      <c r="A27" s="1684" t="s">
        <v>110</v>
      </c>
      <c r="C27" s="97"/>
      <c r="D27" s="110"/>
      <c r="E27" s="204" t="s">
        <v>328</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r="29" ht="21" customHeight="1">
      <c r="A29" s="1684"/>
      <c r="C29" s="97"/>
      <c r="D29" s="148" t="s">
        <v>759</v>
      </c>
      <c r="E29" s="206" t="s">
        <v>1132</v>
      </c>
      <c r="F29" s="199"/>
      <c r="G29" s="258" t="s">
        <v>1147</v>
      </c>
      <c r="H29" s="199" t="s">
        <v>312</v>
      </c>
      <c r="I29" s="2170" t="s">
        <v>1148</v>
      </c>
      <c r="M29" s="84">
        <v>20</v>
      </c>
    </row>
    <row r="30" s="1636" customFormat="1" ht="18.75" customHeight="1">
      <c r="A30" s="1684"/>
      <c r="B30" s="1367"/>
      <c r="C30" s="1731" t="s">
        <v>694</v>
      </c>
      <c r="D30" s="2205" t="s">
        <v>801</v>
      </c>
      <c r="E30" s="2404" t="s">
        <v>1132</v>
      </c>
      <c r="F30" s="2578"/>
      <c r="G30" s="2570" t="s">
        <v>1149</v>
      </c>
      <c r="H30" s="2578" t="s">
        <v>312</v>
      </c>
      <c r="I30" s="1636"/>
      <c r="J30" s="1636"/>
      <c r="K30" s="1625"/>
      <c r="L30" s="1625"/>
      <c r="M30" s="1636">
        <v>0</v>
      </c>
    </row>
    <row r="31" s="1636" customFormat="1" ht="18.75" customHeight="1">
      <c r="A31" s="1684"/>
      <c r="B31" s="1367"/>
      <c r="C31" s="1731" t="s">
        <v>694</v>
      </c>
      <c r="D31" s="2205" t="s">
        <v>804</v>
      </c>
      <c r="E31" s="2404" t="s">
        <v>1132</v>
      </c>
      <c r="F31" s="2578"/>
      <c r="G31" s="2570" t="s">
        <v>1150</v>
      </c>
      <c r="H31" s="2578" t="s">
        <v>312</v>
      </c>
      <c r="I31" s="1636"/>
      <c r="J31" s="1636"/>
      <c r="K31" s="1625"/>
      <c r="L31" s="1625"/>
      <c r="M31" s="1636">
        <v>0</v>
      </c>
    </row>
    <row r="32" s="1636" customFormat="1" ht="18.75" customHeight="1">
      <c r="A32" s="1684"/>
      <c r="B32" s="1367"/>
      <c r="C32" s="1731" t="s">
        <v>694</v>
      </c>
      <c r="D32" s="2205" t="s">
        <v>882</v>
      </c>
      <c r="E32" s="2404" t="s">
        <v>1132</v>
      </c>
      <c r="F32" s="2578"/>
      <c r="G32" s="2570" t="s">
        <v>1151</v>
      </c>
      <c r="H32" s="2578" t="s">
        <v>312</v>
      </c>
      <c r="I32" s="1636"/>
      <c r="J32" s="1636"/>
      <c r="K32" s="1625"/>
      <c r="L32" s="1625"/>
      <c r="M32" s="1636">
        <v>0</v>
      </c>
    </row>
    <row r="33" s="1636" customFormat="1" ht="18.75" customHeight="1">
      <c r="A33" s="1684"/>
      <c r="B33" s="1367"/>
      <c r="C33" s="1731" t="s">
        <v>694</v>
      </c>
      <c r="D33" s="2205" t="s">
        <v>884</v>
      </c>
      <c r="E33" s="2404" t="s">
        <v>1132</v>
      </c>
      <c r="F33" s="2578"/>
      <c r="G33" s="2570" t="s">
        <v>1152</v>
      </c>
      <c r="H33" s="2578" t="s">
        <v>312</v>
      </c>
      <c r="I33" s="1636"/>
      <c r="J33" s="1636"/>
      <c r="K33" s="1625"/>
      <c r="L33" s="1625"/>
      <c r="M33" s="1636">
        <v>0</v>
      </c>
    </row>
    <row r="34" s="1636" customFormat="1" ht="18.75" customHeight="1">
      <c r="A34" s="1684"/>
      <c r="B34" s="1367"/>
      <c r="C34" s="1731" t="s">
        <v>694</v>
      </c>
      <c r="D34" s="2205" t="s">
        <v>931</v>
      </c>
      <c r="E34" s="2404" t="s">
        <v>1132</v>
      </c>
      <c r="F34" s="2578"/>
      <c r="G34" s="2570" t="s">
        <v>1153</v>
      </c>
      <c r="H34" s="2578" t="s">
        <v>312</v>
      </c>
      <c r="I34" s="1636"/>
      <c r="J34" s="1636"/>
      <c r="K34" s="1625"/>
      <c r="L34" s="1625"/>
      <c r="M34" s="1636">
        <v>0</v>
      </c>
    </row>
    <row r="35" ht="15.75" customHeight="1">
      <c r="A35" s="1684" t="s">
        <v>111</v>
      </c>
      <c r="C35" s="97"/>
      <c r="D35" s="110"/>
      <c r="E35" s="204" t="s">
        <v>328</v>
      </c>
      <c r="F35" s="205"/>
      <c r="G35" s="205"/>
      <c r="H35" s="202"/>
      <c r="I35" s="2172"/>
      <c r="M35" s="84">
        <v>15</v>
      </c>
    </row>
    <row r="36" ht="31.5" customHeight="1">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r="37" ht="27.300000000000001" customHeight="1">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r="38" ht="15" customHeight="1">
      <c r="A38" s="1684"/>
      <c r="C38" s="97"/>
      <c r="D38" s="148" t="s">
        <v>1154</v>
      </c>
      <c r="E38" s="207" t="s">
        <v>1133</v>
      </c>
      <c r="F38" s="199"/>
      <c r="G38" s="258" t="s">
        <v>1155</v>
      </c>
      <c r="H38" s="199" t="s">
        <v>312</v>
      </c>
      <c r="I38" s="2170" t="s">
        <v>1156</v>
      </c>
      <c r="M38" s="84">
        <v>14</v>
      </c>
    </row>
    <row r="39" ht="15.75" customHeight="1">
      <c r="A39" s="1684" t="s">
        <v>92</v>
      </c>
      <c r="C39" s="97"/>
      <c r="D39" s="110"/>
      <c r="E39" s="205" t="s">
        <v>328</v>
      </c>
      <c r="F39" s="201"/>
      <c r="G39" s="201"/>
      <c r="H39" s="202"/>
      <c r="I39" s="2172"/>
      <c r="M39" s="84">
        <v>15</v>
      </c>
    </row>
    <row r="40" ht="25.199999999999999" customHeight="1">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r="41" ht="15" customHeight="1">
      <c r="A41" s="1684"/>
      <c r="C41" s="97"/>
      <c r="D41" s="148" t="s">
        <v>1157</v>
      </c>
      <c r="E41" s="207" t="s">
        <v>1134</v>
      </c>
      <c r="F41" s="199"/>
      <c r="G41" s="258" t="s">
        <v>1158</v>
      </c>
      <c r="H41" s="199" t="s">
        <v>312</v>
      </c>
      <c r="I41" s="2144" t="s">
        <v>1159</v>
      </c>
      <c r="M41" s="84">
        <v>14</v>
      </c>
    </row>
    <row r="42" ht="15.75" customHeight="1">
      <c r="A42" s="1684" t="s">
        <v>93</v>
      </c>
      <c r="C42" s="97"/>
      <c r="D42" s="110"/>
      <c r="E42" s="205" t="s">
        <v>328</v>
      </c>
      <c r="F42" s="201"/>
      <c r="G42" s="201"/>
      <c r="H42" s="202"/>
      <c r="I42" s="2144"/>
      <c r="M42" s="84">
        <v>15</v>
      </c>
    </row>
    <row r="43" ht="27.300000000000001" customHeight="1">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r="44" ht="15" customHeight="1">
      <c r="A44" s="1684"/>
      <c r="C44" s="97"/>
      <c r="D44" s="148" t="s">
        <v>889</v>
      </c>
      <c r="E44" s="207" t="s">
        <v>1135</v>
      </c>
      <c r="F44" s="199"/>
      <c r="G44" s="208" t="s">
        <v>1160</v>
      </c>
      <c r="H44" s="199" t="s">
        <v>312</v>
      </c>
      <c r="I44" s="2170" t="s">
        <v>1161</v>
      </c>
      <c r="L44" s="156" t="s">
        <v>1136</v>
      </c>
      <c r="M44" s="84">
        <v>14</v>
      </c>
    </row>
    <row r="45" ht="15.75" customHeight="1">
      <c r="A45" s="1684" t="s">
        <v>112</v>
      </c>
      <c r="C45" s="97"/>
      <c r="D45" s="110"/>
      <c r="E45" s="205" t="s">
        <v>328</v>
      </c>
      <c r="F45" s="201"/>
      <c r="G45" s="201"/>
      <c r="H45" s="202"/>
      <c r="I45" s="2172"/>
      <c r="M45" s="84">
        <v>15</v>
      </c>
    </row>
    <row r="46" s="1824" customFormat="1" ht="3" customHeight="1">
      <c r="A46" s="1684"/>
      <c r="K46" s="197"/>
      <c r="L46" s="197"/>
      <c r="M46" s="141">
        <v>3</v>
      </c>
    </row>
    <row r="47" ht="26.25" customHeight="1">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r="48" ht="22.5" hidden="1" customHeight="1">
      <c r="A48" s="1363" t="s">
        <v>84</v>
      </c>
      <c r="B48" s="147">
        <v>0</v>
      </c>
      <c r="C48" s="98">
        <v>3</v>
      </c>
      <c r="D48" s="84">
        <v>6</v>
      </c>
      <c r="E48" s="84">
        <v>63</v>
      </c>
      <c r="F48" s="84">
        <v>0</v>
      </c>
      <c r="G48" s="84">
        <v>35</v>
      </c>
      <c r="H48" s="84">
        <v>35</v>
      </c>
      <c r="I48" s="84">
        <v>91</v>
      </c>
      <c r="J48" s="84">
        <v>68</v>
      </c>
      <c r="K48" s="156">
        <v>10</v>
      </c>
      <c r="L48" s="156">
        <v>10</v>
      </c>
      <c r="M48" s="84">
        <v>23</v>
      </c>
    </row>
  </sheetData>
  <sheetProtection autoFilter="0" deleteColumns="1" deleteRows="1" formatColumns="0" formatRows="0" insertColumns="1" insertRows="1" sheet="1" sort="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r:id="rId1" ref="H26" tooltip="https://portal.eias.ru/Portal/DownloadPage.aspx?type=12&amp;guid=89e2e3ac-af3b-4267-94a8-13203598aa40"/>
  </hyperlink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2"/>
  <extLst>
    <ext xmlns:x14="http://schemas.microsoft.com/office/spreadsheetml/2009/9/main" uri="{CCE6A557-97BC-4b89-ADB6-D9C93CAAB3DF}">
      <x14:dataValidations xmlns:xm="http://schemas.microsoft.com/office/excel/2006/main" count="3">
        <x14:dataValidation xr:uid="{00700087-00ED-42E3-92A4-00CB00640085}"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G44</xm:sqref>
        </x14:dataValidation>
        <x14:dataValidation xr:uid="{00B80012-007A-464A-BB0A-00EC006E00B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9E0055-00CA-457B-8D9D-0030004C002C}" type="textLength" allowBlank="1" error="Допускается ввод не более 900 символов!" errorTitle="Ошибка" operator="lessThanOrEqual" showErrorMessage="1" showInputMessage="1">
          <x14:formula1>
            <xm:f>900</xm:f>
          </x14:formula1>
          <xm:sqref>I23:I24 I38 G41 I44 I26 E29:E34 G38 E41 I29:I34 E38 I41 G23 E26 I10 E23 G29:G34 E10 G8 E2 I2 I4 G4 E4 E6 I6 G6 E8 I8 E44</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r="3" s="1636" customFormat="1" ht="18.75" hidden="1" customHeight="1">
      <c r="A3" s="1781"/>
      <c r="B3" s="1781"/>
      <c r="C3" s="370" t="s">
        <v>1162</v>
      </c>
      <c r="D3" s="345"/>
      <c r="E3" s="1032"/>
      <c r="F3" s="1032"/>
      <c r="G3" s="2428"/>
      <c r="H3" s="1501"/>
      <c r="I3" s="652" t="s">
        <v>1163</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r="6" s="1636" customFormat="1" ht="18.75" hidden="1" customHeight="1">
      <c r="A6" s="1781"/>
      <c r="B6" s="1781"/>
      <c r="C6" s="370" t="s">
        <v>1164</v>
      </c>
      <c r="D6" s="345"/>
      <c r="E6" s="1032"/>
      <c r="F6" s="1032"/>
      <c r="G6" s="2428"/>
      <c r="H6" s="1501"/>
      <c r="I6" s="652" t="s">
        <v>1163</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312</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312</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46050.62997685185</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3/12</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306</v>
      </c>
      <c r="F19" s="2210"/>
      <c r="G19" s="2210"/>
      <c r="H19" s="2210"/>
      <c r="I19" s="2210"/>
      <c r="J19" s="2210"/>
      <c r="K19" s="2210"/>
      <c r="L19" s="2210"/>
      <c r="M19" s="2390" t="s">
        <v>307</v>
      </c>
      <c r="AH19" s="375">
        <v>21</v>
      </c>
    </row>
    <row r="20" ht="22" customHeight="1">
      <c r="D20" s="377"/>
      <c r="E20" s="2278" t="s">
        <v>90</v>
      </c>
      <c r="F20" s="2225" t="s">
        <v>123</v>
      </c>
      <c r="G20" s="2225" t="s">
        <v>124</v>
      </c>
      <c r="H20" s="2387" t="s">
        <v>1165</v>
      </c>
      <c r="I20" s="2388"/>
      <c r="J20" s="2434"/>
      <c r="K20" s="2225" t="s">
        <v>309</v>
      </c>
      <c r="L20" s="2225" t="s">
        <v>396</v>
      </c>
      <c r="M20" s="2390"/>
      <c r="AH20" s="375">
        <v>21</v>
      </c>
    </row>
    <row r="21" ht="22" customHeight="1">
      <c r="D21" s="377"/>
      <c r="E21" s="2280"/>
      <c r="F21" s="2226"/>
      <c r="G21" s="2226"/>
      <c r="H21" s="2219" t="s">
        <v>1166</v>
      </c>
      <c r="I21" s="2221"/>
      <c r="J21" s="109" t="s">
        <v>1167</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110</v>
      </c>
      <c r="F23" s="2469" t="str">
        <f>"Предлагаемый метод регулирования"&amp;IF(TEMPLATE_SPHERE="HEAT"," в сфере "&amp;TEMPLATE_SPHERE_RUS,"")</f>
        <v xml:space="preserve">Предлагаемый метод регулирования в сфере теплоснабжения</v>
      </c>
      <c r="G23" s="2470"/>
      <c r="H23" s="2462"/>
      <c r="I23" s="2462"/>
      <c r="J23" s="2462"/>
      <c r="K23" s="2470" t="s">
        <v>312</v>
      </c>
      <c r="L23" s="2462"/>
      <c r="M23" s="1770"/>
      <c r="N23" s="335"/>
      <c r="AH23" s="375">
        <v>19</v>
      </c>
    </row>
    <row r="24" ht="60.75" hidden="1" customHeight="1">
      <c r="A24" s="1781" t="s">
        <v>156</v>
      </c>
      <c r="B24" s="1781" t="s">
        <v>157</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1162</v>
      </c>
      <c r="D25" s="2467"/>
      <c r="E25" s="2205"/>
      <c r="F25" s="2471"/>
      <c r="G25" s="2428"/>
      <c r="H25" s="1501"/>
      <c r="I25" s="652" t="s">
        <v>1163</v>
      </c>
      <c r="J25" s="572"/>
      <c r="K25" s="1501"/>
      <c r="L25" s="215"/>
      <c r="M25" s="2171"/>
      <c r="N25" s="335"/>
      <c r="O25" s="1625"/>
      <c r="P25" s="1625"/>
      <c r="AH25" s="1632">
        <v>0</v>
      </c>
    </row>
    <row r="26" ht="0.75" hidden="1" customHeight="1">
      <c r="A26" s="1781"/>
      <c r="B26" s="1781"/>
      <c r="C26" s="370" t="s">
        <v>1168</v>
      </c>
      <c r="D26" s="2467"/>
      <c r="E26" s="2205"/>
      <c r="F26" s="2384"/>
      <c r="G26" s="401"/>
      <c r="H26" s="1501"/>
      <c r="I26" s="396"/>
      <c r="J26" s="350"/>
      <c r="K26" s="1501"/>
      <c r="L26" s="202"/>
      <c r="M26" s="2171"/>
      <c r="N26" s="335"/>
      <c r="AH26" s="375">
        <v>0</v>
      </c>
    </row>
    <row r="27" s="1636" customFormat="1" ht="45" hidden="1" customHeight="1">
      <c r="A27" s="1781" t="s">
        <v>162</v>
      </c>
      <c r="B27" s="1781" t="s">
        <v>163</v>
      </c>
      <c r="C27" s="370"/>
      <c r="D27" s="2463"/>
      <c r="E27" s="2464"/>
      <c r="F27" s="2465"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r="28" s="1636" customFormat="1" ht="18.75" hidden="1" customHeight="1">
      <c r="A28" s="1781"/>
      <c r="B28" s="1781"/>
      <c r="C28" s="370" t="s">
        <v>1162</v>
      </c>
      <c r="D28" s="2463"/>
      <c r="E28" s="2464"/>
      <c r="F28" s="2465"/>
      <c r="G28" s="2428"/>
      <c r="H28" s="1501"/>
      <c r="I28" s="652" t="s">
        <v>1163</v>
      </c>
      <c r="J28" s="572"/>
      <c r="K28" s="1501"/>
      <c r="L28" s="215"/>
      <c r="M28" s="2171"/>
      <c r="N28" s="335"/>
      <c r="O28" s="1625"/>
      <c r="P28" s="1625"/>
      <c r="AH28" s="1632">
        <v>0</v>
      </c>
    </row>
    <row r="29" s="1636" customFormat="1" ht="0.75" hidden="1" customHeight="1">
      <c r="A29" s="1781"/>
      <c r="B29" s="1781"/>
      <c r="C29" s="370" t="s">
        <v>1168</v>
      </c>
      <c r="D29" s="2463"/>
      <c r="E29" s="2205"/>
      <c r="F29" s="2384"/>
      <c r="G29" s="401"/>
      <c r="H29" s="1501"/>
      <c r="I29" s="652"/>
      <c r="J29" s="572"/>
      <c r="K29" s="1501"/>
      <c r="L29" s="215"/>
      <c r="M29" s="2171"/>
      <c r="N29" s="335"/>
      <c r="O29" s="1625"/>
      <c r="P29" s="1625"/>
      <c r="AH29" s="1632">
        <v>0</v>
      </c>
    </row>
    <row r="30" s="1636" customFormat="1" ht="45" hidden="1" customHeight="1">
      <c r="A30" s="1781" t="s">
        <v>168</v>
      </c>
      <c r="B30" s="1781" t="s">
        <v>169</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r="31" s="1636" customFormat="1" ht="18.75" hidden="1" customHeight="1">
      <c r="A31" s="1781"/>
      <c r="B31" s="1781"/>
      <c r="C31" s="370" t="s">
        <v>1162</v>
      </c>
      <c r="D31" s="2463"/>
      <c r="E31" s="2205"/>
      <c r="F31" s="2384"/>
      <c r="G31" s="2428"/>
      <c r="H31" s="1501"/>
      <c r="I31" s="652" t="s">
        <v>1163</v>
      </c>
      <c r="J31" s="572"/>
      <c r="K31" s="1501"/>
      <c r="L31" s="215"/>
      <c r="M31" s="2171"/>
      <c r="N31" s="335"/>
      <c r="O31" s="1625"/>
      <c r="P31" s="1625"/>
      <c r="AH31" s="1632">
        <v>0</v>
      </c>
    </row>
    <row r="32" s="1636" customFormat="1" ht="0.75" hidden="1" customHeight="1">
      <c r="A32" s="1781"/>
      <c r="B32" s="1781"/>
      <c r="C32" s="370" t="s">
        <v>1168</v>
      </c>
      <c r="D32" s="2463"/>
      <c r="E32" s="2205"/>
      <c r="F32" s="2384"/>
      <c r="G32" s="401"/>
      <c r="H32" s="1501"/>
      <c r="I32" s="652"/>
      <c r="J32" s="572"/>
      <c r="K32" s="1501"/>
      <c r="L32" s="215"/>
      <c r="M32" s="2171"/>
      <c r="N32" s="335"/>
      <c r="O32" s="1625"/>
      <c r="P32" s="1625"/>
      <c r="AH32" s="1632">
        <v>0</v>
      </c>
    </row>
    <row r="33" s="1636" customFormat="1" ht="45" hidden="1" customHeight="1">
      <c r="A33" s="1781" t="s">
        <v>174</v>
      </c>
      <c r="B33" s="1781" t="s">
        <v>175</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r="34" s="1636" customFormat="1" ht="18.75" hidden="1" customHeight="1">
      <c r="A34" s="1781"/>
      <c r="B34" s="1781"/>
      <c r="C34" s="370" t="s">
        <v>1162</v>
      </c>
      <c r="D34" s="2463"/>
      <c r="E34" s="2205"/>
      <c r="F34" s="2384"/>
      <c r="G34" s="2428"/>
      <c r="H34" s="1501"/>
      <c r="I34" s="652" t="s">
        <v>1163</v>
      </c>
      <c r="J34" s="572"/>
      <c r="K34" s="1501"/>
      <c r="L34" s="215"/>
      <c r="M34" s="2171"/>
      <c r="N34" s="335"/>
      <c r="O34" s="1625"/>
      <c r="P34" s="1625"/>
      <c r="AH34" s="1632">
        <v>0</v>
      </c>
    </row>
    <row r="35" s="1636" customFormat="1" ht="0.75" hidden="1" customHeight="1">
      <c r="A35" s="1781"/>
      <c r="B35" s="1781"/>
      <c r="C35" s="370" t="s">
        <v>1168</v>
      </c>
      <c r="D35" s="2463"/>
      <c r="E35" s="2205"/>
      <c r="F35" s="2384"/>
      <c r="G35" s="401"/>
      <c r="H35" s="1501"/>
      <c r="I35" s="652"/>
      <c r="J35" s="572"/>
      <c r="K35" s="1501"/>
      <c r="L35" s="215"/>
      <c r="M35" s="2171"/>
      <c r="N35" s="335"/>
      <c r="O35" s="1625"/>
      <c r="P35" s="1625"/>
      <c r="AH35" s="1632">
        <v>0</v>
      </c>
    </row>
    <row r="36" s="1636" customFormat="1" ht="18.75" hidden="1" customHeight="1">
      <c r="A36" s="1781" t="s">
        <v>180</v>
      </c>
      <c r="B36" s="1781" t="s">
        <v>181</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r="37" s="1636" customFormat="1" ht="18.75" hidden="1" customHeight="1">
      <c r="A37" s="1781"/>
      <c r="B37" s="1781"/>
      <c r="C37" s="370" t="s">
        <v>1162</v>
      </c>
      <c r="D37" s="2463"/>
      <c r="E37" s="2205"/>
      <c r="F37" s="2384"/>
      <c r="G37" s="2428"/>
      <c r="H37" s="1501"/>
      <c r="I37" s="652" t="s">
        <v>1163</v>
      </c>
      <c r="J37" s="572"/>
      <c r="K37" s="1501"/>
      <c r="L37" s="215"/>
      <c r="M37" s="2171"/>
      <c r="N37" s="335"/>
      <c r="O37" s="1625"/>
      <c r="P37" s="1625"/>
      <c r="AH37" s="1632">
        <v>0</v>
      </c>
    </row>
    <row r="38" s="1636" customFormat="1" ht="0.75" hidden="1" customHeight="1">
      <c r="A38" s="1781"/>
      <c r="B38" s="1781"/>
      <c r="C38" s="370" t="s">
        <v>1168</v>
      </c>
      <c r="D38" s="2463"/>
      <c r="E38" s="2205"/>
      <c r="F38" s="2384"/>
      <c r="G38" s="401"/>
      <c r="H38" s="1501"/>
      <c r="I38" s="652"/>
      <c r="J38" s="572"/>
      <c r="K38" s="1501"/>
      <c r="L38" s="215"/>
      <c r="M38" s="2171"/>
      <c r="N38" s="335"/>
      <c r="O38" s="1625"/>
      <c r="P38" s="1625"/>
      <c r="AH38" s="1632">
        <v>0</v>
      </c>
    </row>
    <row r="39" s="1636" customFormat="1" ht="18.75" hidden="1" customHeight="1">
      <c r="A39" s="1781" t="s">
        <v>186</v>
      </c>
      <c r="B39" s="1781" t="s">
        <v>187</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r="40" s="1636" customFormat="1" ht="18.75" hidden="1" customHeight="1">
      <c r="A40" s="1781"/>
      <c r="B40" s="1781"/>
      <c r="C40" s="370" t="s">
        <v>1162</v>
      </c>
      <c r="D40" s="2463"/>
      <c r="E40" s="2205"/>
      <c r="F40" s="2384"/>
      <c r="G40" s="2428"/>
      <c r="H40" s="1501"/>
      <c r="I40" s="652" t="s">
        <v>1163</v>
      </c>
      <c r="J40" s="572"/>
      <c r="K40" s="1501"/>
      <c r="L40" s="215"/>
      <c r="M40" s="2171"/>
      <c r="N40" s="335"/>
      <c r="O40" s="1625"/>
      <c r="P40" s="1625"/>
      <c r="AH40" s="1632">
        <v>0</v>
      </c>
    </row>
    <row r="41" s="1636" customFormat="1" ht="0.75" hidden="1" customHeight="1">
      <c r="A41" s="1781"/>
      <c r="B41" s="1781"/>
      <c r="C41" s="370" t="s">
        <v>1168</v>
      </c>
      <c r="D41" s="2463"/>
      <c r="E41" s="2205"/>
      <c r="F41" s="2384"/>
      <c r="G41" s="401"/>
      <c r="H41" s="1501"/>
      <c r="I41" s="652"/>
      <c r="J41" s="572"/>
      <c r="K41" s="1501"/>
      <c r="L41" s="215"/>
      <c r="M41" s="2171"/>
      <c r="N41" s="335"/>
      <c r="O41" s="1625"/>
      <c r="P41" s="1625"/>
      <c r="AH41" s="1632">
        <v>0</v>
      </c>
    </row>
    <row r="42" s="1636" customFormat="1" ht="18.75" hidden="1" customHeight="1">
      <c r="A42" s="1781" t="s">
        <v>192</v>
      </c>
      <c r="B42" s="1781" t="s">
        <v>193</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r="43" s="1636" customFormat="1" ht="18.75" hidden="1" customHeight="1">
      <c r="A43" s="1781"/>
      <c r="B43" s="1781"/>
      <c r="C43" s="370" t="s">
        <v>1162</v>
      </c>
      <c r="D43" s="2463"/>
      <c r="E43" s="2205"/>
      <c r="F43" s="2384"/>
      <c r="G43" s="2428"/>
      <c r="H43" s="1501"/>
      <c r="I43" s="652" t="s">
        <v>1163</v>
      </c>
      <c r="J43" s="572"/>
      <c r="K43" s="1501"/>
      <c r="L43" s="215"/>
      <c r="M43" s="2171"/>
      <c r="N43" s="335"/>
      <c r="O43" s="1625"/>
      <c r="P43" s="1625"/>
      <c r="AH43" s="1632">
        <v>0</v>
      </c>
    </row>
    <row r="44" s="1636" customFormat="1" ht="0.75" hidden="1" customHeight="1">
      <c r="A44" s="1781"/>
      <c r="B44" s="1781"/>
      <c r="C44" s="370" t="s">
        <v>1168</v>
      </c>
      <c r="D44" s="2463"/>
      <c r="E44" s="2205"/>
      <c r="F44" s="2384"/>
      <c r="G44" s="401"/>
      <c r="H44" s="1501"/>
      <c r="I44" s="652"/>
      <c r="J44" s="572"/>
      <c r="K44" s="1501"/>
      <c r="L44" s="215"/>
      <c r="M44" s="2171"/>
      <c r="N44" s="335"/>
      <c r="O44" s="1625"/>
      <c r="P44" s="1625"/>
      <c r="AH44" s="1632">
        <v>0</v>
      </c>
    </row>
    <row r="45" s="1636" customFormat="1" ht="18.75" hidden="1" customHeight="1">
      <c r="A45" s="1781" t="s">
        <v>198</v>
      </c>
      <c r="B45" s="1781" t="s">
        <v>199</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r="46" s="1636" customFormat="1" ht="18.75" hidden="1" customHeight="1">
      <c r="A46" s="1781"/>
      <c r="B46" s="1781"/>
      <c r="C46" s="370" t="s">
        <v>1162</v>
      </c>
      <c r="D46" s="2463"/>
      <c r="E46" s="2205"/>
      <c r="F46" s="2384"/>
      <c r="G46" s="2428"/>
      <c r="H46" s="1501"/>
      <c r="I46" s="652" t="s">
        <v>1163</v>
      </c>
      <c r="J46" s="572"/>
      <c r="K46" s="1501"/>
      <c r="L46" s="215"/>
      <c r="M46" s="2171"/>
      <c r="N46" s="335"/>
      <c r="O46" s="1625"/>
      <c r="P46" s="1625"/>
      <c r="AH46" s="1632">
        <v>0</v>
      </c>
    </row>
    <row r="47" s="1636" customFormat="1" ht="0.75" hidden="1" customHeight="1">
      <c r="A47" s="1781"/>
      <c r="B47" s="1781"/>
      <c r="C47" s="370" t="s">
        <v>1168</v>
      </c>
      <c r="D47" s="2463"/>
      <c r="E47" s="2205"/>
      <c r="F47" s="2384"/>
      <c r="G47" s="401"/>
      <c r="H47" s="1501"/>
      <c r="I47" s="652"/>
      <c r="J47" s="572"/>
      <c r="K47" s="1501"/>
      <c r="L47" s="215"/>
      <c r="M47" s="2171"/>
      <c r="N47" s="335"/>
      <c r="O47" s="1625"/>
      <c r="P47" s="1625"/>
      <c r="AH47" s="1632">
        <v>0</v>
      </c>
    </row>
    <row r="48" s="1636" customFormat="1" ht="18.75" hidden="1" customHeight="1">
      <c r="A48" s="1781" t="s">
        <v>207</v>
      </c>
      <c r="B48" s="1781" t="s">
        <v>208</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r="49" s="1636" customFormat="1" ht="18.75" hidden="1" customHeight="1">
      <c r="A49" s="1781"/>
      <c r="B49" s="1781"/>
      <c r="C49" s="370" t="s">
        <v>1162</v>
      </c>
      <c r="D49" s="2463"/>
      <c r="E49" s="2205"/>
      <c r="F49" s="2384"/>
      <c r="G49" s="2428"/>
      <c r="H49" s="1501"/>
      <c r="I49" s="652" t="s">
        <v>1163</v>
      </c>
      <c r="J49" s="572"/>
      <c r="K49" s="1501"/>
      <c r="L49" s="215"/>
      <c r="M49" s="2171"/>
      <c r="N49" s="335"/>
      <c r="O49" s="1625"/>
      <c r="P49" s="1625"/>
      <c r="AH49" s="1632">
        <v>0</v>
      </c>
    </row>
    <row r="50" s="1636" customFormat="1" ht="0.75" hidden="1" customHeight="1">
      <c r="A50" s="1781"/>
      <c r="B50" s="1781"/>
      <c r="C50" s="370" t="s">
        <v>1168</v>
      </c>
      <c r="D50" s="2463"/>
      <c r="E50" s="2205"/>
      <c r="F50" s="2384"/>
      <c r="G50" s="401"/>
      <c r="H50" s="1501"/>
      <c r="I50" s="652"/>
      <c r="J50" s="572"/>
      <c r="K50" s="1501"/>
      <c r="L50" s="215"/>
      <c r="M50" s="2171"/>
      <c r="N50" s="335"/>
      <c r="O50" s="1625"/>
      <c r="P50" s="1625"/>
      <c r="AH50" s="1632">
        <v>0</v>
      </c>
    </row>
    <row r="51" s="1636" customFormat="1" ht="18.75" hidden="1" customHeight="1">
      <c r="A51" s="1781" t="s">
        <v>231</v>
      </c>
      <c r="B51" s="1781" t="s">
        <v>232</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r="52" s="1636" customFormat="1" ht="18.75" hidden="1" customHeight="1">
      <c r="A52" s="1781"/>
      <c r="B52" s="1781"/>
      <c r="C52" s="370" t="s">
        <v>1162</v>
      </c>
      <c r="D52" s="2463"/>
      <c r="E52" s="2205"/>
      <c r="F52" s="2384"/>
      <c r="G52" s="2428"/>
      <c r="H52" s="1501"/>
      <c r="I52" s="652" t="s">
        <v>1163</v>
      </c>
      <c r="J52" s="572"/>
      <c r="K52" s="1501"/>
      <c r="L52" s="215"/>
      <c r="M52" s="2171"/>
      <c r="N52" s="335"/>
      <c r="O52" s="1625"/>
      <c r="P52" s="1625"/>
      <c r="AH52" s="1632">
        <v>0</v>
      </c>
    </row>
    <row r="53" s="1636" customFormat="1" ht="0.75" hidden="1" customHeight="1">
      <c r="A53" s="1781"/>
      <c r="B53" s="1781"/>
      <c r="C53" s="370" t="s">
        <v>1168</v>
      </c>
      <c r="D53" s="2463"/>
      <c r="E53" s="2205"/>
      <c r="F53" s="2384"/>
      <c r="G53" s="401"/>
      <c r="H53" s="1501"/>
      <c r="I53" s="652"/>
      <c r="J53" s="572"/>
      <c r="K53" s="1501"/>
      <c r="L53" s="215"/>
      <c r="M53" s="2171"/>
      <c r="N53" s="335"/>
      <c r="O53" s="1625"/>
      <c r="P53" s="1625"/>
      <c r="AH53" s="1632">
        <v>0</v>
      </c>
    </row>
    <row r="54" s="1636" customFormat="1" ht="18.75" hidden="1" customHeight="1">
      <c r="A54" s="1781" t="s">
        <v>236</v>
      </c>
      <c r="B54" s="1781" t="s">
        <v>237</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r="55" s="1636" customFormat="1" ht="18.75" hidden="1" customHeight="1">
      <c r="A55" s="1781"/>
      <c r="B55" s="1781"/>
      <c r="C55" s="370" t="s">
        <v>1162</v>
      </c>
      <c r="D55" s="2463"/>
      <c r="E55" s="2205"/>
      <c r="F55" s="2384"/>
      <c r="G55" s="2428"/>
      <c r="H55" s="1501"/>
      <c r="I55" s="652" t="s">
        <v>1163</v>
      </c>
      <c r="J55" s="572"/>
      <c r="K55" s="1501"/>
      <c r="L55" s="215"/>
      <c r="M55" s="2171"/>
      <c r="N55" s="335"/>
      <c r="O55" s="1625"/>
      <c r="P55" s="1625"/>
      <c r="AH55" s="1632">
        <v>0</v>
      </c>
    </row>
    <row r="56" s="1636" customFormat="1" ht="0.75" hidden="1" customHeight="1">
      <c r="A56" s="1781"/>
      <c r="B56" s="1781"/>
      <c r="C56" s="370" t="s">
        <v>1168</v>
      </c>
      <c r="D56" s="2463"/>
      <c r="E56" s="2205"/>
      <c r="F56" s="2384"/>
      <c r="G56" s="401"/>
      <c r="H56" s="1501"/>
      <c r="I56" s="652"/>
      <c r="J56" s="572"/>
      <c r="K56" s="1501"/>
      <c r="L56" s="215"/>
      <c r="M56" s="2171"/>
      <c r="N56" s="335"/>
      <c r="O56" s="1625"/>
      <c r="P56" s="1625"/>
      <c r="AH56" s="1632">
        <v>0</v>
      </c>
    </row>
    <row r="57" s="1636" customFormat="1" ht="18.75" hidden="1" customHeight="1">
      <c r="A57" s="1781" t="s">
        <v>241</v>
      </c>
      <c r="B57" s="1781" t="s">
        <v>242</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r="58" s="1636" customFormat="1" ht="18.75" hidden="1" customHeight="1">
      <c r="A58" s="1781"/>
      <c r="B58" s="1781"/>
      <c r="C58" s="370" t="s">
        <v>1162</v>
      </c>
      <c r="D58" s="2463"/>
      <c r="E58" s="2205"/>
      <c r="F58" s="2384"/>
      <c r="G58" s="2428"/>
      <c r="H58" s="1501"/>
      <c r="I58" s="652" t="s">
        <v>1163</v>
      </c>
      <c r="J58" s="572"/>
      <c r="K58" s="1501"/>
      <c r="L58" s="215"/>
      <c r="M58" s="2171"/>
      <c r="N58" s="335"/>
      <c r="O58" s="1625"/>
      <c r="P58" s="1625"/>
      <c r="AH58" s="1632">
        <v>0</v>
      </c>
    </row>
    <row r="59" s="1636" customFormat="1" ht="0.75" hidden="1" customHeight="1">
      <c r="A59" s="1781"/>
      <c r="B59" s="1781"/>
      <c r="C59" s="370" t="s">
        <v>1168</v>
      </c>
      <c r="D59" s="2463"/>
      <c r="E59" s="2205"/>
      <c r="F59" s="2384"/>
      <c r="G59" s="401"/>
      <c r="H59" s="1501"/>
      <c r="I59" s="652"/>
      <c r="J59" s="572"/>
      <c r="K59" s="1501"/>
      <c r="L59" s="215"/>
      <c r="M59" s="2171"/>
      <c r="N59" s="335"/>
      <c r="O59" s="1625"/>
      <c r="P59" s="1625"/>
      <c r="AH59" s="1632">
        <v>0</v>
      </c>
    </row>
    <row r="60" s="1636" customFormat="1" ht="18.75" hidden="1" customHeight="1">
      <c r="A60" s="1781" t="s">
        <v>246</v>
      </c>
      <c r="B60" s="1781" t="s">
        <v>247</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r="61" s="1636" customFormat="1" ht="18.75" hidden="1" customHeight="1">
      <c r="A61" s="1781"/>
      <c r="B61" s="1781"/>
      <c r="C61" s="370" t="s">
        <v>1162</v>
      </c>
      <c r="D61" s="2463"/>
      <c r="E61" s="2205"/>
      <c r="F61" s="2384"/>
      <c r="G61" s="2428"/>
      <c r="H61" s="1501"/>
      <c r="I61" s="652" t="s">
        <v>1163</v>
      </c>
      <c r="J61" s="572"/>
      <c r="K61" s="1501"/>
      <c r="L61" s="215"/>
      <c r="M61" s="2171"/>
      <c r="N61" s="335"/>
      <c r="O61" s="1625"/>
      <c r="P61" s="1625"/>
      <c r="AH61" s="1632">
        <v>0</v>
      </c>
    </row>
    <row r="62" s="1636" customFormat="1" ht="0.75" hidden="1" customHeight="1">
      <c r="A62" s="1781"/>
      <c r="B62" s="1781"/>
      <c r="C62" s="370" t="s">
        <v>1168</v>
      </c>
      <c r="D62" s="2463"/>
      <c r="E62" s="2205"/>
      <c r="F62" s="2384"/>
      <c r="G62" s="401"/>
      <c r="H62" s="1501"/>
      <c r="I62" s="652"/>
      <c r="J62" s="572"/>
      <c r="K62" s="1501"/>
      <c r="L62" s="215"/>
      <c r="M62" s="2171"/>
      <c r="N62" s="335"/>
      <c r="O62" s="1625"/>
      <c r="P62" s="1625"/>
      <c r="AH62" s="1632">
        <v>0</v>
      </c>
    </row>
    <row r="63" s="1636" customFormat="1" ht="18.75" hidden="1" customHeight="1">
      <c r="A63" s="1781" t="s">
        <v>251</v>
      </c>
      <c r="B63" s="1781" t="s">
        <v>252</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r="64" s="1636" customFormat="1" ht="18.75" hidden="1" customHeight="1">
      <c r="A64" s="1781"/>
      <c r="B64" s="1781"/>
      <c r="C64" s="370" t="s">
        <v>1162</v>
      </c>
      <c r="D64" s="2463"/>
      <c r="E64" s="2205"/>
      <c r="F64" s="2384"/>
      <c r="G64" s="2428"/>
      <c r="H64" s="1501"/>
      <c r="I64" s="652" t="s">
        <v>1163</v>
      </c>
      <c r="J64" s="572"/>
      <c r="K64" s="1501"/>
      <c r="L64" s="215"/>
      <c r="M64" s="2171"/>
      <c r="N64" s="335"/>
      <c r="O64" s="1625"/>
      <c r="P64" s="1625"/>
      <c r="AH64" s="1632">
        <v>0</v>
      </c>
    </row>
    <row r="65" s="1636" customFormat="1" ht="0.75" hidden="1" customHeight="1">
      <c r="A65" s="1781"/>
      <c r="B65" s="1781"/>
      <c r="C65" s="370" t="s">
        <v>1168</v>
      </c>
      <c r="D65" s="2463"/>
      <c r="E65" s="2205"/>
      <c r="F65" s="2384"/>
      <c r="G65" s="401"/>
      <c r="H65" s="1501"/>
      <c r="I65" s="652"/>
      <c r="J65" s="572"/>
      <c r="K65" s="1501"/>
      <c r="L65" s="215"/>
      <c r="M65" s="2171"/>
      <c r="N65" s="335"/>
      <c r="O65" s="1625"/>
      <c r="P65" s="1625"/>
      <c r="AH65" s="1632">
        <v>0</v>
      </c>
    </row>
    <row r="66" s="1636" customFormat="1" ht="18.75" hidden="1" customHeight="1">
      <c r="A66" s="1781" t="s">
        <v>256</v>
      </c>
      <c r="B66" s="1781" t="s">
        <v>257</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r="67" s="1636" customFormat="1" ht="18.75" hidden="1" customHeight="1">
      <c r="A67" s="1781"/>
      <c r="B67" s="1781"/>
      <c r="C67" s="370" t="s">
        <v>1162</v>
      </c>
      <c r="D67" s="2463"/>
      <c r="E67" s="2205"/>
      <c r="F67" s="2384"/>
      <c r="G67" s="2428"/>
      <c r="H67" s="1501"/>
      <c r="I67" s="652" t="s">
        <v>1163</v>
      </c>
      <c r="J67" s="572"/>
      <c r="K67" s="1501"/>
      <c r="L67" s="215"/>
      <c r="M67" s="2171"/>
      <c r="N67" s="335"/>
      <c r="O67" s="1625"/>
      <c r="P67" s="1625"/>
      <c r="AH67" s="1632">
        <v>0</v>
      </c>
    </row>
    <row r="68" s="1636" customFormat="1" ht="0.75" hidden="1" customHeight="1">
      <c r="A68" s="1781"/>
      <c r="B68" s="1781"/>
      <c r="C68" s="370" t="s">
        <v>1168</v>
      </c>
      <c r="D68" s="2463"/>
      <c r="E68" s="2205"/>
      <c r="F68" s="2384"/>
      <c r="G68" s="401"/>
      <c r="H68" s="1501"/>
      <c r="I68" s="652"/>
      <c r="J68" s="572"/>
      <c r="K68" s="1501"/>
      <c r="L68" s="215"/>
      <c r="M68" s="2171"/>
      <c r="N68" s="335"/>
      <c r="O68" s="1625"/>
      <c r="P68" s="1625"/>
      <c r="AH68" s="1632">
        <v>0</v>
      </c>
    </row>
    <row r="69" s="1636" customFormat="1" ht="18.75" hidden="1" customHeight="1">
      <c r="A69" s="1781" t="s">
        <v>261</v>
      </c>
      <c r="B69" s="1781" t="s">
        <v>262</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r="70" s="1636" customFormat="1" ht="18.75" hidden="1" customHeight="1">
      <c r="A70" s="1781"/>
      <c r="B70" s="1781"/>
      <c r="C70" s="370" t="s">
        <v>1162</v>
      </c>
      <c r="D70" s="2463"/>
      <c r="E70" s="2205"/>
      <c r="F70" s="2384"/>
      <c r="G70" s="2428"/>
      <c r="H70" s="1501"/>
      <c r="I70" s="652" t="s">
        <v>1163</v>
      </c>
      <c r="J70" s="572"/>
      <c r="K70" s="1501"/>
      <c r="L70" s="215"/>
      <c r="M70" s="2171"/>
      <c r="N70" s="335"/>
      <c r="O70" s="1625"/>
      <c r="P70" s="1625"/>
      <c r="AH70" s="1632">
        <v>0</v>
      </c>
    </row>
    <row r="71" s="1636" customFormat="1" ht="0.75" hidden="1" customHeight="1">
      <c r="A71" s="1781"/>
      <c r="B71" s="1781"/>
      <c r="C71" s="370" t="s">
        <v>1168</v>
      </c>
      <c r="D71" s="2463"/>
      <c r="E71" s="2205"/>
      <c r="F71" s="2384"/>
      <c r="G71" s="401"/>
      <c r="H71" s="1501"/>
      <c r="I71" s="652"/>
      <c r="J71" s="572"/>
      <c r="K71" s="1501"/>
      <c r="L71" s="215"/>
      <c r="M71" s="2171"/>
      <c r="N71" s="335"/>
      <c r="O71" s="1625"/>
      <c r="P71" s="1625"/>
      <c r="AH71" s="1632">
        <v>0</v>
      </c>
    </row>
    <row r="72" s="1636" customFormat="1" ht="18.75" hidden="1" customHeight="1">
      <c r="A72" s="1781" t="s">
        <v>266</v>
      </c>
      <c r="B72" s="1781" t="s">
        <v>267</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r="73" s="1636" customFormat="1" ht="18.75" hidden="1" customHeight="1">
      <c r="A73" s="1781"/>
      <c r="B73" s="1781"/>
      <c r="C73" s="370" t="s">
        <v>1162</v>
      </c>
      <c r="D73" s="2463"/>
      <c r="E73" s="2205"/>
      <c r="F73" s="2384"/>
      <c r="G73" s="2428"/>
      <c r="H73" s="1501"/>
      <c r="I73" s="652" t="s">
        <v>1163</v>
      </c>
      <c r="J73" s="572"/>
      <c r="K73" s="1501"/>
      <c r="L73" s="215"/>
      <c r="M73" s="2171"/>
      <c r="N73" s="335"/>
      <c r="O73" s="1625"/>
      <c r="P73" s="1625"/>
      <c r="AH73" s="1632">
        <v>0</v>
      </c>
    </row>
    <row r="74" s="1636" customFormat="1" ht="0.75" hidden="1" customHeight="1">
      <c r="A74" s="1781"/>
      <c r="B74" s="1781"/>
      <c r="C74" s="370" t="s">
        <v>1168</v>
      </c>
      <c r="D74" s="2463"/>
      <c r="E74" s="2205"/>
      <c r="F74" s="2384"/>
      <c r="G74" s="401"/>
      <c r="H74" s="1501"/>
      <c r="I74" s="652"/>
      <c r="J74" s="572"/>
      <c r="K74" s="1501"/>
      <c r="L74" s="215"/>
      <c r="M74" s="2171"/>
      <c r="N74" s="335"/>
      <c r="O74" s="1625"/>
      <c r="P74" s="1625"/>
      <c r="AH74" s="1632">
        <v>0</v>
      </c>
    </row>
    <row r="75" s="1636" customFormat="1" ht="18.75" hidden="1" customHeight="1">
      <c r="A75" s="1781" t="s">
        <v>271</v>
      </c>
      <c r="B75" s="1781" t="s">
        <v>272</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r="76" s="1636" customFormat="1" ht="18.75" hidden="1" customHeight="1">
      <c r="A76" s="1781"/>
      <c r="B76" s="1781"/>
      <c r="C76" s="370" t="s">
        <v>1162</v>
      </c>
      <c r="D76" s="2463"/>
      <c r="E76" s="2205"/>
      <c r="F76" s="2384"/>
      <c r="G76" s="2428"/>
      <c r="H76" s="1501"/>
      <c r="I76" s="652" t="s">
        <v>1163</v>
      </c>
      <c r="J76" s="572"/>
      <c r="K76" s="1501"/>
      <c r="L76" s="215"/>
      <c r="M76" s="2171"/>
      <c r="N76" s="335"/>
      <c r="O76" s="1625"/>
      <c r="P76" s="1625"/>
      <c r="AH76" s="1632">
        <v>0</v>
      </c>
    </row>
    <row r="77" s="1636" customFormat="1" ht="0.75" hidden="1" customHeight="1">
      <c r="A77" s="1781"/>
      <c r="B77" s="1781"/>
      <c r="C77" s="370" t="s">
        <v>1168</v>
      </c>
      <c r="D77" s="2463"/>
      <c r="E77" s="2205"/>
      <c r="F77" s="2384"/>
      <c r="G77" s="401"/>
      <c r="H77" s="1501"/>
      <c r="I77" s="652"/>
      <c r="J77" s="572"/>
      <c r="K77" s="1501"/>
      <c r="L77" s="215"/>
      <c r="M77" s="2171"/>
      <c r="N77" s="335"/>
      <c r="O77" s="1625"/>
      <c r="P77" s="1625"/>
      <c r="AH77" s="1632">
        <v>0</v>
      </c>
    </row>
    <row r="78" s="1636" customFormat="1" ht="18.75" hidden="1" customHeight="1">
      <c r="A78" s="1781" t="s">
        <v>276</v>
      </c>
      <c r="B78" s="1781" t="s">
        <v>277</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r="79" s="1636" customFormat="1" ht="18.75" hidden="1" customHeight="1">
      <c r="A79" s="1781"/>
      <c r="B79" s="1781"/>
      <c r="C79" s="370" t="s">
        <v>1162</v>
      </c>
      <c r="D79" s="2463"/>
      <c r="E79" s="2205"/>
      <c r="F79" s="2384"/>
      <c r="G79" s="2428"/>
      <c r="H79" s="1501"/>
      <c r="I79" s="652" t="s">
        <v>1163</v>
      </c>
      <c r="J79" s="572"/>
      <c r="K79" s="1501"/>
      <c r="L79" s="215"/>
      <c r="M79" s="2171"/>
      <c r="N79" s="335"/>
      <c r="O79" s="1625"/>
      <c r="P79" s="1625"/>
      <c r="AH79" s="1632">
        <v>0</v>
      </c>
    </row>
    <row r="80" s="1636" customFormat="1" ht="0.75" hidden="1" customHeight="1">
      <c r="A80" s="1781"/>
      <c r="B80" s="1781"/>
      <c r="C80" s="370" t="s">
        <v>1168</v>
      </c>
      <c r="D80" s="2463"/>
      <c r="E80" s="2205"/>
      <c r="F80" s="2384"/>
      <c r="G80" s="401"/>
      <c r="H80" s="1501"/>
      <c r="I80" s="652"/>
      <c r="J80" s="572"/>
      <c r="K80" s="1501"/>
      <c r="L80" s="215"/>
      <c r="M80" s="2171"/>
      <c r="N80" s="335"/>
      <c r="O80" s="1625"/>
      <c r="P80" s="1625"/>
      <c r="AH80" s="1632">
        <v>0</v>
      </c>
    </row>
    <row r="81" s="1636" customFormat="1" ht="18.75" hidden="1" customHeight="1">
      <c r="A81" s="1781" t="s">
        <v>281</v>
      </c>
      <c r="B81" s="1781" t="s">
        <v>282</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r="82" s="1636" customFormat="1" ht="18.75" hidden="1" customHeight="1">
      <c r="A82" s="1781"/>
      <c r="B82" s="1781"/>
      <c r="C82" s="370" t="s">
        <v>1162</v>
      </c>
      <c r="D82" s="2463"/>
      <c r="E82" s="2205"/>
      <c r="F82" s="2384"/>
      <c r="G82" s="2428"/>
      <c r="H82" s="1501"/>
      <c r="I82" s="652" t="s">
        <v>1163</v>
      </c>
      <c r="J82" s="572"/>
      <c r="K82" s="1501"/>
      <c r="L82" s="215"/>
      <c r="M82" s="2171"/>
      <c r="N82" s="335"/>
      <c r="O82" s="1625"/>
      <c r="P82" s="1625"/>
      <c r="AH82" s="1632">
        <v>0</v>
      </c>
    </row>
    <row r="83" s="1636" customFormat="1" ht="1.05" customHeight="1">
      <c r="A83" s="1781"/>
      <c r="B83" s="1781"/>
      <c r="C83" s="370" t="s">
        <v>1168</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r="85" ht="35.649999999999999" customHeight="1">
      <c r="A85" s="1781"/>
      <c r="B85" s="1781"/>
      <c r="D85" s="377"/>
      <c r="E85" s="400"/>
      <c r="F85" s="199" t="s">
        <v>312</v>
      </c>
      <c r="G85" s="199" t="s">
        <v>312</v>
      </c>
      <c r="H85" s="2219" t="s">
        <v>312</v>
      </c>
      <c r="I85" s="2221"/>
      <c r="J85" s="199" t="s">
        <v>312</v>
      </c>
      <c r="K85" s="199" t="s">
        <v>312</v>
      </c>
      <c r="L85" s="402"/>
      <c r="M85" s="346" t="s">
        <v>1169</v>
      </c>
      <c r="N85" s="335"/>
      <c r="AH85" s="375">
        <v>34</v>
      </c>
    </row>
    <row r="86" ht="19.949999999999999" customHeight="1">
      <c r="A86" s="1781"/>
      <c r="B86" s="1781"/>
      <c r="D86" s="377"/>
      <c r="E86" s="148" t="s">
        <v>92</v>
      </c>
      <c r="F86" s="2461" t="s">
        <v>1170</v>
      </c>
      <c r="G86" s="2461"/>
      <c r="H86" s="2461"/>
      <c r="I86" s="2461"/>
      <c r="J86" s="2461"/>
      <c r="K86" s="2461"/>
      <c r="L86" s="2461"/>
      <c r="M86" s="298"/>
      <c r="N86" s="335"/>
      <c r="AH86" s="375">
        <v>19</v>
      </c>
    </row>
    <row r="87" s="1636" customFormat="1" ht="60.75" hidden="1" customHeight="1">
      <c r="A87" s="1781" t="s">
        <v>156</v>
      </c>
      <c r="B87" s="1781" t="s">
        <v>157</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1164</v>
      </c>
      <c r="D88" s="2463"/>
      <c r="E88" s="2205"/>
      <c r="F88" s="2384"/>
      <c r="G88" s="2428"/>
      <c r="H88" s="1501"/>
      <c r="I88" s="652" t="s">
        <v>1163</v>
      </c>
      <c r="J88" s="572"/>
      <c r="K88" s="1501"/>
      <c r="L88" s="215"/>
      <c r="M88" s="2171"/>
      <c r="N88" s="335"/>
      <c r="O88" s="1625"/>
      <c r="P88" s="1625"/>
      <c r="AH88" s="1632">
        <v>0</v>
      </c>
    </row>
    <row r="89" s="1636" customFormat="1" ht="0.75" hidden="1" customHeight="1">
      <c r="A89" s="1781"/>
      <c r="B89" s="1781"/>
      <c r="C89" s="370" t="s">
        <v>1171</v>
      </c>
      <c r="D89" s="2463"/>
      <c r="E89" s="2205"/>
      <c r="F89" s="2384"/>
      <c r="G89" s="401"/>
      <c r="H89" s="1501"/>
      <c r="I89" s="652"/>
      <c r="J89" s="572"/>
      <c r="K89" s="1501"/>
      <c r="L89" s="215"/>
      <c r="M89" s="2171"/>
      <c r="N89" s="335"/>
      <c r="O89" s="1625"/>
      <c r="P89" s="1625"/>
      <c r="AH89" s="1632">
        <v>0</v>
      </c>
    </row>
    <row r="90" s="1636" customFormat="1" ht="45" hidden="1" customHeight="1">
      <c r="A90" s="1781" t="s">
        <v>162</v>
      </c>
      <c r="B90" s="1781" t="s">
        <v>163</v>
      </c>
      <c r="C90" s="370"/>
      <c r="D90" s="2463"/>
      <c r="E90" s="2205"/>
      <c r="F90" s="2384"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r="91" s="1636" customFormat="1" ht="18.75" hidden="1" customHeight="1">
      <c r="A91" s="1781"/>
      <c r="B91" s="1781"/>
      <c r="C91" s="370" t="s">
        <v>1164</v>
      </c>
      <c r="D91" s="2463"/>
      <c r="E91" s="2205"/>
      <c r="F91" s="2384"/>
      <c r="G91" s="2428"/>
      <c r="H91" s="1501"/>
      <c r="I91" s="652" t="s">
        <v>1163</v>
      </c>
      <c r="J91" s="572"/>
      <c r="K91" s="1501"/>
      <c r="L91" s="215"/>
      <c r="M91" s="1862"/>
      <c r="N91" s="335"/>
      <c r="O91" s="1625"/>
      <c r="P91" s="1625"/>
      <c r="AH91" s="1632">
        <v>0</v>
      </c>
    </row>
    <row r="92" s="1636" customFormat="1" ht="0.75" hidden="1" customHeight="1">
      <c r="A92" s="1781"/>
      <c r="B92" s="1781"/>
      <c r="C92" s="370" t="s">
        <v>1171</v>
      </c>
      <c r="D92" s="2463"/>
      <c r="E92" s="2205"/>
      <c r="F92" s="2384"/>
      <c r="G92" s="401"/>
      <c r="H92" s="1501"/>
      <c r="I92" s="652"/>
      <c r="J92" s="572"/>
      <c r="K92" s="1501"/>
      <c r="L92" s="215"/>
      <c r="M92" s="342"/>
      <c r="N92" s="335"/>
      <c r="O92" s="1625"/>
      <c r="P92" s="1625"/>
      <c r="AH92" s="1632">
        <v>0</v>
      </c>
    </row>
    <row r="93" s="1636" customFormat="1" ht="45" hidden="1" customHeight="1">
      <c r="A93" s="1781" t="s">
        <v>168</v>
      </c>
      <c r="B93" s="1781" t="s">
        <v>169</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r="94" s="1636" customFormat="1" ht="18.75" hidden="1" customHeight="1">
      <c r="A94" s="1781"/>
      <c r="B94" s="1781"/>
      <c r="C94" s="370" t="s">
        <v>1164</v>
      </c>
      <c r="D94" s="2463"/>
      <c r="E94" s="2205"/>
      <c r="F94" s="2384"/>
      <c r="G94" s="2428"/>
      <c r="H94" s="1501"/>
      <c r="I94" s="652" t="s">
        <v>1163</v>
      </c>
      <c r="J94" s="572"/>
      <c r="K94" s="1501"/>
      <c r="L94" s="215"/>
      <c r="M94" s="342"/>
      <c r="N94" s="335"/>
      <c r="O94" s="1625"/>
      <c r="P94" s="1625"/>
      <c r="AH94" s="1632">
        <v>0</v>
      </c>
    </row>
    <row r="95" s="1636" customFormat="1" ht="0.75" hidden="1" customHeight="1">
      <c r="A95" s="1781"/>
      <c r="B95" s="1781"/>
      <c r="C95" s="370" t="s">
        <v>1171</v>
      </c>
      <c r="D95" s="2463"/>
      <c r="E95" s="2205"/>
      <c r="F95" s="2384"/>
      <c r="G95" s="401"/>
      <c r="H95" s="1501"/>
      <c r="I95" s="652"/>
      <c r="J95" s="572"/>
      <c r="K95" s="1501"/>
      <c r="L95" s="215"/>
      <c r="M95" s="342"/>
      <c r="N95" s="335"/>
      <c r="O95" s="1625"/>
      <c r="P95" s="1625"/>
      <c r="AH95" s="1632">
        <v>0</v>
      </c>
    </row>
    <row r="96" s="1636" customFormat="1" ht="45" hidden="1" customHeight="1">
      <c r="A96" s="1781" t="s">
        <v>174</v>
      </c>
      <c r="B96" s="1781" t="s">
        <v>175</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r="97" s="1636" customFormat="1" ht="18.75" hidden="1" customHeight="1">
      <c r="A97" s="1781"/>
      <c r="B97" s="1781"/>
      <c r="C97" s="370" t="s">
        <v>1164</v>
      </c>
      <c r="D97" s="2463"/>
      <c r="E97" s="2205"/>
      <c r="F97" s="2384"/>
      <c r="G97" s="2428"/>
      <c r="H97" s="1501"/>
      <c r="I97" s="652" t="s">
        <v>1163</v>
      </c>
      <c r="J97" s="572"/>
      <c r="K97" s="1501"/>
      <c r="L97" s="215"/>
      <c r="M97" s="342"/>
      <c r="N97" s="335"/>
      <c r="O97" s="1625"/>
      <c r="P97" s="1625"/>
      <c r="AH97" s="1632">
        <v>0</v>
      </c>
    </row>
    <row r="98" s="1636" customFormat="1" ht="0.75" hidden="1" customHeight="1">
      <c r="A98" s="1781"/>
      <c r="B98" s="1781"/>
      <c r="C98" s="370" t="s">
        <v>1171</v>
      </c>
      <c r="D98" s="2463"/>
      <c r="E98" s="2205"/>
      <c r="F98" s="2384"/>
      <c r="G98" s="401"/>
      <c r="H98" s="1501"/>
      <c r="I98" s="652"/>
      <c r="J98" s="572"/>
      <c r="K98" s="1501"/>
      <c r="L98" s="215"/>
      <c r="M98" s="342"/>
      <c r="N98" s="335"/>
      <c r="O98" s="1625"/>
      <c r="P98" s="1625"/>
      <c r="AH98" s="1632">
        <v>0</v>
      </c>
    </row>
    <row r="99" s="1636" customFormat="1" ht="18.75" hidden="1" customHeight="1">
      <c r="A99" s="1781" t="s">
        <v>180</v>
      </c>
      <c r="B99" s="1781" t="s">
        <v>181</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r="100" s="1636" customFormat="1" ht="18.75" hidden="1" customHeight="1">
      <c r="A100" s="1781"/>
      <c r="B100" s="1781"/>
      <c r="C100" s="370" t="s">
        <v>1164</v>
      </c>
      <c r="D100" s="2463"/>
      <c r="E100" s="2205"/>
      <c r="F100" s="2384"/>
      <c r="G100" s="2428"/>
      <c r="H100" s="1501"/>
      <c r="I100" s="652" t="s">
        <v>1163</v>
      </c>
      <c r="J100" s="572"/>
      <c r="K100" s="1501"/>
      <c r="L100" s="215"/>
      <c r="M100" s="342"/>
      <c r="N100" s="335"/>
      <c r="O100" s="1625"/>
      <c r="P100" s="1625"/>
      <c r="AH100" s="1632">
        <v>0</v>
      </c>
    </row>
    <row r="101" s="1636" customFormat="1" ht="0.75" hidden="1" customHeight="1">
      <c r="A101" s="1781"/>
      <c r="B101" s="1781"/>
      <c r="C101" s="370" t="s">
        <v>1171</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186</v>
      </c>
      <c r="B102" s="1781" t="s">
        <v>187</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r="103" s="1636" customFormat="1" ht="18.75" hidden="1" customHeight="1">
      <c r="A103" s="1781"/>
      <c r="B103" s="1781"/>
      <c r="C103" s="370" t="s">
        <v>1164</v>
      </c>
      <c r="D103" s="2463"/>
      <c r="E103" s="2205"/>
      <c r="F103" s="2384"/>
      <c r="G103" s="2428"/>
      <c r="H103" s="1501"/>
      <c r="I103" s="652" t="s">
        <v>1163</v>
      </c>
      <c r="J103" s="572"/>
      <c r="K103" s="1501"/>
      <c r="L103" s="215"/>
      <c r="M103" s="342"/>
      <c r="N103" s="335"/>
      <c r="O103" s="1625"/>
      <c r="P103" s="1625"/>
      <c r="AH103" s="1632">
        <v>0</v>
      </c>
    </row>
    <row r="104" s="1636" customFormat="1" ht="0.75" hidden="1" customHeight="1">
      <c r="A104" s="1781"/>
      <c r="B104" s="1781"/>
      <c r="C104" s="370" t="s">
        <v>1171</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192</v>
      </c>
      <c r="B105" s="1781" t="s">
        <v>193</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r="106" s="1636" customFormat="1" ht="18.75" hidden="1" customHeight="1">
      <c r="A106" s="1781"/>
      <c r="B106" s="1781"/>
      <c r="C106" s="370" t="s">
        <v>1164</v>
      </c>
      <c r="D106" s="2463"/>
      <c r="E106" s="2205"/>
      <c r="F106" s="2384"/>
      <c r="G106" s="2428"/>
      <c r="H106" s="1501"/>
      <c r="I106" s="652" t="s">
        <v>1163</v>
      </c>
      <c r="J106" s="572"/>
      <c r="K106" s="1501"/>
      <c r="L106" s="215"/>
      <c r="M106" s="342"/>
      <c r="N106" s="335"/>
      <c r="O106" s="1625"/>
      <c r="P106" s="1625"/>
      <c r="AH106" s="1632">
        <v>0</v>
      </c>
    </row>
    <row r="107" s="1636" customFormat="1" ht="0.75" hidden="1" customHeight="1">
      <c r="A107" s="1781"/>
      <c r="B107" s="1781"/>
      <c r="C107" s="370" t="s">
        <v>1171</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198</v>
      </c>
      <c r="B108" s="1781" t="s">
        <v>199</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r="109" s="1636" customFormat="1" ht="18.75" hidden="1" customHeight="1">
      <c r="A109" s="1781"/>
      <c r="B109" s="1781"/>
      <c r="C109" s="370" t="s">
        <v>1164</v>
      </c>
      <c r="D109" s="2463"/>
      <c r="E109" s="2205"/>
      <c r="F109" s="2384"/>
      <c r="G109" s="2428"/>
      <c r="H109" s="1501"/>
      <c r="I109" s="652" t="s">
        <v>1163</v>
      </c>
      <c r="J109" s="572"/>
      <c r="K109" s="1501"/>
      <c r="L109" s="215"/>
      <c r="M109" s="342"/>
      <c r="N109" s="335"/>
      <c r="O109" s="1625"/>
      <c r="P109" s="1625"/>
      <c r="AH109" s="1632">
        <v>0</v>
      </c>
    </row>
    <row r="110" s="1636" customFormat="1" ht="0.75" hidden="1" customHeight="1">
      <c r="A110" s="1781"/>
      <c r="B110" s="1781"/>
      <c r="C110" s="370" t="s">
        <v>1171</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207</v>
      </c>
      <c r="B111" s="1781" t="s">
        <v>208</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r="112" s="1636" customFormat="1" ht="18.75" hidden="1" customHeight="1">
      <c r="A112" s="1781"/>
      <c r="B112" s="1781"/>
      <c r="C112" s="370" t="s">
        <v>1164</v>
      </c>
      <c r="D112" s="2463"/>
      <c r="E112" s="2205"/>
      <c r="F112" s="2384"/>
      <c r="G112" s="2428"/>
      <c r="H112" s="1501"/>
      <c r="I112" s="652" t="s">
        <v>1163</v>
      </c>
      <c r="J112" s="572"/>
      <c r="K112" s="1501"/>
      <c r="L112" s="215"/>
      <c r="M112" s="342"/>
      <c r="N112" s="335"/>
      <c r="O112" s="1625"/>
      <c r="P112" s="1625"/>
      <c r="AH112" s="1632">
        <v>0</v>
      </c>
    </row>
    <row r="113" s="1636" customFormat="1" ht="0.75" hidden="1" customHeight="1">
      <c r="A113" s="1781"/>
      <c r="B113" s="1781"/>
      <c r="C113" s="370" t="s">
        <v>1171</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231</v>
      </c>
      <c r="B114" s="1781" t="s">
        <v>232</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r="115" s="1636" customFormat="1" ht="18.75" hidden="1" customHeight="1">
      <c r="A115" s="1781"/>
      <c r="B115" s="1781"/>
      <c r="C115" s="370" t="s">
        <v>1164</v>
      </c>
      <c r="D115" s="2463"/>
      <c r="E115" s="2205"/>
      <c r="F115" s="2384"/>
      <c r="G115" s="2428"/>
      <c r="H115" s="1501"/>
      <c r="I115" s="652" t="s">
        <v>1163</v>
      </c>
      <c r="J115" s="572"/>
      <c r="K115" s="1501"/>
      <c r="L115" s="215"/>
      <c r="M115" s="342"/>
      <c r="N115" s="335"/>
      <c r="O115" s="1625"/>
      <c r="P115" s="1625"/>
      <c r="AH115" s="1632">
        <v>0</v>
      </c>
    </row>
    <row r="116" s="1636" customFormat="1" ht="0.75" hidden="1" customHeight="1">
      <c r="A116" s="1781"/>
      <c r="B116" s="1781"/>
      <c r="C116" s="370" t="s">
        <v>1171</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236</v>
      </c>
      <c r="B117" s="1781" t="s">
        <v>237</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r="118" s="1636" customFormat="1" ht="18.75" hidden="1" customHeight="1">
      <c r="A118" s="1781"/>
      <c r="B118" s="1781"/>
      <c r="C118" s="370" t="s">
        <v>1164</v>
      </c>
      <c r="D118" s="2463"/>
      <c r="E118" s="2205"/>
      <c r="F118" s="2384"/>
      <c r="G118" s="2428"/>
      <c r="H118" s="1501"/>
      <c r="I118" s="652" t="s">
        <v>1163</v>
      </c>
      <c r="J118" s="572"/>
      <c r="K118" s="1501"/>
      <c r="L118" s="215"/>
      <c r="M118" s="342"/>
      <c r="N118" s="335"/>
      <c r="O118" s="1625"/>
      <c r="P118" s="1625"/>
      <c r="AH118" s="1632">
        <v>0</v>
      </c>
    </row>
    <row r="119" s="1636" customFormat="1" ht="0.75" hidden="1" customHeight="1">
      <c r="A119" s="1781"/>
      <c r="B119" s="1781"/>
      <c r="C119" s="370" t="s">
        <v>1171</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241</v>
      </c>
      <c r="B120" s="1781" t="s">
        <v>242</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r="121" s="1636" customFormat="1" ht="18.75" hidden="1" customHeight="1">
      <c r="A121" s="1781"/>
      <c r="B121" s="1781"/>
      <c r="C121" s="370" t="s">
        <v>1164</v>
      </c>
      <c r="D121" s="2463"/>
      <c r="E121" s="2205"/>
      <c r="F121" s="2384"/>
      <c r="G121" s="2428"/>
      <c r="H121" s="1501"/>
      <c r="I121" s="652" t="s">
        <v>1163</v>
      </c>
      <c r="J121" s="572"/>
      <c r="K121" s="1501"/>
      <c r="L121" s="215"/>
      <c r="M121" s="342"/>
      <c r="N121" s="335"/>
      <c r="O121" s="1625"/>
      <c r="P121" s="1625"/>
      <c r="AH121" s="1632">
        <v>0</v>
      </c>
    </row>
    <row r="122" s="1636" customFormat="1" ht="0.75" hidden="1" customHeight="1">
      <c r="A122" s="1781"/>
      <c r="B122" s="1781"/>
      <c r="C122" s="370" t="s">
        <v>1171</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246</v>
      </c>
      <c r="B123" s="1781" t="s">
        <v>247</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r="124" s="1636" customFormat="1" ht="18.75" hidden="1" customHeight="1">
      <c r="A124" s="1781"/>
      <c r="B124" s="1781"/>
      <c r="C124" s="370" t="s">
        <v>1164</v>
      </c>
      <c r="D124" s="2463"/>
      <c r="E124" s="2205"/>
      <c r="F124" s="2384"/>
      <c r="G124" s="2428"/>
      <c r="H124" s="1501"/>
      <c r="I124" s="652" t="s">
        <v>1163</v>
      </c>
      <c r="J124" s="572"/>
      <c r="K124" s="1501"/>
      <c r="L124" s="215"/>
      <c r="M124" s="342"/>
      <c r="N124" s="335"/>
      <c r="O124" s="1625"/>
      <c r="P124" s="1625"/>
      <c r="AH124" s="1632">
        <v>0</v>
      </c>
    </row>
    <row r="125" s="1636" customFormat="1" ht="0.75" hidden="1" customHeight="1">
      <c r="A125" s="1781"/>
      <c r="B125" s="1781"/>
      <c r="C125" s="370" t="s">
        <v>1171</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251</v>
      </c>
      <c r="B126" s="1781" t="s">
        <v>252</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r="127" s="1636" customFormat="1" ht="18.75" hidden="1" customHeight="1">
      <c r="A127" s="1781"/>
      <c r="B127" s="1781"/>
      <c r="C127" s="370" t="s">
        <v>1164</v>
      </c>
      <c r="D127" s="2463"/>
      <c r="E127" s="2205"/>
      <c r="F127" s="2384"/>
      <c r="G127" s="2428"/>
      <c r="H127" s="1501"/>
      <c r="I127" s="652" t="s">
        <v>1163</v>
      </c>
      <c r="J127" s="572"/>
      <c r="K127" s="1501"/>
      <c r="L127" s="215"/>
      <c r="M127" s="342"/>
      <c r="N127" s="335"/>
      <c r="O127" s="1625"/>
      <c r="P127" s="1625"/>
      <c r="AH127" s="1632">
        <v>0</v>
      </c>
    </row>
    <row r="128" s="1636" customFormat="1" ht="0.75" hidden="1" customHeight="1">
      <c r="A128" s="1781"/>
      <c r="B128" s="1781"/>
      <c r="C128" s="370" t="s">
        <v>1171</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256</v>
      </c>
      <c r="B129" s="1781" t="s">
        <v>257</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r="130" s="1636" customFormat="1" ht="18.75" hidden="1" customHeight="1">
      <c r="A130" s="1781"/>
      <c r="B130" s="1781"/>
      <c r="C130" s="370" t="s">
        <v>1164</v>
      </c>
      <c r="D130" s="2463"/>
      <c r="E130" s="2205"/>
      <c r="F130" s="2384"/>
      <c r="G130" s="2428"/>
      <c r="H130" s="1501"/>
      <c r="I130" s="652" t="s">
        <v>1163</v>
      </c>
      <c r="J130" s="572"/>
      <c r="K130" s="1501"/>
      <c r="L130" s="215"/>
      <c r="M130" s="342"/>
      <c r="N130" s="335"/>
      <c r="O130" s="1625"/>
      <c r="P130" s="1625"/>
      <c r="AH130" s="1632">
        <v>0</v>
      </c>
    </row>
    <row r="131" s="1636" customFormat="1" ht="0.75" hidden="1" customHeight="1">
      <c r="A131" s="1781"/>
      <c r="B131" s="1781"/>
      <c r="C131" s="370" t="s">
        <v>1171</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261</v>
      </c>
      <c r="B132" s="1781" t="s">
        <v>262</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r="133" s="1636" customFormat="1" ht="18.75" hidden="1" customHeight="1">
      <c r="A133" s="1781"/>
      <c r="B133" s="1781"/>
      <c r="C133" s="370" t="s">
        <v>1164</v>
      </c>
      <c r="D133" s="2463"/>
      <c r="E133" s="2205"/>
      <c r="F133" s="2384"/>
      <c r="G133" s="2428"/>
      <c r="H133" s="1501"/>
      <c r="I133" s="652" t="s">
        <v>1163</v>
      </c>
      <c r="J133" s="572"/>
      <c r="K133" s="1501"/>
      <c r="L133" s="215"/>
      <c r="M133" s="342"/>
      <c r="N133" s="335"/>
      <c r="O133" s="1625"/>
      <c r="P133" s="1625"/>
      <c r="AH133" s="1632">
        <v>0</v>
      </c>
    </row>
    <row r="134" s="1636" customFormat="1" ht="0.75" hidden="1" customHeight="1">
      <c r="A134" s="1781"/>
      <c r="B134" s="1781"/>
      <c r="C134" s="370" t="s">
        <v>1171</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266</v>
      </c>
      <c r="B135" s="1781" t="s">
        <v>267</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r="136" s="1636" customFormat="1" ht="18.75" hidden="1" customHeight="1">
      <c r="A136" s="1781"/>
      <c r="B136" s="1781"/>
      <c r="C136" s="370" t="s">
        <v>1164</v>
      </c>
      <c r="D136" s="2463"/>
      <c r="E136" s="2205"/>
      <c r="F136" s="2384"/>
      <c r="G136" s="2428"/>
      <c r="H136" s="1501"/>
      <c r="I136" s="652" t="s">
        <v>1163</v>
      </c>
      <c r="J136" s="572"/>
      <c r="K136" s="1501"/>
      <c r="L136" s="215"/>
      <c r="M136" s="342"/>
      <c r="N136" s="335"/>
      <c r="O136" s="1625"/>
      <c r="P136" s="1625"/>
      <c r="AH136" s="1632">
        <v>0</v>
      </c>
    </row>
    <row r="137" s="1636" customFormat="1" ht="0.75" hidden="1" customHeight="1">
      <c r="A137" s="1781"/>
      <c r="B137" s="1781"/>
      <c r="C137" s="370" t="s">
        <v>1171</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271</v>
      </c>
      <c r="B138" s="1781" t="s">
        <v>272</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r="139" s="1636" customFormat="1" ht="18.75" hidden="1" customHeight="1">
      <c r="A139" s="1781"/>
      <c r="B139" s="1781"/>
      <c r="C139" s="370" t="s">
        <v>1164</v>
      </c>
      <c r="D139" s="2463"/>
      <c r="E139" s="2205"/>
      <c r="F139" s="2384"/>
      <c r="G139" s="2428"/>
      <c r="H139" s="1501"/>
      <c r="I139" s="652" t="s">
        <v>1163</v>
      </c>
      <c r="J139" s="572"/>
      <c r="K139" s="1501"/>
      <c r="L139" s="215"/>
      <c r="M139" s="342"/>
      <c r="N139" s="335"/>
      <c r="O139" s="1625"/>
      <c r="P139" s="1625"/>
      <c r="AH139" s="1632">
        <v>0</v>
      </c>
    </row>
    <row r="140" s="1636" customFormat="1" ht="0.75" hidden="1" customHeight="1">
      <c r="A140" s="1781"/>
      <c r="B140" s="1781"/>
      <c r="C140" s="370" t="s">
        <v>1171</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276</v>
      </c>
      <c r="B141" s="1781" t="s">
        <v>277</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r="142" s="1636" customFormat="1" ht="18.75" hidden="1" customHeight="1">
      <c r="A142" s="1781"/>
      <c r="B142" s="1781"/>
      <c r="C142" s="370" t="s">
        <v>1164</v>
      </c>
      <c r="D142" s="2463"/>
      <c r="E142" s="2205"/>
      <c r="F142" s="2384"/>
      <c r="G142" s="2428"/>
      <c r="H142" s="1501"/>
      <c r="I142" s="652" t="s">
        <v>1163</v>
      </c>
      <c r="J142" s="572"/>
      <c r="K142" s="1501"/>
      <c r="L142" s="215"/>
      <c r="M142" s="342"/>
      <c r="N142" s="335"/>
      <c r="O142" s="1625"/>
      <c r="P142" s="1625"/>
      <c r="AH142" s="1632">
        <v>0</v>
      </c>
    </row>
    <row r="143" s="1636" customFormat="1" ht="0.75" hidden="1" customHeight="1">
      <c r="A143" s="1781"/>
      <c r="B143" s="1781"/>
      <c r="C143" s="370" t="s">
        <v>1171</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281</v>
      </c>
      <c r="B144" s="1781" t="s">
        <v>282</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r="145" s="1636" customFormat="1" ht="18.75" hidden="1" customHeight="1">
      <c r="A145" s="1781"/>
      <c r="B145" s="1781"/>
      <c r="C145" s="370" t="s">
        <v>1164</v>
      </c>
      <c r="D145" s="2463"/>
      <c r="E145" s="2205"/>
      <c r="F145" s="2384"/>
      <c r="G145" s="2428"/>
      <c r="H145" s="1501"/>
      <c r="I145" s="652" t="s">
        <v>1163</v>
      </c>
      <c r="J145" s="572"/>
      <c r="K145" s="1501"/>
      <c r="L145" s="215"/>
      <c r="M145" s="342"/>
      <c r="N145" s="335"/>
      <c r="O145" s="1625"/>
      <c r="P145" s="1625"/>
      <c r="AH145" s="1632">
        <v>0</v>
      </c>
    </row>
    <row r="146" s="1636" customFormat="1" ht="1.05" customHeight="1">
      <c r="A146" s="1781"/>
      <c r="B146" s="1781"/>
      <c r="C146" s="370" t="s">
        <v>1171</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1"/>
      <c r="H147" s="2461"/>
      <c r="I147" s="2461"/>
      <c r="J147" s="2461"/>
      <c r="K147" s="2461"/>
      <c r="L147" s="2461"/>
      <c r="M147" s="298"/>
      <c r="N147" s="335"/>
      <c r="AH147" s="375">
        <v>19</v>
      </c>
    </row>
    <row r="148" s="1636" customFormat="1" ht="60.75" hidden="1" customHeight="1">
      <c r="A148" s="1781" t="s">
        <v>156</v>
      </c>
      <c r="B148" s="1781" t="s">
        <v>157</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1164</v>
      </c>
      <c r="D149" s="2463"/>
      <c r="E149" s="2205"/>
      <c r="F149" s="2384"/>
      <c r="G149" s="2428"/>
      <c r="H149" s="1501"/>
      <c r="I149" s="652" t="s">
        <v>1163</v>
      </c>
      <c r="J149" s="572"/>
      <c r="K149" s="1501"/>
      <c r="L149" s="215"/>
      <c r="M149" s="2171"/>
      <c r="N149" s="335"/>
      <c r="O149" s="1625"/>
      <c r="P149" s="1625"/>
      <c r="AH149" s="1632">
        <v>0</v>
      </c>
    </row>
    <row r="150" s="1636" customFormat="1" ht="0.75" hidden="1" customHeight="1">
      <c r="A150" s="1781"/>
      <c r="B150" s="1781"/>
      <c r="C150" s="370" t="s">
        <v>1171</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162</v>
      </c>
      <c r="B151" s="1781" t="s">
        <v>163</v>
      </c>
      <c r="C151" s="370"/>
      <c r="D151" s="2463"/>
      <c r="E151" s="2205"/>
      <c r="F151" s="2384"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r="152" s="1636" customFormat="1" ht="18.75" hidden="1" customHeight="1">
      <c r="A152" s="1781"/>
      <c r="B152" s="1781"/>
      <c r="C152" s="370" t="s">
        <v>1164</v>
      </c>
      <c r="D152" s="2463"/>
      <c r="E152" s="2205"/>
      <c r="F152" s="2384"/>
      <c r="G152" s="2428"/>
      <c r="H152" s="1501"/>
      <c r="I152" s="652" t="s">
        <v>1163</v>
      </c>
      <c r="J152" s="572"/>
      <c r="K152" s="1501"/>
      <c r="L152" s="215"/>
      <c r="M152" s="1862"/>
      <c r="N152" s="335"/>
      <c r="O152" s="1625"/>
      <c r="P152" s="1625"/>
      <c r="AH152" s="1632">
        <v>0</v>
      </c>
    </row>
    <row r="153" s="1636" customFormat="1" ht="0.75" hidden="1" customHeight="1">
      <c r="A153" s="1781"/>
      <c r="B153" s="1781"/>
      <c r="C153" s="370" t="s">
        <v>1171</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168</v>
      </c>
      <c r="B154" s="1781" t="s">
        <v>169</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r="155" s="1636" customFormat="1" ht="18.75" hidden="1" customHeight="1">
      <c r="A155" s="1781"/>
      <c r="B155" s="1781"/>
      <c r="C155" s="370" t="s">
        <v>1164</v>
      </c>
      <c r="D155" s="2463"/>
      <c r="E155" s="2205"/>
      <c r="F155" s="2384"/>
      <c r="G155" s="2428"/>
      <c r="H155" s="1501"/>
      <c r="I155" s="652" t="s">
        <v>1163</v>
      </c>
      <c r="J155" s="572"/>
      <c r="K155" s="1501"/>
      <c r="L155" s="215"/>
      <c r="M155" s="342"/>
      <c r="N155" s="335"/>
      <c r="O155" s="1625"/>
      <c r="P155" s="1625"/>
      <c r="AH155" s="1632">
        <v>0</v>
      </c>
    </row>
    <row r="156" s="1636" customFormat="1" ht="0.75" hidden="1" customHeight="1">
      <c r="A156" s="1781"/>
      <c r="B156" s="1781"/>
      <c r="C156" s="370" t="s">
        <v>1171</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174</v>
      </c>
      <c r="B157" s="1781" t="s">
        <v>175</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r="158" s="1636" customFormat="1" ht="18.75" hidden="1" customHeight="1">
      <c r="A158" s="1781"/>
      <c r="B158" s="1781"/>
      <c r="C158" s="370" t="s">
        <v>1164</v>
      </c>
      <c r="D158" s="2463"/>
      <c r="E158" s="2205"/>
      <c r="F158" s="2384"/>
      <c r="G158" s="2428"/>
      <c r="H158" s="1501"/>
      <c r="I158" s="652" t="s">
        <v>1163</v>
      </c>
      <c r="J158" s="572"/>
      <c r="K158" s="1501"/>
      <c r="L158" s="215"/>
      <c r="M158" s="342"/>
      <c r="N158" s="335"/>
      <c r="O158" s="1625"/>
      <c r="P158" s="1625"/>
      <c r="AH158" s="1632">
        <v>0</v>
      </c>
    </row>
    <row r="159" s="1636" customFormat="1" ht="0.75" hidden="1" customHeight="1">
      <c r="A159" s="1781"/>
      <c r="B159" s="1781"/>
      <c r="C159" s="370" t="s">
        <v>1171</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180</v>
      </c>
      <c r="B160" s="1781" t="s">
        <v>181</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r="161" s="1636" customFormat="1" ht="18.75" hidden="1" customHeight="1">
      <c r="A161" s="1781"/>
      <c r="B161" s="1781"/>
      <c r="C161" s="370" t="s">
        <v>1164</v>
      </c>
      <c r="D161" s="2463"/>
      <c r="E161" s="2205"/>
      <c r="F161" s="2384"/>
      <c r="G161" s="2428"/>
      <c r="H161" s="1501"/>
      <c r="I161" s="652" t="s">
        <v>1163</v>
      </c>
      <c r="J161" s="572"/>
      <c r="K161" s="1501"/>
      <c r="L161" s="215"/>
      <c r="M161" s="342"/>
      <c r="N161" s="335"/>
      <c r="O161" s="1625"/>
      <c r="P161" s="1625"/>
      <c r="AH161" s="1632">
        <v>0</v>
      </c>
    </row>
    <row r="162" s="1636" customFormat="1" ht="0.75" hidden="1" customHeight="1">
      <c r="A162" s="1781"/>
      <c r="B162" s="1781"/>
      <c r="C162" s="370" t="s">
        <v>1171</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186</v>
      </c>
      <c r="B163" s="1781" t="s">
        <v>187</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r="164" s="1636" customFormat="1" ht="18.75" hidden="1" customHeight="1">
      <c r="A164" s="1781"/>
      <c r="B164" s="1781"/>
      <c r="C164" s="370" t="s">
        <v>1164</v>
      </c>
      <c r="D164" s="2463"/>
      <c r="E164" s="2205"/>
      <c r="F164" s="2384"/>
      <c r="G164" s="2428"/>
      <c r="H164" s="1501"/>
      <c r="I164" s="652" t="s">
        <v>1163</v>
      </c>
      <c r="J164" s="572"/>
      <c r="K164" s="1501"/>
      <c r="L164" s="215"/>
      <c r="M164" s="342"/>
      <c r="N164" s="335"/>
      <c r="O164" s="1625"/>
      <c r="P164" s="1625"/>
      <c r="AH164" s="1632">
        <v>0</v>
      </c>
    </row>
    <row r="165" s="1636" customFormat="1" ht="0.75" hidden="1" customHeight="1">
      <c r="A165" s="1781"/>
      <c r="B165" s="1781"/>
      <c r="C165" s="370" t="s">
        <v>1171</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192</v>
      </c>
      <c r="B166" s="1781" t="s">
        <v>193</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r="167" s="1636" customFormat="1" ht="18.75" hidden="1" customHeight="1">
      <c r="A167" s="1781"/>
      <c r="B167" s="1781"/>
      <c r="C167" s="370" t="s">
        <v>1164</v>
      </c>
      <c r="D167" s="2463"/>
      <c r="E167" s="2205"/>
      <c r="F167" s="2384"/>
      <c r="G167" s="2428"/>
      <c r="H167" s="1501"/>
      <c r="I167" s="652" t="s">
        <v>1163</v>
      </c>
      <c r="J167" s="572"/>
      <c r="K167" s="1501"/>
      <c r="L167" s="215"/>
      <c r="M167" s="342"/>
      <c r="N167" s="335"/>
      <c r="O167" s="1625"/>
      <c r="P167" s="1625"/>
      <c r="AH167" s="1632">
        <v>0</v>
      </c>
    </row>
    <row r="168" s="1636" customFormat="1" ht="0.75" hidden="1" customHeight="1">
      <c r="A168" s="1781"/>
      <c r="B168" s="1781"/>
      <c r="C168" s="370" t="s">
        <v>1171</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198</v>
      </c>
      <c r="B169" s="1781" t="s">
        <v>199</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r="170" s="1636" customFormat="1" ht="18.75" hidden="1" customHeight="1">
      <c r="A170" s="1781"/>
      <c r="B170" s="1781"/>
      <c r="C170" s="370" t="s">
        <v>1164</v>
      </c>
      <c r="D170" s="2463"/>
      <c r="E170" s="2205"/>
      <c r="F170" s="2384"/>
      <c r="G170" s="2428"/>
      <c r="H170" s="1501"/>
      <c r="I170" s="652" t="s">
        <v>1163</v>
      </c>
      <c r="J170" s="572"/>
      <c r="K170" s="1501"/>
      <c r="L170" s="215"/>
      <c r="M170" s="342"/>
      <c r="N170" s="335"/>
      <c r="O170" s="1625"/>
      <c r="P170" s="1625"/>
      <c r="AH170" s="1632">
        <v>0</v>
      </c>
    </row>
    <row r="171" s="1636" customFormat="1" ht="0.75" hidden="1" customHeight="1">
      <c r="A171" s="1781"/>
      <c r="B171" s="1781"/>
      <c r="C171" s="370" t="s">
        <v>1171</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207</v>
      </c>
      <c r="B172" s="1781" t="s">
        <v>208</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r="173" s="1636" customFormat="1" ht="18.75" hidden="1" customHeight="1">
      <c r="A173" s="1781"/>
      <c r="B173" s="1781"/>
      <c r="C173" s="370" t="s">
        <v>1164</v>
      </c>
      <c r="D173" s="2463"/>
      <c r="E173" s="2205"/>
      <c r="F173" s="2384"/>
      <c r="G173" s="2428"/>
      <c r="H173" s="1501"/>
      <c r="I173" s="652" t="s">
        <v>1163</v>
      </c>
      <c r="J173" s="572"/>
      <c r="K173" s="1501"/>
      <c r="L173" s="215"/>
      <c r="M173" s="342"/>
      <c r="N173" s="335"/>
      <c r="O173" s="1625"/>
      <c r="P173" s="1625"/>
      <c r="AH173" s="1632">
        <v>0</v>
      </c>
    </row>
    <row r="174" s="1636" customFormat="1" ht="0.75" hidden="1" customHeight="1">
      <c r="A174" s="1781"/>
      <c r="B174" s="1781"/>
      <c r="C174" s="370" t="s">
        <v>1171</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231</v>
      </c>
      <c r="B175" s="1781" t="s">
        <v>232</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r="176" s="1636" customFormat="1" ht="18.75" hidden="1" customHeight="1">
      <c r="A176" s="1781"/>
      <c r="B176" s="1781"/>
      <c r="C176" s="370" t="s">
        <v>1164</v>
      </c>
      <c r="D176" s="2463"/>
      <c r="E176" s="2205"/>
      <c r="F176" s="2384"/>
      <c r="G176" s="2428"/>
      <c r="H176" s="1501"/>
      <c r="I176" s="652" t="s">
        <v>1163</v>
      </c>
      <c r="J176" s="572"/>
      <c r="K176" s="1501"/>
      <c r="L176" s="215"/>
      <c r="M176" s="342"/>
      <c r="N176" s="335"/>
      <c r="O176" s="1625"/>
      <c r="P176" s="1625"/>
      <c r="AH176" s="1632">
        <v>0</v>
      </c>
    </row>
    <row r="177" s="1636" customFormat="1" ht="0.75" hidden="1" customHeight="1">
      <c r="A177" s="1781"/>
      <c r="B177" s="1781"/>
      <c r="C177" s="370" t="s">
        <v>1171</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236</v>
      </c>
      <c r="B178" s="1781" t="s">
        <v>237</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r="179" s="1636" customFormat="1" ht="18.75" hidden="1" customHeight="1">
      <c r="A179" s="1781"/>
      <c r="B179" s="1781"/>
      <c r="C179" s="370" t="s">
        <v>1164</v>
      </c>
      <c r="D179" s="2463"/>
      <c r="E179" s="2205"/>
      <c r="F179" s="2384"/>
      <c r="G179" s="2428"/>
      <c r="H179" s="1501"/>
      <c r="I179" s="652" t="s">
        <v>1163</v>
      </c>
      <c r="J179" s="572"/>
      <c r="K179" s="1501"/>
      <c r="L179" s="215"/>
      <c r="M179" s="342"/>
      <c r="N179" s="335"/>
      <c r="O179" s="1625"/>
      <c r="P179" s="1625"/>
      <c r="AH179" s="1632">
        <v>0</v>
      </c>
    </row>
    <row r="180" s="1636" customFormat="1" ht="0.75" hidden="1" customHeight="1">
      <c r="A180" s="1781"/>
      <c r="B180" s="1781"/>
      <c r="C180" s="370" t="s">
        <v>1171</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241</v>
      </c>
      <c r="B181" s="1781" t="s">
        <v>242</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r="182" s="1636" customFormat="1" ht="18.75" hidden="1" customHeight="1">
      <c r="A182" s="1781"/>
      <c r="B182" s="1781"/>
      <c r="C182" s="370" t="s">
        <v>1164</v>
      </c>
      <c r="D182" s="2463"/>
      <c r="E182" s="2205"/>
      <c r="F182" s="2384"/>
      <c r="G182" s="2428"/>
      <c r="H182" s="1501"/>
      <c r="I182" s="652" t="s">
        <v>1163</v>
      </c>
      <c r="J182" s="572"/>
      <c r="K182" s="1501"/>
      <c r="L182" s="215"/>
      <c r="M182" s="342"/>
      <c r="N182" s="335"/>
      <c r="O182" s="1625"/>
      <c r="P182" s="1625"/>
      <c r="AH182" s="1632">
        <v>0</v>
      </c>
    </row>
    <row r="183" s="1636" customFormat="1" ht="0.75" hidden="1" customHeight="1">
      <c r="A183" s="1781"/>
      <c r="B183" s="1781"/>
      <c r="C183" s="370" t="s">
        <v>1171</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246</v>
      </c>
      <c r="B184" s="1781" t="s">
        <v>247</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r="185" s="1636" customFormat="1" ht="18.75" hidden="1" customHeight="1">
      <c r="A185" s="1781"/>
      <c r="B185" s="1781"/>
      <c r="C185" s="370" t="s">
        <v>1164</v>
      </c>
      <c r="D185" s="2463"/>
      <c r="E185" s="2205"/>
      <c r="F185" s="2384"/>
      <c r="G185" s="2428"/>
      <c r="H185" s="1501"/>
      <c r="I185" s="652" t="s">
        <v>1163</v>
      </c>
      <c r="J185" s="572"/>
      <c r="K185" s="1501"/>
      <c r="L185" s="215"/>
      <c r="M185" s="342"/>
      <c r="N185" s="335"/>
      <c r="O185" s="1625"/>
      <c r="P185" s="1625"/>
      <c r="AH185" s="1632">
        <v>0</v>
      </c>
    </row>
    <row r="186" s="1636" customFormat="1" ht="0.75" hidden="1" customHeight="1">
      <c r="A186" s="1781"/>
      <c r="B186" s="1781"/>
      <c r="C186" s="370" t="s">
        <v>1171</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251</v>
      </c>
      <c r="B187" s="1781" t="s">
        <v>252</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r="188" s="1636" customFormat="1" ht="18.75" hidden="1" customHeight="1">
      <c r="A188" s="1781"/>
      <c r="B188" s="1781"/>
      <c r="C188" s="370" t="s">
        <v>1164</v>
      </c>
      <c r="D188" s="2463"/>
      <c r="E188" s="2205"/>
      <c r="F188" s="2384"/>
      <c r="G188" s="2428"/>
      <c r="H188" s="1501"/>
      <c r="I188" s="652" t="s">
        <v>1163</v>
      </c>
      <c r="J188" s="572"/>
      <c r="K188" s="1501"/>
      <c r="L188" s="215"/>
      <c r="M188" s="342"/>
      <c r="N188" s="335"/>
      <c r="O188" s="1625"/>
      <c r="P188" s="1625"/>
      <c r="AH188" s="1632">
        <v>0</v>
      </c>
    </row>
    <row r="189" s="1636" customFormat="1" ht="0.75" hidden="1" customHeight="1">
      <c r="A189" s="1781"/>
      <c r="B189" s="1781"/>
      <c r="C189" s="370" t="s">
        <v>1171</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256</v>
      </c>
      <c r="B190" s="1781" t="s">
        <v>257</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r="191" s="1636" customFormat="1" ht="18.75" hidden="1" customHeight="1">
      <c r="A191" s="1781"/>
      <c r="B191" s="1781"/>
      <c r="C191" s="370" t="s">
        <v>1164</v>
      </c>
      <c r="D191" s="2463"/>
      <c r="E191" s="2205"/>
      <c r="F191" s="2384"/>
      <c r="G191" s="2428"/>
      <c r="H191" s="1501"/>
      <c r="I191" s="652" t="s">
        <v>1163</v>
      </c>
      <c r="J191" s="572"/>
      <c r="K191" s="1501"/>
      <c r="L191" s="215"/>
      <c r="M191" s="342"/>
      <c r="N191" s="335"/>
      <c r="O191" s="1625"/>
      <c r="P191" s="1625"/>
      <c r="AH191" s="1632">
        <v>0</v>
      </c>
    </row>
    <row r="192" s="1636" customFormat="1" ht="0.75" hidden="1" customHeight="1">
      <c r="A192" s="1781"/>
      <c r="B192" s="1781"/>
      <c r="C192" s="370" t="s">
        <v>1171</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261</v>
      </c>
      <c r="B193" s="1781" t="s">
        <v>262</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r="194" s="1636" customFormat="1" ht="18.75" hidden="1" customHeight="1">
      <c r="A194" s="1781"/>
      <c r="B194" s="1781"/>
      <c r="C194" s="370" t="s">
        <v>1164</v>
      </c>
      <c r="D194" s="2463"/>
      <c r="E194" s="2205"/>
      <c r="F194" s="2384"/>
      <c r="G194" s="2428"/>
      <c r="H194" s="1501"/>
      <c r="I194" s="652" t="s">
        <v>1163</v>
      </c>
      <c r="J194" s="572"/>
      <c r="K194" s="1501"/>
      <c r="L194" s="215"/>
      <c r="M194" s="342"/>
      <c r="N194" s="335"/>
      <c r="O194" s="1625"/>
      <c r="P194" s="1625"/>
      <c r="AH194" s="1632">
        <v>0</v>
      </c>
    </row>
    <row r="195" s="1636" customFormat="1" ht="0.75" hidden="1" customHeight="1">
      <c r="A195" s="1781"/>
      <c r="B195" s="1781"/>
      <c r="C195" s="370" t="s">
        <v>1171</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266</v>
      </c>
      <c r="B196" s="1781" t="s">
        <v>267</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r="197" s="1636" customFormat="1" ht="18.75" hidden="1" customHeight="1">
      <c r="A197" s="1781"/>
      <c r="B197" s="1781"/>
      <c r="C197" s="370" t="s">
        <v>1164</v>
      </c>
      <c r="D197" s="2463"/>
      <c r="E197" s="2205"/>
      <c r="F197" s="2384"/>
      <c r="G197" s="2428"/>
      <c r="H197" s="1501"/>
      <c r="I197" s="652" t="s">
        <v>1163</v>
      </c>
      <c r="J197" s="572"/>
      <c r="K197" s="1501"/>
      <c r="L197" s="215"/>
      <c r="M197" s="342"/>
      <c r="N197" s="335"/>
      <c r="O197" s="1625"/>
      <c r="P197" s="1625"/>
      <c r="AH197" s="1632">
        <v>0</v>
      </c>
    </row>
    <row r="198" s="1636" customFormat="1" ht="0.75" hidden="1" customHeight="1">
      <c r="A198" s="1781"/>
      <c r="B198" s="1781"/>
      <c r="C198" s="370" t="s">
        <v>1171</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271</v>
      </c>
      <c r="B199" s="1781" t="s">
        <v>272</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r="200" s="1636" customFormat="1" ht="18.75" hidden="1" customHeight="1">
      <c r="A200" s="1781"/>
      <c r="B200" s="1781"/>
      <c r="C200" s="370" t="s">
        <v>1164</v>
      </c>
      <c r="D200" s="2463"/>
      <c r="E200" s="2205"/>
      <c r="F200" s="2384"/>
      <c r="G200" s="2428"/>
      <c r="H200" s="1501"/>
      <c r="I200" s="652" t="s">
        <v>1163</v>
      </c>
      <c r="J200" s="572"/>
      <c r="K200" s="1501"/>
      <c r="L200" s="215"/>
      <c r="M200" s="342"/>
      <c r="N200" s="335"/>
      <c r="O200" s="1625"/>
      <c r="P200" s="1625"/>
      <c r="AH200" s="1632">
        <v>0</v>
      </c>
    </row>
    <row r="201" s="1636" customFormat="1" ht="0.75" hidden="1" customHeight="1">
      <c r="A201" s="1781"/>
      <c r="B201" s="1781"/>
      <c r="C201" s="370" t="s">
        <v>1171</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276</v>
      </c>
      <c r="B202" s="1781" t="s">
        <v>277</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r="203" s="1636" customFormat="1" ht="18.75" hidden="1" customHeight="1">
      <c r="A203" s="1781"/>
      <c r="B203" s="1781"/>
      <c r="C203" s="370" t="s">
        <v>1164</v>
      </c>
      <c r="D203" s="2463"/>
      <c r="E203" s="2205"/>
      <c r="F203" s="2384"/>
      <c r="G203" s="2428"/>
      <c r="H203" s="1501"/>
      <c r="I203" s="652" t="s">
        <v>1163</v>
      </c>
      <c r="J203" s="572"/>
      <c r="K203" s="1501"/>
      <c r="L203" s="215"/>
      <c r="M203" s="342"/>
      <c r="N203" s="335"/>
      <c r="O203" s="1625"/>
      <c r="P203" s="1625"/>
      <c r="AH203" s="1632">
        <v>0</v>
      </c>
    </row>
    <row r="204" s="1636" customFormat="1" ht="0.75" hidden="1" customHeight="1">
      <c r="A204" s="1781"/>
      <c r="B204" s="1781"/>
      <c r="C204" s="370" t="s">
        <v>1171</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281</v>
      </c>
      <c r="B205" s="1781" t="s">
        <v>282</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r="206" s="1636" customFormat="1" ht="18.75" hidden="1" customHeight="1">
      <c r="A206" s="1781"/>
      <c r="B206" s="1781"/>
      <c r="C206" s="370" t="s">
        <v>1164</v>
      </c>
      <c r="D206" s="2463"/>
      <c r="E206" s="2205"/>
      <c r="F206" s="2384"/>
      <c r="G206" s="2428"/>
      <c r="H206" s="1501"/>
      <c r="I206" s="652" t="s">
        <v>1163</v>
      </c>
      <c r="J206" s="572"/>
      <c r="K206" s="1501"/>
      <c r="L206" s="215"/>
      <c r="M206" s="342"/>
      <c r="N206" s="335"/>
      <c r="O206" s="1625"/>
      <c r="P206" s="1625"/>
      <c r="AH206" s="1632">
        <v>0</v>
      </c>
    </row>
    <row r="207" s="1636" customFormat="1" ht="1.05" customHeight="1">
      <c r="A207" s="1781"/>
      <c r="B207" s="1781"/>
      <c r="C207" s="370" t="s">
        <v>1171</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r="209" s="1636" customFormat="1" ht="60.75" hidden="1" customHeight="1">
      <c r="A209" s="1781" t="s">
        <v>156</v>
      </c>
      <c r="B209" s="1781" t="s">
        <v>157</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1164</v>
      </c>
      <c r="D210" s="2463"/>
      <c r="E210" s="2205"/>
      <c r="F210" s="2384"/>
      <c r="G210" s="2428"/>
      <c r="H210" s="1501"/>
      <c r="I210" s="652" t="s">
        <v>1163</v>
      </c>
      <c r="J210" s="572"/>
      <c r="K210" s="1501"/>
      <c r="L210" s="215"/>
      <c r="M210" s="2171"/>
      <c r="N210" s="335"/>
      <c r="O210" s="1625"/>
      <c r="P210" s="1625"/>
      <c r="AH210" s="1632">
        <v>0</v>
      </c>
    </row>
    <row r="211" s="1636" customFormat="1" ht="0.75" hidden="1" customHeight="1">
      <c r="A211" s="1781"/>
      <c r="B211" s="1781"/>
      <c r="C211" s="370" t="s">
        <v>1171</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162</v>
      </c>
      <c r="B212" s="1781" t="s">
        <v>163</v>
      </c>
      <c r="C212" s="370"/>
      <c r="D212" s="2463"/>
      <c r="E212" s="2205"/>
      <c r="F212" s="2384"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r="213" s="1636" customFormat="1" ht="18.75" hidden="1" customHeight="1">
      <c r="A213" s="1781"/>
      <c r="B213" s="1781"/>
      <c r="C213" s="370" t="s">
        <v>1164</v>
      </c>
      <c r="D213" s="2463"/>
      <c r="E213" s="2205"/>
      <c r="F213" s="2384"/>
      <c r="G213" s="2428"/>
      <c r="H213" s="1501"/>
      <c r="I213" s="652" t="s">
        <v>1163</v>
      </c>
      <c r="J213" s="572"/>
      <c r="K213" s="1501"/>
      <c r="L213" s="215"/>
      <c r="M213" s="1862"/>
      <c r="N213" s="335"/>
      <c r="O213" s="1625"/>
      <c r="P213" s="1625"/>
      <c r="AH213" s="1632">
        <v>0</v>
      </c>
    </row>
    <row r="214" s="1636" customFormat="1" ht="0.75" hidden="1" customHeight="1">
      <c r="A214" s="1781"/>
      <c r="B214" s="1781"/>
      <c r="C214" s="370" t="s">
        <v>1171</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168</v>
      </c>
      <c r="B215" s="1781" t="s">
        <v>169</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r="216" s="1636" customFormat="1" ht="18.75" hidden="1" customHeight="1">
      <c r="A216" s="1781"/>
      <c r="B216" s="1781"/>
      <c r="C216" s="370" t="s">
        <v>1164</v>
      </c>
      <c r="D216" s="2463"/>
      <c r="E216" s="2205"/>
      <c r="F216" s="2384"/>
      <c r="G216" s="2428"/>
      <c r="H216" s="1501"/>
      <c r="I216" s="652" t="s">
        <v>1163</v>
      </c>
      <c r="J216" s="572"/>
      <c r="K216" s="1501"/>
      <c r="L216" s="215"/>
      <c r="M216" s="342"/>
      <c r="N216" s="335"/>
      <c r="O216" s="1625"/>
      <c r="P216" s="1625"/>
      <c r="AH216" s="1632">
        <v>0</v>
      </c>
    </row>
    <row r="217" s="1636" customFormat="1" ht="0.75" hidden="1" customHeight="1">
      <c r="A217" s="1781"/>
      <c r="B217" s="1781"/>
      <c r="C217" s="370" t="s">
        <v>1171</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174</v>
      </c>
      <c r="B218" s="1781" t="s">
        <v>175</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r="219" s="1636" customFormat="1" ht="18.75" hidden="1" customHeight="1">
      <c r="A219" s="1781"/>
      <c r="B219" s="1781"/>
      <c r="C219" s="370" t="s">
        <v>1164</v>
      </c>
      <c r="D219" s="2463"/>
      <c r="E219" s="2205"/>
      <c r="F219" s="2384"/>
      <c r="G219" s="2428"/>
      <c r="H219" s="1501"/>
      <c r="I219" s="652" t="s">
        <v>1163</v>
      </c>
      <c r="J219" s="572"/>
      <c r="K219" s="1501"/>
      <c r="L219" s="215"/>
      <c r="M219" s="342"/>
      <c r="N219" s="335"/>
      <c r="O219" s="1625"/>
      <c r="P219" s="1625"/>
      <c r="AH219" s="1632">
        <v>0</v>
      </c>
    </row>
    <row r="220" s="1636" customFormat="1" ht="0.75" hidden="1" customHeight="1">
      <c r="A220" s="1781"/>
      <c r="B220" s="1781"/>
      <c r="C220" s="370" t="s">
        <v>1171</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180</v>
      </c>
      <c r="B221" s="1781" t="s">
        <v>181</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r="222" s="1636" customFormat="1" ht="18.75" hidden="1" customHeight="1">
      <c r="A222" s="1781"/>
      <c r="B222" s="1781"/>
      <c r="C222" s="370" t="s">
        <v>1164</v>
      </c>
      <c r="D222" s="2463"/>
      <c r="E222" s="2205"/>
      <c r="F222" s="2384"/>
      <c r="G222" s="2428"/>
      <c r="H222" s="1501"/>
      <c r="I222" s="652" t="s">
        <v>1163</v>
      </c>
      <c r="J222" s="572"/>
      <c r="K222" s="1501"/>
      <c r="L222" s="215"/>
      <c r="M222" s="342"/>
      <c r="N222" s="335"/>
      <c r="O222" s="1625"/>
      <c r="P222" s="1625"/>
      <c r="AH222" s="1632">
        <v>0</v>
      </c>
    </row>
    <row r="223" s="1636" customFormat="1" ht="0.75" hidden="1" customHeight="1">
      <c r="A223" s="1781"/>
      <c r="B223" s="1781"/>
      <c r="C223" s="370" t="s">
        <v>1171</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186</v>
      </c>
      <c r="B224" s="1781" t="s">
        <v>187</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r="225" s="1636" customFormat="1" ht="18.75" hidden="1" customHeight="1">
      <c r="A225" s="1781"/>
      <c r="B225" s="1781"/>
      <c r="C225" s="370" t="s">
        <v>1164</v>
      </c>
      <c r="D225" s="2463"/>
      <c r="E225" s="2205"/>
      <c r="F225" s="2384"/>
      <c r="G225" s="2428"/>
      <c r="H225" s="1501"/>
      <c r="I225" s="652" t="s">
        <v>1163</v>
      </c>
      <c r="J225" s="572"/>
      <c r="K225" s="1501"/>
      <c r="L225" s="215"/>
      <c r="M225" s="342"/>
      <c r="N225" s="335"/>
      <c r="O225" s="1625"/>
      <c r="P225" s="1625"/>
      <c r="AH225" s="1632">
        <v>0</v>
      </c>
    </row>
    <row r="226" s="1636" customFormat="1" ht="0.75" hidden="1" customHeight="1">
      <c r="A226" s="1781"/>
      <c r="B226" s="1781"/>
      <c r="C226" s="370" t="s">
        <v>1171</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192</v>
      </c>
      <c r="B227" s="1781" t="s">
        <v>193</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r="228" s="1636" customFormat="1" ht="18.75" hidden="1" customHeight="1">
      <c r="A228" s="1781"/>
      <c r="B228" s="1781"/>
      <c r="C228" s="370" t="s">
        <v>1164</v>
      </c>
      <c r="D228" s="2463"/>
      <c r="E228" s="2205"/>
      <c r="F228" s="2384"/>
      <c r="G228" s="2428"/>
      <c r="H228" s="1501"/>
      <c r="I228" s="652" t="s">
        <v>1163</v>
      </c>
      <c r="J228" s="572"/>
      <c r="K228" s="1501"/>
      <c r="L228" s="215"/>
      <c r="M228" s="342"/>
      <c r="N228" s="335"/>
      <c r="O228" s="1625"/>
      <c r="P228" s="1625"/>
      <c r="AH228" s="1632">
        <v>0</v>
      </c>
    </row>
    <row r="229" s="1636" customFormat="1" ht="0.75" hidden="1" customHeight="1">
      <c r="A229" s="1781"/>
      <c r="B229" s="1781"/>
      <c r="C229" s="370" t="s">
        <v>1171</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198</v>
      </c>
      <c r="B230" s="1781" t="s">
        <v>199</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r="231" s="1636" customFormat="1" ht="18.75" hidden="1" customHeight="1">
      <c r="A231" s="1781"/>
      <c r="B231" s="1781"/>
      <c r="C231" s="370" t="s">
        <v>1164</v>
      </c>
      <c r="D231" s="2463"/>
      <c r="E231" s="2205"/>
      <c r="F231" s="2384"/>
      <c r="G231" s="2428"/>
      <c r="H231" s="1501"/>
      <c r="I231" s="652" t="s">
        <v>1163</v>
      </c>
      <c r="J231" s="572"/>
      <c r="K231" s="1501"/>
      <c r="L231" s="215"/>
      <c r="M231" s="342"/>
      <c r="N231" s="335"/>
      <c r="O231" s="1625"/>
      <c r="P231" s="1625"/>
      <c r="AH231" s="1632">
        <v>0</v>
      </c>
    </row>
    <row r="232" s="1636" customFormat="1" ht="0.75" hidden="1" customHeight="1">
      <c r="A232" s="1781"/>
      <c r="B232" s="1781"/>
      <c r="C232" s="370" t="s">
        <v>1171</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207</v>
      </c>
      <c r="B233" s="1781" t="s">
        <v>208</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r="234" s="1636" customFormat="1" ht="18.75" hidden="1" customHeight="1">
      <c r="A234" s="1781"/>
      <c r="B234" s="1781"/>
      <c r="C234" s="370" t="s">
        <v>1164</v>
      </c>
      <c r="D234" s="2463"/>
      <c r="E234" s="2205"/>
      <c r="F234" s="2384"/>
      <c r="G234" s="2428"/>
      <c r="H234" s="1501"/>
      <c r="I234" s="652" t="s">
        <v>1163</v>
      </c>
      <c r="J234" s="572"/>
      <c r="K234" s="1501"/>
      <c r="L234" s="215"/>
      <c r="M234" s="342"/>
      <c r="N234" s="335"/>
      <c r="O234" s="1625"/>
      <c r="P234" s="1625"/>
      <c r="AH234" s="1632">
        <v>0</v>
      </c>
    </row>
    <row r="235" s="1636" customFormat="1" ht="0.75" hidden="1" customHeight="1">
      <c r="A235" s="1781"/>
      <c r="B235" s="1781"/>
      <c r="C235" s="370" t="s">
        <v>1171</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231</v>
      </c>
      <c r="B236" s="1781" t="s">
        <v>232</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r="237" s="1636" customFormat="1" ht="18.75" hidden="1" customHeight="1">
      <c r="A237" s="1781"/>
      <c r="B237" s="1781"/>
      <c r="C237" s="370" t="s">
        <v>1164</v>
      </c>
      <c r="D237" s="2463"/>
      <c r="E237" s="2205"/>
      <c r="F237" s="2384"/>
      <c r="G237" s="2428"/>
      <c r="H237" s="1501"/>
      <c r="I237" s="652" t="s">
        <v>1163</v>
      </c>
      <c r="J237" s="572"/>
      <c r="K237" s="1501"/>
      <c r="L237" s="215"/>
      <c r="M237" s="342"/>
      <c r="N237" s="335"/>
      <c r="O237" s="1625"/>
      <c r="P237" s="1625"/>
      <c r="AH237" s="1632">
        <v>0</v>
      </c>
    </row>
    <row r="238" s="1636" customFormat="1" ht="0.75" hidden="1" customHeight="1">
      <c r="A238" s="1781"/>
      <c r="B238" s="1781"/>
      <c r="C238" s="370" t="s">
        <v>1171</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236</v>
      </c>
      <c r="B239" s="1781" t="s">
        <v>237</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r="240" s="1636" customFormat="1" ht="18.75" hidden="1" customHeight="1">
      <c r="A240" s="1781"/>
      <c r="B240" s="1781"/>
      <c r="C240" s="370" t="s">
        <v>1164</v>
      </c>
      <c r="D240" s="2463"/>
      <c r="E240" s="2205"/>
      <c r="F240" s="2384"/>
      <c r="G240" s="2428"/>
      <c r="H240" s="1501"/>
      <c r="I240" s="652" t="s">
        <v>1163</v>
      </c>
      <c r="J240" s="572"/>
      <c r="K240" s="1501"/>
      <c r="L240" s="215"/>
      <c r="M240" s="342"/>
      <c r="N240" s="335"/>
      <c r="O240" s="1625"/>
      <c r="P240" s="1625"/>
      <c r="AH240" s="1632">
        <v>0</v>
      </c>
    </row>
    <row r="241" s="1636" customFormat="1" ht="0.75" hidden="1" customHeight="1">
      <c r="A241" s="1781"/>
      <c r="B241" s="1781"/>
      <c r="C241" s="370" t="s">
        <v>1171</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241</v>
      </c>
      <c r="B242" s="1781" t="s">
        <v>242</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r="243" s="1636" customFormat="1" ht="18.75" hidden="1" customHeight="1">
      <c r="A243" s="1781"/>
      <c r="B243" s="1781"/>
      <c r="C243" s="370" t="s">
        <v>1164</v>
      </c>
      <c r="D243" s="2463"/>
      <c r="E243" s="2205"/>
      <c r="F243" s="2384"/>
      <c r="G243" s="2428"/>
      <c r="H243" s="1501"/>
      <c r="I243" s="652" t="s">
        <v>1163</v>
      </c>
      <c r="J243" s="572"/>
      <c r="K243" s="1501"/>
      <c r="L243" s="215"/>
      <c r="M243" s="342"/>
      <c r="N243" s="335"/>
      <c r="O243" s="1625"/>
      <c r="P243" s="1625"/>
      <c r="AH243" s="1632">
        <v>0</v>
      </c>
    </row>
    <row r="244" s="1636" customFormat="1" ht="0.75" hidden="1" customHeight="1">
      <c r="A244" s="1781"/>
      <c r="B244" s="1781"/>
      <c r="C244" s="370" t="s">
        <v>1171</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246</v>
      </c>
      <c r="B245" s="1781" t="s">
        <v>247</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r="246" s="1636" customFormat="1" ht="18.75" hidden="1" customHeight="1">
      <c r="A246" s="1781"/>
      <c r="B246" s="1781"/>
      <c r="C246" s="370" t="s">
        <v>1164</v>
      </c>
      <c r="D246" s="2463"/>
      <c r="E246" s="2205"/>
      <c r="F246" s="2384"/>
      <c r="G246" s="2428"/>
      <c r="H246" s="1501"/>
      <c r="I246" s="652" t="s">
        <v>1163</v>
      </c>
      <c r="J246" s="572"/>
      <c r="K246" s="1501"/>
      <c r="L246" s="215"/>
      <c r="M246" s="342"/>
      <c r="N246" s="335"/>
      <c r="O246" s="1625"/>
      <c r="P246" s="1625"/>
      <c r="AH246" s="1632">
        <v>0</v>
      </c>
    </row>
    <row r="247" s="1636" customFormat="1" ht="0.75" hidden="1" customHeight="1">
      <c r="A247" s="1781"/>
      <c r="B247" s="1781"/>
      <c r="C247" s="370" t="s">
        <v>1171</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251</v>
      </c>
      <c r="B248" s="1781" t="s">
        <v>252</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r="249" s="1636" customFormat="1" ht="18.75" hidden="1" customHeight="1">
      <c r="A249" s="1781"/>
      <c r="B249" s="1781"/>
      <c r="C249" s="370" t="s">
        <v>1164</v>
      </c>
      <c r="D249" s="2463"/>
      <c r="E249" s="2205"/>
      <c r="F249" s="2384"/>
      <c r="G249" s="2428"/>
      <c r="H249" s="1501"/>
      <c r="I249" s="652" t="s">
        <v>1163</v>
      </c>
      <c r="J249" s="572"/>
      <c r="K249" s="1501"/>
      <c r="L249" s="215"/>
      <c r="M249" s="342"/>
      <c r="N249" s="335"/>
      <c r="O249" s="1625"/>
      <c r="P249" s="1625"/>
      <c r="AH249" s="1632">
        <v>0</v>
      </c>
    </row>
    <row r="250" s="1636" customFormat="1" ht="0.75" hidden="1" customHeight="1">
      <c r="A250" s="1781"/>
      <c r="B250" s="1781"/>
      <c r="C250" s="370" t="s">
        <v>1171</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256</v>
      </c>
      <c r="B251" s="1781" t="s">
        <v>257</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r="252" s="1636" customFormat="1" ht="18.75" hidden="1" customHeight="1">
      <c r="A252" s="1781"/>
      <c r="B252" s="1781"/>
      <c r="C252" s="370" t="s">
        <v>1164</v>
      </c>
      <c r="D252" s="2463"/>
      <c r="E252" s="2205"/>
      <c r="F252" s="2384"/>
      <c r="G252" s="2428"/>
      <c r="H252" s="1501"/>
      <c r="I252" s="652" t="s">
        <v>1163</v>
      </c>
      <c r="J252" s="572"/>
      <c r="K252" s="1501"/>
      <c r="L252" s="215"/>
      <c r="M252" s="342"/>
      <c r="N252" s="335"/>
      <c r="O252" s="1625"/>
      <c r="P252" s="1625"/>
      <c r="AH252" s="1632">
        <v>0</v>
      </c>
    </row>
    <row r="253" s="1636" customFormat="1" ht="0.75" hidden="1" customHeight="1">
      <c r="A253" s="1781"/>
      <c r="B253" s="1781"/>
      <c r="C253" s="370" t="s">
        <v>1171</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261</v>
      </c>
      <c r="B254" s="1781" t="s">
        <v>262</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r="255" s="1636" customFormat="1" ht="18.75" hidden="1" customHeight="1">
      <c r="A255" s="1781"/>
      <c r="B255" s="1781"/>
      <c r="C255" s="370" t="s">
        <v>1164</v>
      </c>
      <c r="D255" s="2463"/>
      <c r="E255" s="2205"/>
      <c r="F255" s="2384"/>
      <c r="G255" s="2428"/>
      <c r="H255" s="1501"/>
      <c r="I255" s="652" t="s">
        <v>1163</v>
      </c>
      <c r="J255" s="572"/>
      <c r="K255" s="1501"/>
      <c r="L255" s="215"/>
      <c r="M255" s="342"/>
      <c r="N255" s="335"/>
      <c r="O255" s="1625"/>
      <c r="P255" s="1625"/>
      <c r="AH255" s="1632">
        <v>0</v>
      </c>
    </row>
    <row r="256" s="1636" customFormat="1" ht="0.75" hidden="1" customHeight="1">
      <c r="A256" s="1781"/>
      <c r="B256" s="1781"/>
      <c r="C256" s="370" t="s">
        <v>1171</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266</v>
      </c>
      <c r="B257" s="1781" t="s">
        <v>267</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r="258" s="1636" customFormat="1" ht="18.75" hidden="1" customHeight="1">
      <c r="A258" s="1781"/>
      <c r="B258" s="1781"/>
      <c r="C258" s="370" t="s">
        <v>1164</v>
      </c>
      <c r="D258" s="2463"/>
      <c r="E258" s="2205"/>
      <c r="F258" s="2384"/>
      <c r="G258" s="2428"/>
      <c r="H258" s="1501"/>
      <c r="I258" s="652" t="s">
        <v>1163</v>
      </c>
      <c r="J258" s="572"/>
      <c r="K258" s="1501"/>
      <c r="L258" s="215"/>
      <c r="M258" s="342"/>
      <c r="N258" s="335"/>
      <c r="O258" s="1625"/>
      <c r="P258" s="1625"/>
      <c r="AH258" s="1632">
        <v>0</v>
      </c>
    </row>
    <row r="259" s="1636" customFormat="1" ht="0.75" hidden="1" customHeight="1">
      <c r="A259" s="1781"/>
      <c r="B259" s="1781"/>
      <c r="C259" s="370" t="s">
        <v>1171</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271</v>
      </c>
      <c r="B260" s="1781" t="s">
        <v>272</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r="261" s="1636" customFormat="1" ht="18.75" hidden="1" customHeight="1">
      <c r="A261" s="1781"/>
      <c r="B261" s="1781"/>
      <c r="C261" s="370" t="s">
        <v>1164</v>
      </c>
      <c r="D261" s="2463"/>
      <c r="E261" s="2205"/>
      <c r="F261" s="2384"/>
      <c r="G261" s="2428"/>
      <c r="H261" s="1501"/>
      <c r="I261" s="652" t="s">
        <v>1163</v>
      </c>
      <c r="J261" s="572"/>
      <c r="K261" s="1501"/>
      <c r="L261" s="215"/>
      <c r="M261" s="342"/>
      <c r="N261" s="335"/>
      <c r="O261" s="1625"/>
      <c r="P261" s="1625"/>
      <c r="AH261" s="1632">
        <v>0</v>
      </c>
    </row>
    <row r="262" s="1636" customFormat="1" ht="0.75" hidden="1" customHeight="1">
      <c r="A262" s="1781"/>
      <c r="B262" s="1781"/>
      <c r="C262" s="370" t="s">
        <v>1171</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276</v>
      </c>
      <c r="B263" s="1781" t="s">
        <v>277</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r="264" s="1636" customFormat="1" ht="18.75" hidden="1" customHeight="1">
      <c r="A264" s="1781"/>
      <c r="B264" s="1781"/>
      <c r="C264" s="370" t="s">
        <v>1164</v>
      </c>
      <c r="D264" s="2463"/>
      <c r="E264" s="2205"/>
      <c r="F264" s="2384"/>
      <c r="G264" s="2428"/>
      <c r="H264" s="1501"/>
      <c r="I264" s="652" t="s">
        <v>1163</v>
      </c>
      <c r="J264" s="572"/>
      <c r="K264" s="1501"/>
      <c r="L264" s="215"/>
      <c r="M264" s="342"/>
      <c r="N264" s="335"/>
      <c r="O264" s="1625"/>
      <c r="P264" s="1625"/>
      <c r="AH264" s="1632">
        <v>0</v>
      </c>
    </row>
    <row r="265" s="1636" customFormat="1" ht="0.75" hidden="1" customHeight="1">
      <c r="A265" s="1781"/>
      <c r="B265" s="1781"/>
      <c r="C265" s="370" t="s">
        <v>1171</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281</v>
      </c>
      <c r="B266" s="1781" t="s">
        <v>282</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r="267" s="1636" customFormat="1" ht="18.75" hidden="1" customHeight="1">
      <c r="A267" s="1781"/>
      <c r="B267" s="1781"/>
      <c r="C267" s="370" t="s">
        <v>1164</v>
      </c>
      <c r="D267" s="2463"/>
      <c r="E267" s="2205"/>
      <c r="F267" s="2384"/>
      <c r="G267" s="2428"/>
      <c r="H267" s="1501"/>
      <c r="I267" s="652" t="s">
        <v>1163</v>
      </c>
      <c r="J267" s="572"/>
      <c r="K267" s="1501"/>
      <c r="L267" s="215"/>
      <c r="M267" s="342"/>
      <c r="N267" s="335"/>
      <c r="O267" s="1625"/>
      <c r="P267" s="1625"/>
      <c r="AH267" s="1632">
        <v>0</v>
      </c>
    </row>
    <row r="268" s="1636" customFormat="1" ht="1.05" customHeight="1">
      <c r="A268" s="1781"/>
      <c r="B268" s="1781"/>
      <c r="C268" s="370" t="s">
        <v>1171</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r="270" s="1636" customFormat="1" ht="60.75" hidden="1" customHeight="1">
      <c r="A270" s="1781" t="s">
        <v>156</v>
      </c>
      <c r="B270" s="1781" t="s">
        <v>157</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1164</v>
      </c>
      <c r="D271" s="2463"/>
      <c r="E271" s="2205"/>
      <c r="F271" s="2384"/>
      <c r="G271" s="2428"/>
      <c r="H271" s="1501"/>
      <c r="I271" s="652" t="s">
        <v>1163</v>
      </c>
      <c r="J271" s="572"/>
      <c r="K271" s="1501"/>
      <c r="L271" s="215"/>
      <c r="M271" s="2171"/>
      <c r="N271" s="335"/>
      <c r="O271" s="1625"/>
      <c r="P271" s="1625"/>
      <c r="AH271" s="1632">
        <v>0</v>
      </c>
    </row>
    <row r="272" s="1636" customFormat="1" ht="0.75" hidden="1" customHeight="1">
      <c r="A272" s="1781"/>
      <c r="B272" s="1781"/>
      <c r="C272" s="370" t="s">
        <v>1171</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162</v>
      </c>
      <c r="B273" s="1781" t="s">
        <v>163</v>
      </c>
      <c r="C273" s="370"/>
      <c r="D273" s="2463"/>
      <c r="E273" s="2205"/>
      <c r="F273" s="2384"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r="274" s="1636" customFormat="1" ht="18.75" hidden="1" customHeight="1">
      <c r="A274" s="1781"/>
      <c r="B274" s="1781"/>
      <c r="C274" s="370" t="s">
        <v>1164</v>
      </c>
      <c r="D274" s="2463"/>
      <c r="E274" s="2205"/>
      <c r="F274" s="2384"/>
      <c r="G274" s="2428"/>
      <c r="H274" s="1501"/>
      <c r="I274" s="652" t="s">
        <v>1163</v>
      </c>
      <c r="J274" s="572"/>
      <c r="K274" s="1501"/>
      <c r="L274" s="215"/>
      <c r="M274" s="1862"/>
      <c r="N274" s="335"/>
      <c r="O274" s="1625"/>
      <c r="P274" s="1625"/>
      <c r="AH274" s="1632">
        <v>0</v>
      </c>
    </row>
    <row r="275" s="1636" customFormat="1" ht="0.75" hidden="1" customHeight="1">
      <c r="A275" s="1781"/>
      <c r="B275" s="1781"/>
      <c r="C275" s="370" t="s">
        <v>1171</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168</v>
      </c>
      <c r="B276" s="1781" t="s">
        <v>169</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r="277" s="1636" customFormat="1" ht="18.75" hidden="1" customHeight="1">
      <c r="A277" s="1781"/>
      <c r="B277" s="1781"/>
      <c r="C277" s="370" t="s">
        <v>1164</v>
      </c>
      <c r="D277" s="2463"/>
      <c r="E277" s="2205"/>
      <c r="F277" s="2384"/>
      <c r="G277" s="2428"/>
      <c r="H277" s="1501"/>
      <c r="I277" s="652" t="s">
        <v>1163</v>
      </c>
      <c r="J277" s="572"/>
      <c r="K277" s="1501"/>
      <c r="L277" s="215"/>
      <c r="M277" s="342"/>
      <c r="N277" s="335"/>
      <c r="O277" s="1625"/>
      <c r="P277" s="1625"/>
      <c r="AH277" s="1632">
        <v>0</v>
      </c>
    </row>
    <row r="278" s="1636" customFormat="1" ht="0.75" hidden="1" customHeight="1">
      <c r="A278" s="1781"/>
      <c r="B278" s="1781"/>
      <c r="C278" s="370" t="s">
        <v>1171</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174</v>
      </c>
      <c r="B279" s="1781" t="s">
        <v>175</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r="280" s="1636" customFormat="1" ht="18.75" hidden="1" customHeight="1">
      <c r="A280" s="1781"/>
      <c r="B280" s="1781"/>
      <c r="C280" s="370" t="s">
        <v>1164</v>
      </c>
      <c r="D280" s="2463"/>
      <c r="E280" s="2205"/>
      <c r="F280" s="2384"/>
      <c r="G280" s="2428"/>
      <c r="H280" s="1501"/>
      <c r="I280" s="652" t="s">
        <v>1163</v>
      </c>
      <c r="J280" s="572"/>
      <c r="K280" s="1501"/>
      <c r="L280" s="215"/>
      <c r="M280" s="342"/>
      <c r="N280" s="335"/>
      <c r="O280" s="1625"/>
      <c r="P280" s="1625"/>
      <c r="AH280" s="1632">
        <v>0</v>
      </c>
    </row>
    <row r="281" s="1636" customFormat="1" ht="0.75" hidden="1" customHeight="1">
      <c r="A281" s="1781"/>
      <c r="B281" s="1781"/>
      <c r="C281" s="370" t="s">
        <v>1171</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180</v>
      </c>
      <c r="B282" s="1781" t="s">
        <v>181</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r="283" s="1636" customFormat="1" ht="18.75" hidden="1" customHeight="1">
      <c r="A283" s="1781"/>
      <c r="B283" s="1781"/>
      <c r="C283" s="370" t="s">
        <v>1164</v>
      </c>
      <c r="D283" s="2463"/>
      <c r="E283" s="2205"/>
      <c r="F283" s="2384"/>
      <c r="G283" s="2428"/>
      <c r="H283" s="1501"/>
      <c r="I283" s="652" t="s">
        <v>1163</v>
      </c>
      <c r="J283" s="572"/>
      <c r="K283" s="1501"/>
      <c r="L283" s="215"/>
      <c r="M283" s="342"/>
      <c r="N283" s="335"/>
      <c r="O283" s="1625"/>
      <c r="P283" s="1625"/>
      <c r="AH283" s="1632">
        <v>0</v>
      </c>
    </row>
    <row r="284" s="1636" customFormat="1" ht="0.75" hidden="1" customHeight="1">
      <c r="A284" s="1781"/>
      <c r="B284" s="1781"/>
      <c r="C284" s="370" t="s">
        <v>1171</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186</v>
      </c>
      <c r="B285" s="1781" t="s">
        <v>187</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r="286" s="1636" customFormat="1" ht="18.75" hidden="1" customHeight="1">
      <c r="A286" s="1781"/>
      <c r="B286" s="1781"/>
      <c r="C286" s="370" t="s">
        <v>1164</v>
      </c>
      <c r="D286" s="2463"/>
      <c r="E286" s="2205"/>
      <c r="F286" s="2384"/>
      <c r="G286" s="2428"/>
      <c r="H286" s="1501"/>
      <c r="I286" s="652" t="s">
        <v>1163</v>
      </c>
      <c r="J286" s="572"/>
      <c r="K286" s="1501"/>
      <c r="L286" s="215"/>
      <c r="M286" s="342"/>
      <c r="N286" s="335"/>
      <c r="O286" s="1625"/>
      <c r="P286" s="1625"/>
      <c r="AH286" s="1632">
        <v>0</v>
      </c>
    </row>
    <row r="287" s="1636" customFormat="1" ht="0.75" hidden="1" customHeight="1">
      <c r="A287" s="1781"/>
      <c r="B287" s="1781"/>
      <c r="C287" s="370" t="s">
        <v>1171</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192</v>
      </c>
      <c r="B288" s="1781" t="s">
        <v>193</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r="289" s="1636" customFormat="1" ht="18.75" hidden="1" customHeight="1">
      <c r="A289" s="1781"/>
      <c r="B289" s="1781"/>
      <c r="C289" s="370" t="s">
        <v>1164</v>
      </c>
      <c r="D289" s="2463"/>
      <c r="E289" s="2205"/>
      <c r="F289" s="2384"/>
      <c r="G289" s="2428"/>
      <c r="H289" s="1501"/>
      <c r="I289" s="652" t="s">
        <v>1163</v>
      </c>
      <c r="J289" s="572"/>
      <c r="K289" s="1501"/>
      <c r="L289" s="215"/>
      <c r="M289" s="342"/>
      <c r="N289" s="335"/>
      <c r="O289" s="1625"/>
      <c r="P289" s="1625"/>
      <c r="AH289" s="1632">
        <v>0</v>
      </c>
    </row>
    <row r="290" s="1636" customFormat="1" ht="0.75" hidden="1" customHeight="1">
      <c r="A290" s="1781"/>
      <c r="B290" s="1781"/>
      <c r="C290" s="370" t="s">
        <v>1171</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198</v>
      </c>
      <c r="B291" s="1781" t="s">
        <v>199</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r="292" s="1636" customFormat="1" ht="18.75" hidden="1" customHeight="1">
      <c r="A292" s="1781"/>
      <c r="B292" s="1781"/>
      <c r="C292" s="370" t="s">
        <v>1164</v>
      </c>
      <c r="D292" s="2463"/>
      <c r="E292" s="2205"/>
      <c r="F292" s="2384"/>
      <c r="G292" s="2428"/>
      <c r="H292" s="1501"/>
      <c r="I292" s="652" t="s">
        <v>1163</v>
      </c>
      <c r="J292" s="572"/>
      <c r="K292" s="1501"/>
      <c r="L292" s="215"/>
      <c r="M292" s="342"/>
      <c r="N292" s="335"/>
      <c r="O292" s="1625"/>
      <c r="P292" s="1625"/>
      <c r="AH292" s="1632">
        <v>0</v>
      </c>
    </row>
    <row r="293" s="1636" customFormat="1" ht="0.75" hidden="1" customHeight="1">
      <c r="A293" s="1781"/>
      <c r="B293" s="1781"/>
      <c r="C293" s="370" t="s">
        <v>1171</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207</v>
      </c>
      <c r="B294" s="1781" t="s">
        <v>208</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r="295" s="1636" customFormat="1" ht="18.75" hidden="1" customHeight="1">
      <c r="A295" s="1781"/>
      <c r="B295" s="1781"/>
      <c r="C295" s="370" t="s">
        <v>1164</v>
      </c>
      <c r="D295" s="2463"/>
      <c r="E295" s="2205"/>
      <c r="F295" s="2384"/>
      <c r="G295" s="2428"/>
      <c r="H295" s="1501"/>
      <c r="I295" s="652" t="s">
        <v>1163</v>
      </c>
      <c r="J295" s="572"/>
      <c r="K295" s="1501"/>
      <c r="L295" s="215"/>
      <c r="M295" s="342"/>
      <c r="N295" s="335"/>
      <c r="O295" s="1625"/>
      <c r="P295" s="1625"/>
      <c r="AH295" s="1632">
        <v>0</v>
      </c>
    </row>
    <row r="296" s="1636" customFormat="1" ht="0.75" hidden="1" customHeight="1">
      <c r="A296" s="1781"/>
      <c r="B296" s="1781"/>
      <c r="C296" s="370" t="s">
        <v>1171</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231</v>
      </c>
      <c r="B297" s="1781" t="s">
        <v>232</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r="298" s="1636" customFormat="1" ht="18.75" hidden="1" customHeight="1">
      <c r="A298" s="1781"/>
      <c r="B298" s="1781"/>
      <c r="C298" s="370" t="s">
        <v>1164</v>
      </c>
      <c r="D298" s="2463"/>
      <c r="E298" s="2205"/>
      <c r="F298" s="2384"/>
      <c r="G298" s="2428"/>
      <c r="H298" s="1501"/>
      <c r="I298" s="652" t="s">
        <v>1163</v>
      </c>
      <c r="J298" s="572"/>
      <c r="K298" s="1501"/>
      <c r="L298" s="215"/>
      <c r="M298" s="342"/>
      <c r="N298" s="335"/>
      <c r="O298" s="1625"/>
      <c r="P298" s="1625"/>
      <c r="AH298" s="1632">
        <v>0</v>
      </c>
    </row>
    <row r="299" s="1636" customFormat="1" ht="0.75" hidden="1" customHeight="1">
      <c r="A299" s="1781"/>
      <c r="B299" s="1781"/>
      <c r="C299" s="370" t="s">
        <v>1171</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236</v>
      </c>
      <c r="B300" s="1781" t="s">
        <v>237</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r="301" s="1636" customFormat="1" ht="18.75" hidden="1" customHeight="1">
      <c r="A301" s="1781"/>
      <c r="B301" s="1781"/>
      <c r="C301" s="370" t="s">
        <v>1164</v>
      </c>
      <c r="D301" s="2463"/>
      <c r="E301" s="2205"/>
      <c r="F301" s="2384"/>
      <c r="G301" s="2428"/>
      <c r="H301" s="1501"/>
      <c r="I301" s="652" t="s">
        <v>1163</v>
      </c>
      <c r="J301" s="572"/>
      <c r="K301" s="1501"/>
      <c r="L301" s="215"/>
      <c r="M301" s="342"/>
      <c r="N301" s="335"/>
      <c r="O301" s="1625"/>
      <c r="P301" s="1625"/>
      <c r="AH301" s="1632">
        <v>0</v>
      </c>
    </row>
    <row r="302" s="1636" customFormat="1" ht="0.75" hidden="1" customHeight="1">
      <c r="A302" s="1781"/>
      <c r="B302" s="1781"/>
      <c r="C302" s="370" t="s">
        <v>1171</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241</v>
      </c>
      <c r="B303" s="1781" t="s">
        <v>242</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r="304" s="1636" customFormat="1" ht="18.75" hidden="1" customHeight="1">
      <c r="A304" s="1781"/>
      <c r="B304" s="1781"/>
      <c r="C304" s="370" t="s">
        <v>1164</v>
      </c>
      <c r="D304" s="2463"/>
      <c r="E304" s="2205"/>
      <c r="F304" s="2384"/>
      <c r="G304" s="2428"/>
      <c r="H304" s="1501"/>
      <c r="I304" s="652" t="s">
        <v>1163</v>
      </c>
      <c r="J304" s="572"/>
      <c r="K304" s="1501"/>
      <c r="L304" s="215"/>
      <c r="M304" s="342"/>
      <c r="N304" s="335"/>
      <c r="O304" s="1625"/>
      <c r="P304" s="1625"/>
      <c r="AH304" s="1632">
        <v>0</v>
      </c>
    </row>
    <row r="305" s="1636" customFormat="1" ht="0.75" hidden="1" customHeight="1">
      <c r="A305" s="1781"/>
      <c r="B305" s="1781"/>
      <c r="C305" s="370" t="s">
        <v>1171</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246</v>
      </c>
      <c r="B306" s="1781" t="s">
        <v>247</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r="307" s="1636" customFormat="1" ht="18.75" hidden="1" customHeight="1">
      <c r="A307" s="1781"/>
      <c r="B307" s="1781"/>
      <c r="C307" s="370" t="s">
        <v>1164</v>
      </c>
      <c r="D307" s="2463"/>
      <c r="E307" s="2205"/>
      <c r="F307" s="2384"/>
      <c r="G307" s="2428"/>
      <c r="H307" s="1501"/>
      <c r="I307" s="652" t="s">
        <v>1163</v>
      </c>
      <c r="J307" s="572"/>
      <c r="K307" s="1501"/>
      <c r="L307" s="215"/>
      <c r="M307" s="342"/>
      <c r="N307" s="335"/>
      <c r="O307" s="1625"/>
      <c r="P307" s="1625"/>
      <c r="AH307" s="1632">
        <v>0</v>
      </c>
    </row>
    <row r="308" s="1636" customFormat="1" ht="0.75" hidden="1" customHeight="1">
      <c r="A308" s="1781"/>
      <c r="B308" s="1781"/>
      <c r="C308" s="370" t="s">
        <v>1171</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251</v>
      </c>
      <c r="B309" s="1781" t="s">
        <v>252</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r="310" s="1636" customFormat="1" ht="18.75" hidden="1" customHeight="1">
      <c r="A310" s="1781"/>
      <c r="B310" s="1781"/>
      <c r="C310" s="370" t="s">
        <v>1164</v>
      </c>
      <c r="D310" s="2463"/>
      <c r="E310" s="2205"/>
      <c r="F310" s="2384"/>
      <c r="G310" s="2428"/>
      <c r="H310" s="1501"/>
      <c r="I310" s="652" t="s">
        <v>1163</v>
      </c>
      <c r="J310" s="572"/>
      <c r="K310" s="1501"/>
      <c r="L310" s="215"/>
      <c r="M310" s="342"/>
      <c r="N310" s="335"/>
      <c r="O310" s="1625"/>
      <c r="P310" s="1625"/>
      <c r="AH310" s="1632">
        <v>0</v>
      </c>
    </row>
    <row r="311" s="1636" customFormat="1" ht="0.75" hidden="1" customHeight="1">
      <c r="A311" s="1781"/>
      <c r="B311" s="1781"/>
      <c r="C311" s="370" t="s">
        <v>1171</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256</v>
      </c>
      <c r="B312" s="1781" t="s">
        <v>257</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r="313" s="1636" customFormat="1" ht="18.75" hidden="1" customHeight="1">
      <c r="A313" s="1781"/>
      <c r="B313" s="1781"/>
      <c r="C313" s="370" t="s">
        <v>1164</v>
      </c>
      <c r="D313" s="2463"/>
      <c r="E313" s="2205"/>
      <c r="F313" s="2384"/>
      <c r="G313" s="2428"/>
      <c r="H313" s="1501"/>
      <c r="I313" s="652" t="s">
        <v>1163</v>
      </c>
      <c r="J313" s="572"/>
      <c r="K313" s="1501"/>
      <c r="L313" s="215"/>
      <c r="M313" s="342"/>
      <c r="N313" s="335"/>
      <c r="O313" s="1625"/>
      <c r="P313" s="1625"/>
      <c r="AH313" s="1632">
        <v>0</v>
      </c>
    </row>
    <row r="314" s="1636" customFormat="1" ht="0.75" hidden="1" customHeight="1">
      <c r="A314" s="1781"/>
      <c r="B314" s="1781"/>
      <c r="C314" s="370" t="s">
        <v>1171</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261</v>
      </c>
      <c r="B315" s="1781" t="s">
        <v>262</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r="316" s="1636" customFormat="1" ht="18.75" hidden="1" customHeight="1">
      <c r="A316" s="1781"/>
      <c r="B316" s="1781"/>
      <c r="C316" s="370" t="s">
        <v>1164</v>
      </c>
      <c r="D316" s="2463"/>
      <c r="E316" s="2205"/>
      <c r="F316" s="2384"/>
      <c r="G316" s="2428"/>
      <c r="H316" s="1501"/>
      <c r="I316" s="652" t="s">
        <v>1163</v>
      </c>
      <c r="J316" s="572"/>
      <c r="K316" s="1501"/>
      <c r="L316" s="215"/>
      <c r="M316" s="342"/>
      <c r="N316" s="335"/>
      <c r="O316" s="1625"/>
      <c r="P316" s="1625"/>
      <c r="AH316" s="1632">
        <v>0</v>
      </c>
    </row>
    <row r="317" s="1636" customFormat="1" ht="0.75" hidden="1" customHeight="1">
      <c r="A317" s="1781"/>
      <c r="B317" s="1781"/>
      <c r="C317" s="370" t="s">
        <v>1171</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266</v>
      </c>
      <c r="B318" s="1781" t="s">
        <v>267</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r="319" s="1636" customFormat="1" ht="18.75" hidden="1" customHeight="1">
      <c r="A319" s="1781"/>
      <c r="B319" s="1781"/>
      <c r="C319" s="370" t="s">
        <v>1164</v>
      </c>
      <c r="D319" s="2463"/>
      <c r="E319" s="2205"/>
      <c r="F319" s="2384"/>
      <c r="G319" s="2428"/>
      <c r="H319" s="1501"/>
      <c r="I319" s="652" t="s">
        <v>1163</v>
      </c>
      <c r="J319" s="572"/>
      <c r="K319" s="1501"/>
      <c r="L319" s="215"/>
      <c r="M319" s="342"/>
      <c r="N319" s="335"/>
      <c r="O319" s="1625"/>
      <c r="P319" s="1625"/>
      <c r="AH319" s="1632">
        <v>0</v>
      </c>
    </row>
    <row r="320" s="1636" customFormat="1" ht="0.75" hidden="1" customHeight="1">
      <c r="A320" s="1781"/>
      <c r="B320" s="1781"/>
      <c r="C320" s="370" t="s">
        <v>1171</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271</v>
      </c>
      <c r="B321" s="1781" t="s">
        <v>272</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r="322" s="1636" customFormat="1" ht="18.75" hidden="1" customHeight="1">
      <c r="A322" s="1781"/>
      <c r="B322" s="1781"/>
      <c r="C322" s="370" t="s">
        <v>1164</v>
      </c>
      <c r="D322" s="2463"/>
      <c r="E322" s="2205"/>
      <c r="F322" s="2384"/>
      <c r="G322" s="2428"/>
      <c r="H322" s="1501"/>
      <c r="I322" s="652" t="s">
        <v>1163</v>
      </c>
      <c r="J322" s="572"/>
      <c r="K322" s="1501"/>
      <c r="L322" s="215"/>
      <c r="M322" s="342"/>
      <c r="N322" s="335"/>
      <c r="O322" s="1625"/>
      <c r="P322" s="1625"/>
      <c r="AH322" s="1632">
        <v>0</v>
      </c>
    </row>
    <row r="323" s="1636" customFormat="1" ht="0.75" hidden="1" customHeight="1">
      <c r="A323" s="1781"/>
      <c r="B323" s="1781"/>
      <c r="C323" s="370" t="s">
        <v>1171</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276</v>
      </c>
      <c r="B324" s="1781" t="s">
        <v>277</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r="325" s="1636" customFormat="1" ht="18.75" hidden="1" customHeight="1">
      <c r="A325" s="1781"/>
      <c r="B325" s="1781"/>
      <c r="C325" s="370" t="s">
        <v>1164</v>
      </c>
      <c r="D325" s="2463"/>
      <c r="E325" s="2205"/>
      <c r="F325" s="2384"/>
      <c r="G325" s="2428"/>
      <c r="H325" s="1501"/>
      <c r="I325" s="652" t="s">
        <v>1163</v>
      </c>
      <c r="J325" s="572"/>
      <c r="K325" s="1501"/>
      <c r="L325" s="215"/>
      <c r="M325" s="342"/>
      <c r="N325" s="335"/>
      <c r="O325" s="1625"/>
      <c r="P325" s="1625"/>
      <c r="AH325" s="1632">
        <v>0</v>
      </c>
    </row>
    <row r="326" s="1636" customFormat="1" ht="0.75" hidden="1" customHeight="1">
      <c r="A326" s="1781"/>
      <c r="B326" s="1781"/>
      <c r="C326" s="370" t="s">
        <v>1171</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281</v>
      </c>
      <c r="B327" s="1781" t="s">
        <v>282</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r="328" s="1636" customFormat="1" ht="18.75" hidden="1" customHeight="1">
      <c r="A328" s="1781"/>
      <c r="B328" s="1781"/>
      <c r="C328" s="370" t="s">
        <v>1164</v>
      </c>
      <c r="D328" s="2463"/>
      <c r="E328" s="2205"/>
      <c r="F328" s="2384"/>
      <c r="G328" s="2428"/>
      <c r="H328" s="1501"/>
      <c r="I328" s="652" t="s">
        <v>1163</v>
      </c>
      <c r="J328" s="572"/>
      <c r="K328" s="1501"/>
      <c r="L328" s="215"/>
      <c r="M328" s="342"/>
      <c r="N328" s="335"/>
      <c r="O328" s="1625"/>
      <c r="P328" s="1625"/>
      <c r="AH328" s="1632">
        <v>0</v>
      </c>
    </row>
    <row r="329" s="1636" customFormat="1" ht="1.05" customHeight="1">
      <c r="A329" s="1781"/>
      <c r="B329" s="1781"/>
      <c r="C329" s="370" t="s">
        <v>1171</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1" deleteRows="1" formatColumns="0" formatRows="0" insertColumns="1" insertRows="1" sheet="1" sort="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290052-0000-44A4-8A6E-0058009500A2}"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C400B8-0064-440A-85E7-00DD001D0065}"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4B00D5-00F0-4C1F-B999-00DE00A500D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694</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r="6" s="1636" customFormat="1" ht="18" customHeight="1">
      <c r="A6" s="1670"/>
      <c r="B6" s="1161"/>
      <c r="C6" s="377"/>
      <c r="D6" s="2458" t="str">
        <f>IF(org=0,"Не определено",org)</f>
        <v xml:space="preserve">АО "ДГК"</v>
      </c>
      <c r="E6" s="2459"/>
      <c r="F6" s="2459"/>
      <c r="G6" s="2460"/>
      <c r="H6" s="267"/>
      <c r="J6" s="1625"/>
      <c r="K6" s="1625"/>
      <c r="R6" s="1632">
        <v>17</v>
      </c>
    </row>
    <row r="7" ht="14.65" customHeight="1">
      <c r="C7" s="377"/>
      <c r="D7" s="364"/>
      <c r="E7" s="390"/>
      <c r="F7" s="390"/>
      <c r="G7" s="753"/>
      <c r="H7" s="194"/>
      <c r="R7" s="375">
        <v>14</v>
      </c>
    </row>
    <row r="8" ht="14.65" customHeight="1">
      <c r="C8" s="377"/>
      <c r="D8" s="2210" t="s">
        <v>306</v>
      </c>
      <c r="E8" s="2210"/>
      <c r="F8" s="2210"/>
      <c r="G8" s="2210"/>
      <c r="H8" s="2390" t="s">
        <v>307</v>
      </c>
      <c r="R8" s="375">
        <v>14</v>
      </c>
    </row>
    <row r="9" ht="24" customHeight="1">
      <c r="C9" s="377"/>
      <c r="D9" s="387" t="s">
        <v>90</v>
      </c>
      <c r="E9" s="109" t="s">
        <v>308</v>
      </c>
      <c r="F9" s="109" t="s">
        <v>309</v>
      </c>
      <c r="G9" s="109" t="s">
        <v>396</v>
      </c>
      <c r="H9" s="2390"/>
      <c r="R9" s="375">
        <v>23</v>
      </c>
    </row>
    <row r="10" ht="14.65" customHeight="1">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r="11" ht="14.65" customHeight="1">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r="12" ht="14.65" customHeight="1">
      <c r="A12" s="103"/>
      <c r="C12" s="388"/>
      <c r="D12" s="148" t="s">
        <v>92</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r="13" ht="14.65" customHeight="1">
      <c r="A13" s="103"/>
      <c r="C13" s="388"/>
      <c r="D13" s="148" t="s">
        <v>93</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328</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1" deleteRows="1" formatColumns="0" formatRows="0" insertColumns="1" insertRows="1" sheet="1" sort="1"/>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720055-0057-40D0-B38D-00020005003C}"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1300B9-009C-41AE-8399-004A00AE00E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110" workbookViewId="0">
      <pane xSplit="6" ySplit="12" topLeftCell="P50" activePane="bottomRight" state="frozen"/>
      <selection pane="bottomLeft" activeCell="A13" sqref="A13"/>
      <selection pane="topRight" activeCell="G1" sqref="G1"/>
      <selection pane="bottomRight" activeCell="E77" sqref="E77:W77"/>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min="19" max="20" style="1854" width="3.7109375"/>
    <col customWidth="1" min="21" max="21" style="1854" width="5.7109375"/>
    <col customWidth="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r="10" ht="31.5" customHeight="1">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r="11" s="1625" customFormat="1" ht="12" hidden="1" customHeight="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customHeight="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customHeight="1">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customHeight="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customHeight="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customHeight="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customHeight="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customHeight="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customHeight="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32.25" customHeight="1">
      <c r="A58" s="322"/>
      <c r="C58" s="210"/>
      <c r="D58" s="2136">
        <v>9</v>
      </c>
      <c r="E58" s="2144" t="s">
        <v>203</v>
      </c>
      <c r="F58" s="2146" t="s">
        <v>63</v>
      </c>
      <c r="G58" s="2630" t="str">
        <f>INDEX(VD_NAME_LIST,MATCH("4190072",VD_ID_LIST,0))</f>
        <v xml:space="preserve">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1"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 xml:space="preserve">Плата за подключение (технологическое присоединение) к системе теплоснабжения (индивидуальная)</v>
      </c>
      <c r="AI58" s="1268" t="str">
        <f>IF($G$58=0,"",$G$58)</f>
        <v xml:space="preserve">Подключение (технологическое присоединение) к системе теплоснабжения</v>
      </c>
      <c r="AJ58" s="1268" t="str">
        <f>IF($J$58=0,"",$J$58)</f>
        <v xml:space="preserve">Плата за подключение теплопотребляющих установок общества с ограниченной ответственностью "Бизнес Групп АГТРК" для осуществления подключения объекта капитального строительства: «Многофункциональный комплекс в районе улиц: пр-кт 100-летия Владивостока; ул. 2-я Проходная; ул. Снеговая"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 xml:space="preserve">без дифференциации</v>
      </c>
      <c r="AL58" s="1268" t="str">
        <f>IF($O$58="нет","без дифференциации",IF($R$58=0,"",$R$58))</f>
        <v xml:space="preserve">без дифференциации</v>
      </c>
      <c r="AM58" s="1268" t="str">
        <f>IF($S$58="нет","без дифференциации",IF($V$58=0,"",$V$58))</f>
        <v xml:space="preserve">Владивостокская ТЭЦ-1</v>
      </c>
      <c r="AN58" s="1773">
        <f>$I$58</f>
        <v>1</v>
      </c>
      <c r="AO58" s="1268" t="str">
        <f>$I$58&amp;"."&amp;$M$58</f>
        <v>1.1</v>
      </c>
      <c r="AP58" s="1267" t="str">
        <f>$I$58&amp;"."&amp;$M$58&amp;"."&amp;$Q$58</f>
        <v>1.1.1</v>
      </c>
      <c r="AQ58" s="1267" t="str">
        <f>$I$58&amp;"."&amp;$M$58&amp;"."&amp;$Q$58&amp;"."&amp;$U$58</f>
        <v>1.1.1.1</v>
      </c>
      <c r="AR58" s="1468">
        <v>0</v>
      </c>
    </row>
    <row r="59" s="1854" customFormat="1" ht="32.25" customHeight="1">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212</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32.25" customHeight="1">
      <c r="A60" s="322"/>
      <c r="C60" s="321"/>
      <c r="D60" s="2137"/>
      <c r="E60" s="2145"/>
      <c r="F60" s="2147"/>
      <c r="G60" s="2636"/>
      <c r="H60" s="2504"/>
      <c r="I60" s="2504"/>
      <c r="J60" s="2534"/>
      <c r="K60" s="2187"/>
      <c r="L60" s="2504"/>
      <c r="M60" s="2504"/>
      <c r="N60" s="2631" t="s">
        <v>28</v>
      </c>
      <c r="O60" s="2113"/>
      <c r="P60" s="2637"/>
      <c r="Q60" s="2638"/>
      <c r="R60" s="2639" t="s">
        <v>213</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32.25" customHeight="1">
      <c r="A61" s="322"/>
      <c r="C61" s="210"/>
      <c r="D61" s="2137"/>
      <c r="E61" s="2145"/>
      <c r="F61" s="2147"/>
      <c r="G61" s="2636"/>
      <c r="H61" s="2504"/>
      <c r="I61" s="2504"/>
      <c r="J61" s="2534"/>
      <c r="K61" s="2113"/>
      <c r="L61" s="2645"/>
      <c r="M61" s="2646"/>
      <c r="N61" s="2647" t="s">
        <v>214</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customHeight="1">
      <c r="A62" s="322"/>
      <c r="C62" s="321"/>
      <c r="D62" s="2137"/>
      <c r="E62" s="2145"/>
      <c r="F62" s="2148"/>
      <c r="G62" s="2636"/>
      <c r="H62" s="2657"/>
      <c r="I62" s="2658"/>
      <c r="J62" s="2659" t="s">
        <v>215</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customHeight="1">
      <c r="AR68" s="105">
        <v>0</v>
      </c>
    </row>
    <row r="69" ht="11.25" customHeight="1">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r="70" ht="36.75" customHeight="1">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r="71" ht="28.5" customHeight="1">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r="72" ht="27" customHeight="1">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r="73" ht="17.25" customHeight="1">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r="74" ht="15"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customHeight="1">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r="76" ht="17.25" customHeight="1">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r="77" ht="17.25" customHeight="1">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1" deleteRows="1" formatColumns="0" formatRows="0" insertColumns="1" insertRows="1" sheet="1" sort="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9">
    <dataValidation sqref="N60"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S59" allowBlank="1" prompt="Для выбора выполните двойной щелчок левой клавиши мыши по соответствующей ячейке." showErrorMessage="1" showInputMessage="1"/>
    <dataValidation sqref="N59"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S58" allowBlank="1" prompt="Для выбора выполните двойной щелчок левой клавиши мыши по соответствующей ячейке." showErrorMessage="1" showInputMessage="1"/>
    <dataValidation sqref="O58" allowBlank="1" prompt="Для выбора выполните двойной щелчок левой клавиши мыши по соответствующей ячейке." showErrorMessage="1" showInputMessage="1"/>
    <dataValidation sqref="N58"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K58"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x14:dataValidation xr:uid="{00FA00A2-002B-484F-9D4A-00230035003B}" type="textLength" allowBlank="1" error="Допускается ввод не более 900 символов!" errorTitle="Ошибка" operator="lessThanOrEqual" showErrorMessage="1" showInputMessage="1">
          <x14:formula1>
            <xm:f>900</xm:f>
          </x14:formula1>
          <xm:sqref>R59</xm:sqref>
        </x14:dataValidation>
        <x14:dataValidation xr:uid="{00110085-00FF-488A-9930-000600F5009D}" type="textLength" allowBlank="1" error="Допускается ввод не более 900 символов!" errorTitle="Ошибка" operator="lessThanOrEqual" showErrorMessage="1" showInputMessage="1">
          <x14:formula1>
            <xm:f>900</xm:f>
          </x14:formula1>
          <xm:sqref>J59</xm:sqref>
        </x14:dataValidation>
        <x14:dataValidation xr:uid="{00F20064-0001-4E8A-9EEE-009800C400B9}" type="textLength" allowBlank="1" error="Допускается ввод не более 900 символов!" errorTitle="Ошибка" operator="lessThanOrEqual" showErrorMessage="1" showInputMessage="1">
          <x14:formula1>
            <xm:f>900</xm:f>
          </x14:formula1>
          <xm:sqref>W58</xm:sqref>
        </x14:dataValidation>
        <x14:dataValidation xr:uid="{009C001F-0049-4D61-9256-00C600550061}" type="textLength" allowBlank="1" error="Допускается ввод не более 900 символов!" errorTitle="Ошибка" operator="lessThanOrEqual" showErrorMessage="1" showInputMessage="1">
          <x14:formula1>
            <xm:f>900</xm:f>
          </x14:formula1>
          <xm:sqref>V58</xm:sqref>
        </x14:dataValidation>
        <x14:dataValidation xr:uid="{000B00C8-000F-416E-84AA-006D0043007E}" type="textLength" allowBlank="1" error="Допускается ввод не более 900 символов!" errorTitle="Ошибка" operator="lessThanOrEqual" showErrorMessage="1" showInputMessage="1">
          <x14:formula1>
            <xm:f>900</xm:f>
          </x14:formula1>
          <xm:sqref>R58</xm:sqref>
        </x14:dataValidation>
        <x14:dataValidation xr:uid="{008600A0-0088-41CD-8F39-000300CE0005}" type="textLength" allowBlank="1" error="Допускается ввод не более 900 символов!" errorTitle="Ошибка" operator="lessThanOrEqual" showErrorMessage="1" showInputMessage="1">
          <x14:formula1>
            <xm:f>900</xm:f>
          </x14:formula1>
          <xm:sqref>J58</xm:sqref>
        </x14:dataValidation>
        <x14:dataValidation xr:uid="{009B00C9-00CE-4039-B210-006A0038004C}"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560021-005A-44D8-8C20-003B008F0023}"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N63:N65 N99:N101 N115:N117 N131:N133 N23:N25</xm:sqref>
        </x14:dataValidation>
        <x14:dataValidation xr:uid="{00A30017-00EC-419E-8D22-0024008E009D}"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367" width="50.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636" customFormat="1" ht="15" hidden="1" customHeight="1">
      <c r="A2" s="363"/>
      <c r="C2" s="177"/>
      <c r="D2" s="347"/>
      <c r="E2" s="674"/>
      <c r="F2" s="523"/>
      <c r="G2" s="617"/>
      <c r="H2" s="617"/>
      <c r="I2" s="617"/>
      <c r="J2" s="617"/>
      <c r="U2" s="675"/>
      <c r="V2" s="510">
        <v>0</v>
      </c>
    </row>
    <row r="3" s="1367" customFormat="1" ht="15" hidden="1" customHeight="1">
      <c r="C3" s="673"/>
      <c r="U3" s="421"/>
      <c r="V3" s="418">
        <v>0</v>
      </c>
    </row>
    <row r="4" ht="15.75" customHeight="1">
      <c r="C4" s="177"/>
      <c r="D4" s="510"/>
      <c r="E4" s="510"/>
      <c r="F4" s="510"/>
      <c r="G4" s="510"/>
      <c r="H4" s="510"/>
      <c r="I4" s="510"/>
      <c r="J4" s="510"/>
      <c r="V4" s="506">
        <v>15</v>
      </c>
    </row>
    <row r="5" ht="66" customHeight="1">
      <c r="C5" s="177"/>
      <c r="D5" s="2238" t="s">
        <v>1173</v>
      </c>
      <c r="E5" s="2238"/>
      <c r="F5" s="2238"/>
      <c r="G5" s="2238"/>
      <c r="H5" s="2238"/>
      <c r="I5" s="2238"/>
      <c r="J5" s="2238"/>
      <c r="V5" s="506">
        <v>63</v>
      </c>
    </row>
    <row r="6" ht="15.75" customHeight="1">
      <c r="C6" s="177"/>
      <c r="D6" s="2177" t="str">
        <f>IF(org=0,"Не определено",org)</f>
        <v xml:space="preserve">АО "ДГК"</v>
      </c>
      <c r="E6" s="2177"/>
      <c r="F6" s="2177"/>
      <c r="G6" s="2177"/>
      <c r="H6" s="2177"/>
      <c r="I6" s="2177"/>
      <c r="J6" s="2177"/>
      <c r="K6" s="538"/>
      <c r="V6" s="506">
        <v>15</v>
      </c>
    </row>
    <row r="7" ht="15.75" customHeight="1">
      <c r="C7" s="177"/>
      <c r="D7" s="753"/>
      <c r="E7" s="510"/>
      <c r="F7" s="510"/>
      <c r="G7" s="538">
        <v>22</v>
      </c>
      <c r="I7" s="538">
        <v>1</v>
      </c>
      <c r="J7" s="753"/>
      <c r="V7" s="506">
        <v>15</v>
      </c>
    </row>
    <row r="8" s="1636" customFormat="1" ht="1.05" customHeight="1">
      <c r="A8" s="760"/>
      <c r="C8" s="177"/>
      <c r="D8" s="510"/>
      <c r="E8" s="510"/>
      <c r="F8" s="510"/>
      <c r="G8" s="538"/>
      <c r="H8" s="753"/>
      <c r="I8" s="538" t="s">
        <v>118</v>
      </c>
      <c r="J8" s="753"/>
      <c r="K8" s="418"/>
      <c r="U8" s="676"/>
      <c r="V8" s="759">
        <v>1</v>
      </c>
    </row>
    <row r="9" ht="15.75" customHeight="1">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r="10" s="1636" customFormat="1" ht="15.75" customHeight="1">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r="11" s="1636" customFormat="1" ht="15.75" customHeight="1">
      <c r="A11" s="760"/>
      <c r="C11" s="177"/>
      <c r="D11" s="712"/>
      <c r="E11" s="2368" t="s">
        <v>570</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200"/>
      <c r="U11" s="676"/>
      <c r="V11" s="759">
        <v>15</v>
      </c>
    </row>
    <row r="12" s="1636" customFormat="1" ht="15.75" customHeight="1">
      <c r="A12" s="760"/>
      <c r="C12" s="177"/>
      <c r="D12" s="2370" t="s">
        <v>306</v>
      </c>
      <c r="E12" s="2371"/>
      <c r="F12" s="2371"/>
      <c r="G12" s="888"/>
      <c r="H12" s="888"/>
      <c r="I12" s="888"/>
      <c r="J12" s="888"/>
      <c r="K12" s="2200"/>
      <c r="U12" s="676"/>
      <c r="V12" s="759">
        <v>15</v>
      </c>
    </row>
    <row r="13" ht="35.649999999999999" customHeight="1">
      <c r="C13" s="177"/>
      <c r="D13" s="806" t="s">
        <v>90</v>
      </c>
      <c r="E13" s="808" t="s">
        <v>308</v>
      </c>
      <c r="F13" s="808" t="s">
        <v>571</v>
      </c>
      <c r="G13" s="809" t="s">
        <v>309</v>
      </c>
      <c r="H13" s="808" t="s">
        <v>396</v>
      </c>
      <c r="I13" s="809" t="s">
        <v>309</v>
      </c>
      <c r="J13" s="808" t="s">
        <v>396</v>
      </c>
      <c r="K13" s="2233"/>
      <c r="V13" s="506">
        <v>34</v>
      </c>
    </row>
    <row r="14" ht="15" hidden="1" customHeight="1">
      <c r="C14" s="177"/>
      <c r="D14" s="594" t="s">
        <v>110</v>
      </c>
      <c r="E14" s="594" t="s">
        <v>111</v>
      </c>
      <c r="F14" s="594" t="s">
        <v>92</v>
      </c>
      <c r="G14" s="660" t="str">
        <f>G1&amp;".1"</f>
        <v>4.1</v>
      </c>
      <c r="H14" s="660"/>
      <c r="I14" s="660" t="str">
        <f>I1&amp;".1"</f>
        <v>4.1</v>
      </c>
      <c r="J14" s="660"/>
      <c r="K14" s="290"/>
      <c r="V14" s="506">
        <v>0</v>
      </c>
    </row>
    <row r="15" ht="22.5" hidden="1" customHeight="1">
      <c r="A15" s="506"/>
      <c r="C15" s="527"/>
      <c r="D15" s="522">
        <v>1</v>
      </c>
      <c r="E15" s="678" t="s">
        <v>814</v>
      </c>
      <c r="F15" s="522" t="s">
        <v>815</v>
      </c>
      <c r="G15" s="679"/>
      <c r="H15" s="679"/>
      <c r="I15" s="679"/>
      <c r="J15" s="679"/>
      <c r="K15" s="290" t="s">
        <v>816</v>
      </c>
      <c r="V15" s="506">
        <v>0</v>
      </c>
    </row>
    <row r="16" ht="22.5" hidden="1" customHeight="1">
      <c r="A16" s="506"/>
      <c r="C16" s="527"/>
      <c r="D16" s="522">
        <v>2</v>
      </c>
      <c r="E16" s="280" t="s">
        <v>817</v>
      </c>
      <c r="F16" s="522" t="s">
        <v>818</v>
      </c>
      <c r="G16" s="679"/>
      <c r="H16" s="679"/>
      <c r="I16" s="679"/>
      <c r="J16" s="679"/>
      <c r="K16" s="290" t="s">
        <v>819</v>
      </c>
      <c r="V16" s="506">
        <v>0</v>
      </c>
    </row>
    <row r="17" ht="123.75" hidden="1" customHeight="1">
      <c r="A17" s="506"/>
      <c r="C17" s="527"/>
      <c r="D17" s="522">
        <v>3</v>
      </c>
      <c r="E17" s="280" t="s">
        <v>1174</v>
      </c>
      <c r="F17" s="522" t="s">
        <v>312</v>
      </c>
      <c r="G17" s="679"/>
      <c r="H17" s="679"/>
      <c r="I17" s="679"/>
      <c r="J17" s="679"/>
      <c r="K17" s="290" t="s">
        <v>1175</v>
      </c>
      <c r="V17" s="506">
        <v>0</v>
      </c>
    </row>
    <row r="18" ht="48.25" customHeight="1">
      <c r="A18" s="506"/>
      <c r="C18" s="527"/>
      <c r="D18" s="522">
        <v>3</v>
      </c>
      <c r="E18" s="280" t="s">
        <v>820</v>
      </c>
      <c r="F18" s="522" t="s">
        <v>312</v>
      </c>
      <c r="G18" s="810" t="s">
        <v>312</v>
      </c>
      <c r="H18" s="811" t="s">
        <v>312</v>
      </c>
      <c r="I18" s="522" t="s">
        <v>312</v>
      </c>
      <c r="J18" s="579" t="s">
        <v>312</v>
      </c>
      <c r="K18" s="290" t="s">
        <v>1176</v>
      </c>
      <c r="V18" s="506">
        <v>46</v>
      </c>
    </row>
    <row r="19" ht="35.649999999999999" customHeight="1">
      <c r="A19" s="506"/>
      <c r="C19" s="527"/>
      <c r="D19" s="540" t="s">
        <v>330</v>
      </c>
      <c r="E19" s="560" t="s">
        <v>822</v>
      </c>
      <c r="F19" s="522" t="s">
        <v>823</v>
      </c>
      <c r="G19" s="818"/>
      <c r="H19" s="107"/>
      <c r="I19" s="818"/>
      <c r="J19" s="819"/>
      <c r="K19" s="680"/>
      <c r="V19" s="506">
        <v>34</v>
      </c>
    </row>
    <row r="20" ht="35.649999999999999" customHeight="1">
      <c r="A20" s="506"/>
      <c r="C20" s="527"/>
      <c r="D20" s="1891" t="s">
        <v>338</v>
      </c>
      <c r="E20" s="560" t="s">
        <v>824</v>
      </c>
      <c r="F20" s="522" t="s">
        <v>825</v>
      </c>
      <c r="G20" s="818"/>
      <c r="H20" s="107"/>
      <c r="I20" s="818"/>
      <c r="J20" s="107"/>
      <c r="K20" s="680"/>
      <c r="V20" s="506">
        <v>34</v>
      </c>
    </row>
    <row r="21" ht="48.25" customHeight="1">
      <c r="A21" s="506"/>
      <c r="C21" s="527"/>
      <c r="D21" s="1891" t="s">
        <v>340</v>
      </c>
      <c r="E21" s="560" t="s">
        <v>826</v>
      </c>
      <c r="F21" s="522" t="s">
        <v>576</v>
      </c>
      <c r="G21" s="681"/>
      <c r="H21" s="107"/>
      <c r="I21" s="681"/>
      <c r="J21" s="107"/>
      <c r="K21" s="680"/>
      <c r="V21" s="506">
        <v>46</v>
      </c>
    </row>
    <row r="22" ht="67.5" hidden="1" customHeight="1">
      <c r="A22" s="506"/>
      <c r="C22" s="527"/>
      <c r="D22" s="522">
        <v>5</v>
      </c>
      <c r="E22" s="280" t="s">
        <v>1177</v>
      </c>
      <c r="F22" s="522" t="s">
        <v>563</v>
      </c>
      <c r="G22" s="682"/>
      <c r="H22" s="683"/>
      <c r="I22" s="682"/>
      <c r="J22" s="683"/>
      <c r="K22" s="290" t="s">
        <v>1178</v>
      </c>
      <c r="V22" s="506">
        <v>0</v>
      </c>
    </row>
    <row r="23" ht="33.75" hidden="1" customHeight="1">
      <c r="C23" s="452"/>
      <c r="D23" s="522">
        <v>6</v>
      </c>
      <c r="E23" s="280" t="s">
        <v>1179</v>
      </c>
      <c r="F23" s="522" t="s">
        <v>1180</v>
      </c>
      <c r="G23" s="682"/>
      <c r="H23" s="682"/>
      <c r="I23" s="682"/>
      <c r="J23" s="682"/>
      <c r="K23" s="290" t="s">
        <v>1181</v>
      </c>
      <c r="V23" s="506">
        <v>0</v>
      </c>
    </row>
    <row r="24" ht="15.75" customHeight="1">
      <c r="V24" s="506">
        <v>15</v>
      </c>
    </row>
    <row r="25" ht="15.75" customHeight="1">
      <c r="V25" s="506">
        <v>15</v>
      </c>
    </row>
    <row r="26" ht="15.75" customHeight="1">
      <c r="V26" s="506">
        <v>15</v>
      </c>
    </row>
    <row r="27" ht="15.75" customHeight="1">
      <c r="V27" s="506">
        <v>15</v>
      </c>
    </row>
    <row r="28" ht="15.75" customHeight="1">
      <c r="V28" s="506">
        <v>15</v>
      </c>
    </row>
    <row r="29" ht="15.75" customHeight="1">
      <c r="J29" s="820"/>
      <c r="V29" s="506">
        <v>15</v>
      </c>
    </row>
    <row r="30" ht="22.5" hidden="1" customHeight="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autoFilter="0" deleteColumns="1" deleteRows="1" formatColumns="0" formatRows="0" insertColumns="1" insertRows="1" sheet="1" sort="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CE0088-0014-46FB-9B42-005C009600B9}"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920024-00C0-4556-A832-00EB006600B9}"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690008-009E-427D-B884-0049002600C6}"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r="2" ht="11.25" customHeight="1">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r="3" ht="11.25" customHeight="1">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r="4" ht="11.25" customHeight="1">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r="5" ht="11.25" customHeight="1">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r="6" ht="11.25" customHeight="1">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r="7" ht="11.25" customHeight="1">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r="8" ht="11.25" customHeight="1">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r="9" ht="11.25" customHeight="1">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r="10" ht="11.25" customHeight="1">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r="11" ht="11.25" customHeight="1">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r="12" ht="11.25" customHeight="1">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r="13" ht="11.25" customHeight="1">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r="14" ht="11.25" customHeight="1">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r="15" ht="19.5" customHeight="1">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r="16" ht="21" customHeight="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r="17" ht="21" customHeight="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r="18" ht="21" customHeight="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r="19" ht="21" customHeight="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r="20" ht="21" customHeight="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r="21" ht="21" customHeight="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r="22" ht="21" customHeight="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r="23" ht="21" customHeight="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r="24" ht="21" customHeight="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r="25" ht="11.25" customHeight="1">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r="26" ht="11.25" customHeight="1">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r="27" ht="11.25" customHeight="1">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r="28" ht="11.25" customHeight="1">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r="29" ht="11.25" customHeight="1">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r="30" ht="11.25" customHeight="1">
      <c r="A30" s="1075" t="s">
        <v>1589</v>
      </c>
      <c r="D30" s="1108"/>
      <c r="E30" s="1109"/>
      <c r="F30" s="1109"/>
      <c r="AX30" s="1121" t="s">
        <v>1590</v>
      </c>
      <c r="AZ30" s="1121" t="s">
        <v>1260</v>
      </c>
      <c r="BE30" s="1121">
        <v>2028</v>
      </c>
      <c r="BJ30" s="1069" t="s">
        <v>1591</v>
      </c>
      <c r="BL30" s="1069" t="s">
        <v>1591</v>
      </c>
    </row>
    <row r="31" ht="12.75" customHeight="1">
      <c r="A31" s="1075" t="s">
        <v>1592</v>
      </c>
      <c r="D31" s="1102"/>
      <c r="E31" s="1103"/>
      <c r="F31" s="1103"/>
      <c r="H31" s="1110"/>
      <c r="AX31" s="1121" t="s">
        <v>1593</v>
      </c>
      <c r="AZ31" s="1121" t="s">
        <v>1594</v>
      </c>
      <c r="BE31" s="1121">
        <v>2029</v>
      </c>
      <c r="BJ31" s="1069" t="s">
        <v>1595</v>
      </c>
      <c r="BL31" s="1069" t="s">
        <v>1595</v>
      </c>
    </row>
    <row r="32" ht="11.25" customHeight="1">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r="33" ht="11.25" customHeight="1">
      <c r="A33" s="1075" t="s">
        <v>1600</v>
      </c>
      <c r="O33" s="1075" t="s">
        <v>1257</v>
      </c>
      <c r="AX33" s="1121" t="s">
        <v>1601</v>
      </c>
      <c r="AZ33" s="1121" t="s">
        <v>1232</v>
      </c>
      <c r="BE33" s="1121">
        <v>2031</v>
      </c>
      <c r="BJ33" s="1069" t="s">
        <v>1491</v>
      </c>
      <c r="BL33" s="1069" t="s">
        <v>1491</v>
      </c>
    </row>
    <row r="34" ht="11.25" customHeight="1">
      <c r="A34" s="1075" t="s">
        <v>1602</v>
      </c>
      <c r="O34" s="1075" t="s">
        <v>1293</v>
      </c>
      <c r="AX34" s="1121" t="s">
        <v>1603</v>
      </c>
      <c r="BE34" s="1121">
        <v>2032</v>
      </c>
      <c r="BJ34" s="1069" t="s">
        <v>1502</v>
      </c>
      <c r="BL34" s="1069" t="s">
        <v>1502</v>
      </c>
    </row>
    <row r="35" ht="11.25" customHeight="1">
      <c r="A35" s="1075" t="s">
        <v>1604</v>
      </c>
      <c r="O35" s="1075" t="s">
        <v>1326</v>
      </c>
      <c r="AX35" s="1121" t="s">
        <v>1605</v>
      </c>
      <c r="AZ35" s="1068" t="s">
        <v>1606</v>
      </c>
      <c r="BE35" s="1121">
        <v>2033</v>
      </c>
      <c r="BL35" s="1069" t="s">
        <v>1607</v>
      </c>
    </row>
    <row r="36" ht="11.25" customHeight="1">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r="37" ht="11.25" customHeight="1">
      <c r="A37" s="1075" t="s">
        <v>1612</v>
      </c>
      <c r="E37" s="408" t="s">
        <v>1613</v>
      </c>
      <c r="F37" s="1115" t="s">
        <v>813</v>
      </c>
      <c r="G37" s="408" t="s">
        <v>1614</v>
      </c>
      <c r="O37" s="1075" t="s">
        <v>1370</v>
      </c>
      <c r="AX37" s="1121" t="s">
        <v>1615</v>
      </c>
      <c r="AZ37" s="1121" t="s">
        <v>1259</v>
      </c>
      <c r="BE37" s="1121">
        <v>2035</v>
      </c>
    </row>
    <row r="38" ht="11.25" customHeight="1">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r="39" ht="11.25" customHeight="1">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r="40" ht="11.25" customHeight="1">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r="41" ht="11.25" customHeight="1">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r="42" ht="11.25" customHeight="1">
      <c r="A42" s="1075" t="s">
        <v>1641</v>
      </c>
      <c r="AX42" s="1121" t="s">
        <v>1642</v>
      </c>
      <c r="AZ42" s="1121" t="s">
        <v>1231</v>
      </c>
      <c r="BE42" s="1121">
        <v>2040</v>
      </c>
      <c r="BH42" s="1069" t="s">
        <v>1050</v>
      </c>
      <c r="BJ42" s="1218" t="s">
        <v>1030</v>
      </c>
      <c r="BL42" s="1218" t="s">
        <v>1030</v>
      </c>
      <c r="BN42" s="1069" t="s">
        <v>1643</v>
      </c>
    </row>
    <row r="43" ht="11.25" customHeight="1">
      <c r="A43" s="1075" t="s">
        <v>1644</v>
      </c>
      <c r="AX43" s="1121" t="s">
        <v>1645</v>
      </c>
      <c r="AZ43" s="1121" t="s">
        <v>1257</v>
      </c>
      <c r="BE43" s="1121">
        <v>2041</v>
      </c>
      <c r="BH43" s="1069" t="s">
        <v>1646</v>
      </c>
      <c r="BJ43" s="1218" t="s">
        <v>1640</v>
      </c>
      <c r="BL43" s="1218" t="s">
        <v>1640</v>
      </c>
      <c r="BN43" s="1069" t="s">
        <v>1647</v>
      </c>
    </row>
    <row r="44" ht="11.25" customHeight="1">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r="45" ht="11.25" customHeight="1">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 xml:space="preserve">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r="46" ht="11.25" customHeight="1">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 xml:space="preserve">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r="47" ht="11.25" customHeight="1">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r="48" ht="11.25" customHeight="1">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r="49" ht="11.25" customHeight="1">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r="50" ht="11.25" customHeight="1">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r="51" ht="11.25" customHeight="1">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r="52" ht="11.25" customHeight="1">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r="53" ht="11.25" customHeight="1">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r="54" ht="11.25" customHeight="1">
      <c r="A54" s="1075" t="s">
        <v>1696</v>
      </c>
      <c r="AX54" s="1121" t="s">
        <v>1697</v>
      </c>
      <c r="AZ54" s="1068" t="s">
        <v>1698</v>
      </c>
      <c r="BE54" s="1121">
        <v>2052</v>
      </c>
      <c r="BH54" s="1069" t="s">
        <v>1677</v>
      </c>
      <c r="BJ54" s="1218" t="s">
        <v>1647</v>
      </c>
      <c r="BL54" s="1218" t="s">
        <v>1647</v>
      </c>
    </row>
    <row r="55" ht="11.25" customHeight="1">
      <c r="A55" s="1075" t="s">
        <v>1699</v>
      </c>
      <c r="AX55" s="1121" t="s">
        <v>1700</v>
      </c>
      <c r="AZ55" s="1121" t="s">
        <v>1234</v>
      </c>
      <c r="BE55" s="1121">
        <v>2053</v>
      </c>
      <c r="BH55" s="1071" t="s">
        <v>28</v>
      </c>
      <c r="BJ55" s="1218" t="s">
        <v>1054</v>
      </c>
      <c r="BL55" s="1218" t="s">
        <v>1054</v>
      </c>
    </row>
    <row r="56" ht="11.25" customHeight="1">
      <c r="A56" s="1075" t="s">
        <v>1701</v>
      </c>
      <c r="D56" s="1119" t="s">
        <v>1702</v>
      </c>
      <c r="E56" s="1096" t="s">
        <v>112</v>
      </c>
      <c r="F56" s="1075" t="s">
        <v>1703</v>
      </c>
      <c r="AX56" s="1121" t="s">
        <v>1704</v>
      </c>
      <c r="AZ56" s="1121" t="s">
        <v>1261</v>
      </c>
      <c r="BE56" s="1121">
        <v>2054</v>
      </c>
      <c r="BH56" s="1071" t="s">
        <v>28</v>
      </c>
      <c r="BJ56" s="1218" t="s">
        <v>1654</v>
      </c>
      <c r="BL56" s="1218" t="s">
        <v>1654</v>
      </c>
    </row>
    <row r="57" ht="11.25" customHeight="1">
      <c r="A57" s="1075" t="s">
        <v>1705</v>
      </c>
      <c r="D57" s="1119" t="s">
        <v>1706</v>
      </c>
      <c r="E57" s="1096" t="s">
        <v>112</v>
      </c>
      <c r="F57" s="1075" t="s">
        <v>1703</v>
      </c>
      <c r="AX57" s="1121" t="s">
        <v>1707</v>
      </c>
      <c r="AZ57" s="1121" t="s">
        <v>1296</v>
      </c>
      <c r="BE57" s="1121">
        <v>2055</v>
      </c>
      <c r="BJ57" s="1218" t="s">
        <v>1663</v>
      </c>
      <c r="BL57" s="1218" t="s">
        <v>1663</v>
      </c>
    </row>
    <row r="58" ht="11.25" customHeight="1">
      <c r="A58" s="1075" t="s">
        <v>1708</v>
      </c>
      <c r="D58" s="1119" t="s">
        <v>1709</v>
      </c>
      <c r="E58" s="1096" t="s">
        <v>112</v>
      </c>
      <c r="F58" s="1075" t="s">
        <v>1703</v>
      </c>
      <c r="AX58" s="1121" t="s">
        <v>1710</v>
      </c>
      <c r="BE58" s="1121">
        <v>2056</v>
      </c>
      <c r="BJ58" s="1218" t="s">
        <v>1667</v>
      </c>
      <c r="BL58" s="1218" t="s">
        <v>1667</v>
      </c>
    </row>
    <row r="59" ht="11.25" customHeight="1">
      <c r="A59" s="1075" t="s">
        <v>1711</v>
      </c>
      <c r="D59" s="1119" t="s">
        <v>132</v>
      </c>
      <c r="E59" s="1096" t="s">
        <v>1599</v>
      </c>
      <c r="F59" s="1075" t="s">
        <v>1712</v>
      </c>
      <c r="AX59" s="1121" t="s">
        <v>1713</v>
      </c>
      <c r="AZ59" s="1068" t="s">
        <v>1714</v>
      </c>
      <c r="BE59" s="1121">
        <v>2057</v>
      </c>
      <c r="BJ59" s="1218" t="s">
        <v>1671</v>
      </c>
      <c r="BL59" s="1218" t="s">
        <v>1671</v>
      </c>
    </row>
    <row r="60" ht="11.25" customHeight="1">
      <c r="A60" s="1075" t="s">
        <v>1715</v>
      </c>
      <c r="D60" s="1119" t="s">
        <v>1716</v>
      </c>
      <c r="E60" s="1096" t="s">
        <v>1599</v>
      </c>
      <c r="F60" s="1075" t="s">
        <v>1712</v>
      </c>
      <c r="AX60" s="1121" t="s">
        <v>1717</v>
      </c>
      <c r="AZ60" s="1121" t="s">
        <v>1235</v>
      </c>
      <c r="BE60" s="1121">
        <v>2058</v>
      </c>
      <c r="BJ60" s="1218" t="s">
        <v>1677</v>
      </c>
      <c r="BL60" s="1218" t="s">
        <v>1677</v>
      </c>
    </row>
    <row r="61" ht="11.25" customHeight="1">
      <c r="A61" s="1075" t="s">
        <v>1718</v>
      </c>
      <c r="D61" s="1119" t="s">
        <v>1719</v>
      </c>
      <c r="E61" s="1096" t="s">
        <v>1599</v>
      </c>
      <c r="F61" s="1075" t="s">
        <v>1712</v>
      </c>
      <c r="AX61" s="1121" t="s">
        <v>1720</v>
      </c>
      <c r="AZ61" s="1121" t="s">
        <v>1262</v>
      </c>
      <c r="BE61" s="1121">
        <v>2059</v>
      </c>
      <c r="BL61" s="1218" t="s">
        <v>1046</v>
      </c>
    </row>
    <row r="62" ht="11.25" customHeight="1">
      <c r="A62" s="1075" t="s">
        <v>1721</v>
      </c>
      <c r="D62" s="1119" t="s">
        <v>131</v>
      </c>
      <c r="E62" s="1096">
        <v>30</v>
      </c>
      <c r="F62" s="1075" t="s">
        <v>1712</v>
      </c>
      <c r="AZ62" s="1121" t="s">
        <v>1297</v>
      </c>
      <c r="BE62" s="1121">
        <v>2060</v>
      </c>
      <c r="BL62" s="1218" t="s">
        <v>1048</v>
      </c>
    </row>
    <row r="63" ht="11.25" customHeight="1">
      <c r="A63" s="1075" t="s">
        <v>1722</v>
      </c>
      <c r="D63" s="1119" t="s">
        <v>1723</v>
      </c>
      <c r="E63" s="1096">
        <v>30</v>
      </c>
      <c r="F63" s="1075" t="s">
        <v>1712</v>
      </c>
      <c r="AZ63" s="1121" t="s">
        <v>1329</v>
      </c>
      <c r="BE63" s="1121">
        <v>2061</v>
      </c>
    </row>
    <row r="64" ht="11.25" customHeight="1">
      <c r="A64" s="1075" t="s">
        <v>1724</v>
      </c>
      <c r="D64" s="1119" t="s">
        <v>1725</v>
      </c>
      <c r="E64" s="1096">
        <v>30</v>
      </c>
      <c r="F64" s="1075" t="s">
        <v>1712</v>
      </c>
      <c r="AZ64" s="1121" t="s">
        <v>1352</v>
      </c>
      <c r="BE64" s="1121">
        <v>2062</v>
      </c>
    </row>
    <row r="65" ht="11.25" customHeight="1">
      <c r="A65" s="1075" t="s">
        <v>1726</v>
      </c>
      <c r="D65" s="1075"/>
      <c r="BE65" s="1121">
        <v>2063</v>
      </c>
    </row>
    <row r="66" ht="11.25" customHeight="1">
      <c r="A66" s="1075" t="s">
        <v>1727</v>
      </c>
      <c r="AZ66" s="1068" t="s">
        <v>1728</v>
      </c>
      <c r="BE66" s="1121">
        <v>2064</v>
      </c>
    </row>
    <row r="67" ht="11.25" customHeight="1">
      <c r="A67" s="1075" t="s">
        <v>1729</v>
      </c>
      <c r="AZ67" s="1121" t="s">
        <v>1236</v>
      </c>
      <c r="BE67" s="1121">
        <v>2065</v>
      </c>
    </row>
    <row r="68" ht="11.25" customHeight="1">
      <c r="A68" s="1075" t="s">
        <v>1730</v>
      </c>
      <c r="AZ68" s="1121" t="s">
        <v>1263</v>
      </c>
      <c r="BE68" s="1121">
        <v>2066</v>
      </c>
      <c r="BH68" s="1068" t="s">
        <v>1731</v>
      </c>
      <c r="BJ68" s="1068" t="s">
        <v>1732</v>
      </c>
      <c r="BL68" s="1068" t="s">
        <v>1733</v>
      </c>
      <c r="BN68" s="1068" t="s">
        <v>1734</v>
      </c>
    </row>
    <row r="69" ht="11.25" customHeight="1">
      <c r="A69" s="1075" t="s">
        <v>1735</v>
      </c>
      <c r="AZ69" s="1121" t="s">
        <v>1298</v>
      </c>
      <c r="BE69" s="1121">
        <v>2067</v>
      </c>
      <c r="BH69" s="1069" t="s">
        <v>1736</v>
      </c>
      <c r="BI69" s="1118" t="s">
        <v>110</v>
      </c>
      <c r="BJ69" s="1069" t="s">
        <v>1737</v>
      </c>
      <c r="BK69" s="1118" t="s">
        <v>110</v>
      </c>
      <c r="BL69" s="1069" t="s">
        <v>1738</v>
      </c>
      <c r="BM69" s="1071" t="s">
        <v>110</v>
      </c>
      <c r="BN69" s="1069" t="s">
        <v>1739</v>
      </c>
    </row>
    <row r="70" ht="11.25" customHeight="1">
      <c r="A70" s="1075" t="s">
        <v>1740</v>
      </c>
      <c r="AZ70" s="1121" t="s">
        <v>1330</v>
      </c>
      <c r="BE70" s="1121">
        <v>2068</v>
      </c>
      <c r="BH70" s="1069" t="s">
        <v>1741</v>
      </c>
      <c r="BJ70" s="1069" t="s">
        <v>1742</v>
      </c>
      <c r="BL70" s="1069" t="s">
        <v>1743</v>
      </c>
      <c r="BN70" s="1069" t="s">
        <v>1744</v>
      </c>
    </row>
    <row r="71" ht="11.25" customHeight="1">
      <c r="A71" s="1075" t="s">
        <v>1745</v>
      </c>
      <c r="AZ71" s="1121" t="s">
        <v>1332</v>
      </c>
      <c r="BE71" s="1121">
        <v>2069</v>
      </c>
      <c r="BH71" s="1069" t="s">
        <v>1746</v>
      </c>
      <c r="BI71" s="1118" t="s">
        <v>92</v>
      </c>
      <c r="BJ71" s="1069" t="s">
        <v>1747</v>
      </c>
      <c r="BK71" s="1118" t="s">
        <v>92</v>
      </c>
      <c r="BL71" s="1069" t="s">
        <v>1748</v>
      </c>
      <c r="BM71" s="1071" t="s">
        <v>92</v>
      </c>
      <c r="BN71" s="1069" t="s">
        <v>1749</v>
      </c>
    </row>
    <row r="72" ht="11.25" customHeight="1">
      <c r="A72" s="1075" t="s">
        <v>1750</v>
      </c>
      <c r="AZ72" s="1121" t="s">
        <v>19</v>
      </c>
      <c r="BE72" s="1121">
        <v>2070</v>
      </c>
      <c r="BH72" s="1069" t="s">
        <v>1751</v>
      </c>
      <c r="BJ72" s="1069" t="s">
        <v>1751</v>
      </c>
      <c r="BL72" s="1069" t="s">
        <v>1751</v>
      </c>
      <c r="BN72" s="1069" t="s">
        <v>1752</v>
      </c>
    </row>
    <row r="73" ht="11.25" customHeight="1">
      <c r="A73" s="1075" t="s">
        <v>1753</v>
      </c>
      <c r="BH73" s="1069" t="s">
        <v>1754</v>
      </c>
      <c r="BI73" s="1118" t="s">
        <v>112</v>
      </c>
      <c r="BJ73" s="1069" t="s">
        <v>1755</v>
      </c>
      <c r="BK73" s="1118" t="s">
        <v>112</v>
      </c>
      <c r="BL73" s="1069" t="s">
        <v>1756</v>
      </c>
      <c r="BM73" s="1071" t="s">
        <v>112</v>
      </c>
      <c r="BN73" s="1069" t="s">
        <v>1757</v>
      </c>
    </row>
    <row r="74" ht="11.25" customHeight="1">
      <c r="A74" s="1075" t="s">
        <v>1758</v>
      </c>
      <c r="BH74" s="1069" t="s">
        <v>1759</v>
      </c>
      <c r="BJ74" s="1069" t="s">
        <v>1760</v>
      </c>
      <c r="BL74" s="1069" t="s">
        <v>1761</v>
      </c>
      <c r="BN74" s="1069" t="s">
        <v>1762</v>
      </c>
    </row>
    <row r="75" ht="11.25" customHeight="1">
      <c r="A75" s="1075" t="s">
        <v>1763</v>
      </c>
      <c r="AZ75" s="1068" t="s">
        <v>1764</v>
      </c>
      <c r="BH75" s="1069" t="s">
        <v>1765</v>
      </c>
      <c r="BJ75" s="1069" t="s">
        <v>1765</v>
      </c>
      <c r="BL75" s="1069" t="s">
        <v>1765</v>
      </c>
    </row>
    <row r="76" ht="11.25" customHeight="1">
      <c r="A76" s="1075" t="s">
        <v>1766</v>
      </c>
      <c r="AZ76" s="1121" t="s">
        <v>1245</v>
      </c>
      <c r="BH76" s="1069" t="s">
        <v>1767</v>
      </c>
      <c r="BJ76" s="1069" t="s">
        <v>1768</v>
      </c>
      <c r="BL76" s="1069" t="s">
        <v>1769</v>
      </c>
    </row>
    <row r="77" ht="11.25" customHeight="1">
      <c r="A77" s="1075" t="s">
        <v>1770</v>
      </c>
      <c r="AZ77" s="1121" t="s">
        <v>1273</v>
      </c>
    </row>
    <row r="78" ht="11.25" customHeight="1">
      <c r="A78" s="1075" t="s">
        <v>1771</v>
      </c>
      <c r="AZ78" s="1121" t="s">
        <v>1305</v>
      </c>
    </row>
    <row r="79" ht="11.25" customHeight="1">
      <c r="A79" s="1075" t="s">
        <v>1772</v>
      </c>
      <c r="AZ79" s="1121" t="s">
        <v>1336</v>
      </c>
      <c r="BH79" s="1068" t="s">
        <v>1773</v>
      </c>
      <c r="BJ79" s="1068" t="s">
        <v>1774</v>
      </c>
      <c r="BL79" s="1068" t="s">
        <v>1775</v>
      </c>
    </row>
    <row r="80" ht="11.25" customHeight="1">
      <c r="A80" s="1075" t="s">
        <v>1776</v>
      </c>
      <c r="AZ80" s="1121" t="s">
        <v>1357</v>
      </c>
      <c r="BH80" s="1069" t="s">
        <v>1777</v>
      </c>
      <c r="BJ80" s="1069" t="s">
        <v>1778</v>
      </c>
      <c r="BL80" s="1069" t="s">
        <v>1779</v>
      </c>
    </row>
    <row r="81" ht="11.25" customHeight="1">
      <c r="A81" s="1075" t="s">
        <v>1780</v>
      </c>
      <c r="AZ81" s="1121" t="s">
        <v>1374</v>
      </c>
      <c r="BH81" s="1069" t="s">
        <v>1781</v>
      </c>
      <c r="BJ81" s="1069" t="s">
        <v>1782</v>
      </c>
      <c r="BL81" s="1069" t="s">
        <v>1783</v>
      </c>
    </row>
    <row r="82" ht="11.25" customHeight="1">
      <c r="A82" s="1075" t="s">
        <v>1784</v>
      </c>
      <c r="AZ82" s="1121" t="s">
        <v>1389</v>
      </c>
      <c r="BH82" s="1069" t="s">
        <v>1785</v>
      </c>
      <c r="BJ82" s="1069" t="s">
        <v>1786</v>
      </c>
      <c r="BL82" s="1069" t="s">
        <v>1787</v>
      </c>
    </row>
    <row r="83" ht="11.25" customHeight="1">
      <c r="A83" s="1075" t="s">
        <v>1788</v>
      </c>
      <c r="BH83" s="1069" t="s">
        <v>1789</v>
      </c>
      <c r="BJ83" s="1069" t="s">
        <v>1790</v>
      </c>
      <c r="BL83" s="1069" t="s">
        <v>1791</v>
      </c>
    </row>
    <row r="84" ht="11.25" customHeight="1">
      <c r="A84" s="1075" t="s">
        <v>1792</v>
      </c>
      <c r="AZ84" s="1068" t="s">
        <v>1793</v>
      </c>
    </row>
    <row r="85" ht="11.25" customHeight="1">
      <c r="A85" s="1871" t="s">
        <v>1794</v>
      </c>
      <c r="AZ85" s="1121" t="s">
        <v>1795</v>
      </c>
    </row>
    <row r="86" ht="11.25" customHeight="1">
      <c r="A86" s="1075" t="s">
        <v>1796</v>
      </c>
      <c r="AZ86" s="1121" t="s">
        <v>1797</v>
      </c>
      <c r="BH86" s="1068" t="s">
        <v>1798</v>
      </c>
      <c r="BJ86" s="1068" t="s">
        <v>1799</v>
      </c>
      <c r="BL86" s="1068" t="s">
        <v>1800</v>
      </c>
    </row>
    <row r="87" ht="11.25" customHeight="1">
      <c r="A87" s="1075" t="s">
        <v>1801</v>
      </c>
      <c r="AZ87" s="1121" t="s">
        <v>1802</v>
      </c>
      <c r="BH87" s="1069" t="s">
        <v>1803</v>
      </c>
      <c r="BJ87" s="1069" t="s">
        <v>1804</v>
      </c>
      <c r="BL87" s="1069" t="s">
        <v>1805</v>
      </c>
    </row>
    <row r="88" ht="11.25" customHeight="1">
      <c r="A88" s="1075" t="s">
        <v>1806</v>
      </c>
      <c r="AZ88" s="1607"/>
      <c r="BH88" s="1069" t="s">
        <v>1807</v>
      </c>
      <c r="BJ88" s="1069" t="s">
        <v>1808</v>
      </c>
      <c r="BL88" s="1069" t="s">
        <v>1809</v>
      </c>
    </row>
    <row r="89" ht="11.25" customHeight="1">
      <c r="A89" s="1075" t="s">
        <v>1810</v>
      </c>
      <c r="AZ89" s="1068" t="s">
        <v>1811</v>
      </c>
    </row>
    <row r="90" ht="11.25" customHeight="1">
      <c r="A90" s="1075" t="s">
        <v>1812</v>
      </c>
      <c r="AZ90" s="1121" t="s">
        <v>1024</v>
      </c>
    </row>
    <row r="91" ht="11.25" customHeight="1">
      <c r="A91" s="1075" t="s">
        <v>1813</v>
      </c>
      <c r="AZ91" s="1121" t="s">
        <v>1060</v>
      </c>
      <c r="BH91" s="1068" t="s">
        <v>1814</v>
      </c>
      <c r="BJ91" s="1068" t="s">
        <v>1815</v>
      </c>
      <c r="BL91" s="1068" t="s">
        <v>1816</v>
      </c>
    </row>
    <row r="92" ht="11.25" customHeight="1">
      <c r="AZ92" s="1121" t="s">
        <v>1817</v>
      </c>
      <c r="BH92" s="1069" t="s">
        <v>1818</v>
      </c>
      <c r="BJ92" s="1069" t="s">
        <v>1819</v>
      </c>
      <c r="BL92" s="1069" t="s">
        <v>1820</v>
      </c>
    </row>
    <row r="93" ht="11.25" customHeight="1">
      <c r="AZ93" s="1121" t="s">
        <v>1821</v>
      </c>
      <c r="BH93" s="1069" t="s">
        <v>1822</v>
      </c>
      <c r="BJ93" s="1069" t="s">
        <v>1823</v>
      </c>
      <c r="BL93" s="1069" t="s">
        <v>1824</v>
      </c>
    </row>
    <row r="94" ht="11.25" customHeight="1">
      <c r="AZ94" s="1121" t="s">
        <v>1825</v>
      </c>
    </row>
    <row r="96" ht="11.25" customHeight="1">
      <c r="AZ96" s="1068" t="s">
        <v>1826</v>
      </c>
      <c r="BH96" s="1068" t="s">
        <v>1827</v>
      </c>
      <c r="BJ96" s="1068" t="s">
        <v>1828</v>
      </c>
      <c r="BL96" s="1068" t="s">
        <v>1829</v>
      </c>
      <c r="BN96" s="1068" t="s">
        <v>1830</v>
      </c>
    </row>
    <row r="97" ht="11.25" customHeight="1">
      <c r="AZ97" s="1902" t="s">
        <v>1831</v>
      </c>
      <c r="BA97" s="1903" t="s">
        <v>1832</v>
      </c>
      <c r="BH97" s="1069" t="s">
        <v>1833</v>
      </c>
      <c r="BJ97" s="1069" t="s">
        <v>1834</v>
      </c>
      <c r="BL97" s="1069" t="s">
        <v>1835</v>
      </c>
      <c r="BN97" s="1069" t="s">
        <v>1836</v>
      </c>
    </row>
    <row r="98" ht="11.25" customHeight="1">
      <c r="AZ98" s="1902" t="s">
        <v>1837</v>
      </c>
      <c r="BA98" s="1903" t="s">
        <v>1838</v>
      </c>
      <c r="BH98" s="1069" t="s">
        <v>1839</v>
      </c>
      <c r="BJ98" s="1069" t="s">
        <v>1840</v>
      </c>
      <c r="BL98" s="1069" t="s">
        <v>1841</v>
      </c>
      <c r="BN98" s="1069" t="s">
        <v>1842</v>
      </c>
    </row>
    <row r="99" ht="22.5" customHeight="1">
      <c r="AZ99" s="1902" t="s">
        <v>1843</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1844</v>
      </c>
      <c r="BJ99" s="1069" t="s">
        <v>1845</v>
      </c>
      <c r="BL99" s="1069" t="s">
        <v>1846</v>
      </c>
      <c r="BN99" s="1069" t="s">
        <v>1847</v>
      </c>
    </row>
    <row r="100" ht="22.5" customHeight="1">
      <c r="AZ100" s="1902" t="s">
        <v>1848</v>
      </c>
      <c r="BA100"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69" t="s">
        <v>1435</v>
      </c>
      <c r="BL100" s="1069" t="s">
        <v>1435</v>
      </c>
      <c r="BN100" s="1069" t="s">
        <v>1849</v>
      </c>
    </row>
    <row r="101" ht="22.5" customHeight="1">
      <c r="AZ101" s="1902" t="s">
        <v>1850</v>
      </c>
      <c r="BA101" s="1903" t="s">
        <v>1851</v>
      </c>
      <c r="BN101" s="1069" t="s">
        <v>1852</v>
      </c>
    </row>
    <row r="102" ht="22.5" customHeight="1">
      <c r="AZ102" s="1902" t="s">
        <v>1853</v>
      </c>
      <c r="BA102"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69" t="s">
        <v>1854</v>
      </c>
    </row>
    <row r="103" ht="11.25" customHeight="1">
      <c r="AZ103" s="1902" t="s">
        <v>1855</v>
      </c>
      <c r="BA103" s="1903" t="s">
        <v>1856</v>
      </c>
      <c r="BN103" s="1069" t="s">
        <v>1857</v>
      </c>
    </row>
    <row r="104" ht="11.25" customHeight="1">
      <c r="BN104" s="1069" t="s">
        <v>1858</v>
      </c>
    </row>
    <row r="105" ht="11.25" customHeight="1">
      <c r="AZ105" s="1693" t="s">
        <v>1859</v>
      </c>
    </row>
    <row r="106" ht="11.25" customHeight="1">
      <c r="AZ106" s="1121" t="s">
        <v>1860</v>
      </c>
    </row>
    <row r="107" ht="11.25" customHeight="1">
      <c r="AZ107" s="1121" t="s">
        <v>503</v>
      </c>
      <c r="BH107" s="1068" t="s">
        <v>1861</v>
      </c>
      <c r="BJ107" s="1068" t="s">
        <v>1862</v>
      </c>
      <c r="BL107" s="1068" t="s">
        <v>1863</v>
      </c>
      <c r="BN107" s="1068" t="s">
        <v>1864</v>
      </c>
    </row>
    <row r="108" ht="11.25" customHeight="1">
      <c r="AZ108" s="1121" t="s">
        <v>576</v>
      </c>
      <c r="BH108" s="1069" t="s">
        <v>1865</v>
      </c>
      <c r="BJ108" s="1069" t="s">
        <v>1866</v>
      </c>
      <c r="BL108" s="1069" t="s">
        <v>1521</v>
      </c>
      <c r="BN108" s="1069" t="s">
        <v>1867</v>
      </c>
    </row>
    <row r="109" ht="11.25" customHeight="1">
      <c r="BH109" s="1069" t="s">
        <v>1868</v>
      </c>
    </row>
    <row r="110" ht="11.25" customHeight="1">
      <c r="AZ110" s="1693" t="s">
        <v>1869</v>
      </c>
      <c r="BH110" s="1069" t="s">
        <v>1868</v>
      </c>
    </row>
    <row r="111" ht="11.25" customHeight="1">
      <c r="AZ111" s="1902" t="s">
        <v>1831</v>
      </c>
      <c r="BA111" s="1903" t="s">
        <v>1832</v>
      </c>
    </row>
    <row r="112" ht="11.25" customHeight="1">
      <c r="AZ112" s="1902" t="s">
        <v>1837</v>
      </c>
      <c r="BA112" s="1903" t="s">
        <v>1838</v>
      </c>
    </row>
    <row r="113" ht="22.5" customHeight="1">
      <c r="AZ113" s="1902" t="s">
        <v>1843</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1848</v>
      </c>
      <c r="BA114"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8" t="s">
        <v>1870</v>
      </c>
    </row>
    <row r="115" ht="22.5" customHeight="1">
      <c r="AZ115" s="1902" t="s">
        <v>1853</v>
      </c>
      <c r="BA115"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69" t="s">
        <v>1232</v>
      </c>
    </row>
    <row r="116" ht="11.25" customHeight="1">
      <c r="AZ116" s="1902" t="s">
        <v>1855</v>
      </c>
      <c r="BA116" s="1903" t="s">
        <v>1856</v>
      </c>
      <c r="BH116" s="1069" t="s">
        <v>1259</v>
      </c>
    </row>
    <row r="117" ht="11.25" customHeight="1">
      <c r="BH117" s="1069" t="s">
        <v>1294</v>
      </c>
    </row>
    <row r="118" ht="11.25" customHeight="1">
      <c r="BH118" s="1069" t="s">
        <v>1327</v>
      </c>
    </row>
  </sheetData>
  <sheetProtection autoFilter="0" deleteColumns="1" deleteRows="1" formatColumns="0" formatRows="0"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305</v>
      </c>
      <c r="J1" s="456" t="s">
        <v>14</v>
      </c>
    </row>
    <row r="2" ht="22.5" hidden="1" customHeight="1">
      <c r="A2" s="503"/>
      <c r="B2" s="503"/>
      <c r="C2" s="1731" t="s">
        <v>694</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40"/>
      <c r="F5" s="2241"/>
      <c r="I5" s="716"/>
      <c r="J5" s="456">
        <v>26</v>
      </c>
    </row>
    <row r="6" ht="18" customHeight="1">
      <c r="D6" s="2177" t="str">
        <f>IF(region_name=0,"Не определено",region_name)</f>
        <v xml:space="preserve">Приморский край</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306</v>
      </c>
      <c r="E9" s="2206"/>
      <c r="F9" s="2206"/>
      <c r="G9" s="2209" t="s">
        <v>307</v>
      </c>
      <c r="J9" s="456">
        <v>11</v>
      </c>
    </row>
    <row r="10" ht="11.5" customHeight="1">
      <c r="A10" s="503"/>
      <c r="B10" s="503"/>
      <c r="C10" s="458"/>
      <c r="D10" s="1475" t="s">
        <v>90</v>
      </c>
      <c r="E10" s="1477" t="s">
        <v>308</v>
      </c>
      <c r="F10" s="1477" t="s">
        <v>309</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09" t="str">
        <f>IF(org="","",org)</f>
        <v xml:space="preserve">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4"/>
      <c r="J12" s="456">
        <v>23</v>
      </c>
    </row>
    <row r="13" ht="19.949999999999999" customHeight="1">
      <c r="A13" s="503"/>
      <c r="B13" s="503"/>
      <c r="C13" s="458"/>
      <c r="D13" s="1521">
        <v>2</v>
      </c>
      <c r="E13" s="1528" t="s">
        <v>1871</v>
      </c>
      <c r="F13" s="1522" t="s">
        <v>312</v>
      </c>
      <c r="G13" s="475"/>
      <c r="H13" s="1534"/>
      <c r="J13" s="456">
        <v>19</v>
      </c>
    </row>
    <row r="14" ht="19.949999999999999" customHeight="1">
      <c r="A14" s="503"/>
      <c r="B14" s="503"/>
      <c r="C14" s="458"/>
      <c r="D14" s="1524" t="s">
        <v>714</v>
      </c>
      <c r="E14" s="1525" t="s">
        <v>1872</v>
      </c>
      <c r="F14" s="1527"/>
      <c r="G14" s="1526" t="s">
        <v>1873</v>
      </c>
      <c r="H14" s="1534"/>
      <c r="J14" s="456">
        <v>19</v>
      </c>
    </row>
    <row r="15" ht="19.949999999999999" customHeight="1">
      <c r="A15" s="503"/>
      <c r="B15" s="503"/>
      <c r="C15" s="458"/>
      <c r="D15" s="1524" t="s">
        <v>313</v>
      </c>
      <c r="E15" s="1525" t="s">
        <v>1874</v>
      </c>
      <c r="F15" s="1527"/>
      <c r="G15" s="1526" t="s">
        <v>1875</v>
      </c>
      <c r="H15" s="1534"/>
      <c r="J15" s="456">
        <v>19</v>
      </c>
    </row>
    <row r="16" ht="24" customHeight="1">
      <c r="A16" s="503"/>
      <c r="B16" s="503"/>
      <c r="C16" s="458"/>
      <c r="D16" s="1524" t="s">
        <v>316</v>
      </c>
      <c r="E16" s="1523" t="s">
        <v>1876</v>
      </c>
      <c r="F16" s="1532"/>
      <c r="G16" s="475" t="s">
        <v>1877</v>
      </c>
      <c r="H16" s="1534"/>
      <c r="J16" s="456">
        <v>23</v>
      </c>
    </row>
    <row r="17" ht="48.25" customHeight="1">
      <c r="A17" s="503"/>
      <c r="B17" s="503"/>
      <c r="C17" s="458"/>
      <c r="D17" s="1521">
        <v>3</v>
      </c>
      <c r="E17" s="1528" t="s">
        <v>1878</v>
      </c>
      <c r="F17" s="1527"/>
      <c r="G17" s="475" t="s">
        <v>1879</v>
      </c>
      <c r="H17" s="1534"/>
      <c r="J17" s="456">
        <v>46</v>
      </c>
    </row>
    <row r="18" ht="48.25" customHeight="1">
      <c r="A18" s="1476">
        <v>1</v>
      </c>
      <c r="B18" s="503"/>
      <c r="C18" s="1478"/>
      <c r="D18" s="1521" t="s">
        <v>93</v>
      </c>
      <c r="E18" s="1528" t="s">
        <v>1880</v>
      </c>
      <c r="F18" s="1527"/>
      <c r="G18" s="475" t="s">
        <v>1879</v>
      </c>
      <c r="H18" s="1534"/>
      <c r="I18" s="853"/>
      <c r="J18" s="456">
        <v>46</v>
      </c>
    </row>
    <row r="19" ht="23.25" customHeight="1">
      <c r="A19" s="503"/>
      <c r="B19" s="503"/>
      <c r="C19" s="458"/>
      <c r="D19" s="1521" t="s">
        <v>112</v>
      </c>
      <c r="E19" s="1528" t="s">
        <v>1881</v>
      </c>
      <c r="F19" s="1522" t="s">
        <v>312</v>
      </c>
      <c r="G19" s="2472" t="s">
        <v>1882</v>
      </c>
      <c r="H19" s="476"/>
      <c r="J19" s="456">
        <v>22</v>
      </c>
    </row>
    <row r="20" s="1531" customFormat="1" ht="5.25" hidden="1" customHeight="1">
      <c r="A20" s="503"/>
      <c r="B20" s="503"/>
      <c r="C20" s="1530"/>
      <c r="D20" s="1529" t="s">
        <v>1121</v>
      </c>
      <c r="E20" s="1015"/>
      <c r="F20" s="1014"/>
      <c r="G20" s="2473"/>
      <c r="J20" s="1531">
        <v>0</v>
      </c>
    </row>
    <row r="21" ht="15.75" customHeight="1">
      <c r="A21" s="503"/>
      <c r="B21" s="503"/>
      <c r="C21" s="458"/>
      <c r="D21" s="468"/>
      <c r="E21" s="416" t="s">
        <v>345</v>
      </c>
      <c r="F21" s="470"/>
      <c r="G21" s="2474"/>
      <c r="H21" s="1534"/>
      <c r="J21" s="456">
        <v>15</v>
      </c>
    </row>
    <row r="22" s="502" customFormat="1" ht="26.25" customHeight="1">
      <c r="A22" s="503"/>
      <c r="B22" s="503"/>
      <c r="C22" s="503"/>
      <c r="D22" s="1521" t="s">
        <v>94</v>
      </c>
      <c r="E22" s="475" t="s">
        <v>1883</v>
      </c>
      <c r="F22" s="1527"/>
      <c r="G22" s="475" t="s">
        <v>1884</v>
      </c>
      <c r="H22" s="1533"/>
      <c r="J22" s="502">
        <v>25</v>
      </c>
    </row>
    <row r="23" s="502" customFormat="1" ht="19.949999999999999" customHeight="1">
      <c r="A23" s="503"/>
      <c r="B23" s="503"/>
      <c r="C23" s="503"/>
      <c r="D23" s="1521" t="s">
        <v>95</v>
      </c>
      <c r="E23" s="1528" t="s">
        <v>1885</v>
      </c>
      <c r="F23" s="1532"/>
      <c r="G23" s="475" t="s">
        <v>1886</v>
      </c>
      <c r="H23" s="1533"/>
      <c r="J23" s="502">
        <v>19</v>
      </c>
    </row>
    <row r="24" s="502" customFormat="1" ht="144" hidden="1" customHeight="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r="25" ht="11.25" hidden="1" customHeight="1">
      <c r="A25" s="502" t="s">
        <v>84</v>
      </c>
      <c r="B25" s="502">
        <v>0</v>
      </c>
      <c r="C25" s="456">
        <v>3</v>
      </c>
      <c r="D25" s="457">
        <v>6</v>
      </c>
      <c r="E25" s="456">
        <v>52</v>
      </c>
      <c r="F25" s="456">
        <v>48</v>
      </c>
      <c r="G25" s="456">
        <v>93</v>
      </c>
      <c r="H25" s="456">
        <v>8</v>
      </c>
      <c r="I25" s="456">
        <v>64</v>
      </c>
      <c r="J25" s="456">
        <v>11</v>
      </c>
    </row>
  </sheetData>
  <sheetProtection autoFilter="0" deleteColumns="1" deleteRows="1" formatColumns="0" formatRows="0" insertColumns="1" insertRows="1" sheet="1" sort="1"/>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7000E-00B2-49EE-BDDF-00F90052004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380011-00F3-4B7F-A47F-006B006A0048}"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1887</v>
      </c>
      <c r="G1" s="1632" t="s">
        <v>50</v>
      </c>
      <c r="H1" s="1632" t="s">
        <v>52</v>
      </c>
      <c r="IU1" s="1156" t="s">
        <v>14</v>
      </c>
    </row>
    <row r="2" s="1851" customFormat="1" ht="22.5" hidden="1" customHeight="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r="8" s="1820" customFormat="1" ht="21" customHeight="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1" deleteRows="1" formatColumns="0" formatRows="0" insertColumns="1" insertRows="1" sheet="1" sort="1"/>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30041-0035-41BD-A166-001100FC0059}" type="textLength" allowBlank="1" prompt="ОГРН состоит из 13 цифр, ОГРНИП - из 15" showErrorMessage="1" showInputMessage="1">
          <x14:formula1>
            <xm:f>13</xm:f>
          </x14:formula1>
          <x14:formula2>
            <xm:f>15</xm:f>
          </x14:formula2>
          <xm:sqref>I9 I2</xm:sqref>
        </x14:dataValidation>
        <x14:dataValidation xr:uid="{00750041-0021-4428-84F2-0019008A005B}"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694</v>
      </c>
      <c r="E2" s="1890"/>
      <c r="F2" s="1893" t="str">
        <f>IF(ROIV_INFO_NAME="","",ROIV_INFO_NAME)</f>
        <v xml:space="preserve">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r="8" s="1820" customFormat="1" ht="67.200000000000003" customHeight="1">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1" deleteRows="1" formatColumns="0" formatRows="0" insertColumns="1" insertRows="1" sheet="1" sort="1"/>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4000A-007E-4BEC-9337-0070003A0074}" type="textLength" allowBlank="1" operator="lessThanOrEqual" showErrorMessage="1" showInputMessage="1">
          <x14:formula1>
            <xm:f>990</xm:f>
          </x14:formula1>
          <xm:sqref>I10 I2</xm:sqref>
        </x14:dataValidation>
        <x14:dataValidation xr:uid="{00C100A0-0089-4968-A5D3-0078007500E9}" type="time" allowBlank="1" prompt="Укажите время в формате ЧЧ:ММ" showErrorMessage="1" showInputMessage="1">
          <x14:formula1>
            <xm:f>0</xm:f>
          </x14:formula1>
          <x14:formula2>
            <xm:f>0.9993055555555556</xm:f>
          </x14:formula2>
          <xm:sqref>H10 H2</xm:sqref>
        </x14:dataValidation>
        <x14:dataValidation xr:uid="{004100C6-00B1-42E6-8605-007000B1008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7400D8-005A-4300-9429-001900DF003B}"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694</v>
      </c>
      <c r="E2" s="1905"/>
      <c r="F2" s="1907" t="str">
        <f>IF(ROIV_INFO_NAME="","",ROIV_INFO_NAME)</f>
        <v xml:space="preserve">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r="8" s="1820" customFormat="1" ht="67.200000000000003" customHeight="1">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1" deleteRows="1" insertColumns="1" insertRows="1" sheet="1" sort="1"/>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000B5-00E1-47C7-83D0-00D700480094}" type="time" allowBlank="1" prompt="Укажите время в формате ЧЧ:ММ" showErrorMessage="1" showInputMessage="1">
          <x14:formula1>
            <xm:f>0</xm:f>
          </x14:formula1>
          <x14:formula2>
            <xm:f>0.9993055555555556</xm:f>
          </x14:formula2>
          <xm:sqref>H2</xm:sqref>
        </x14:dataValidation>
        <x14:dataValidation xr:uid="{003C007F-00B8-45B6-93F9-0018002D0056}" type="textLength" allowBlank="1" operator="lessThanOrEqual" showErrorMessage="1" showInputMessage="1">
          <x14:formula1>
            <xm:f>990</xm:f>
          </x14:formula1>
          <xm:sqref>I2</xm:sqref>
        </x14:dataValidation>
        <x14:dataValidation xr:uid="{00DB0092-0045-4EA0-B511-007F00EF006A}" type="textLength" allowBlank="1" showErrorMessage="1" showInputMessage="1">
          <x14:formula1>
            <xm:f>13</xm:f>
          </x14:formula1>
          <x14:formula2>
            <xm:f>15</xm:f>
          </x14:formula2>
          <xm:sqref>H3:I3</xm:sqref>
        </x14:dataValidation>
        <x14:dataValidation xr:uid="{009A0099-0017-4B06-BA3B-003E00AB002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694</v>
      </c>
      <c r="E2" s="2128">
        <v>1</v>
      </c>
      <c r="F2" s="2304" t="str">
        <f>IF(region_name="","",region_name)</f>
        <v xml:space="preserve">Приморский край</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1897</v>
      </c>
      <c r="L3" s="1544"/>
      <c r="M3" s="1921"/>
      <c r="N3" s="1914"/>
      <c r="O3" s="1536"/>
      <c r="P3" s="512"/>
      <c r="Q3" s="424">
        <v>0</v>
      </c>
    </row>
    <row r="4" s="1643" customFormat="1" ht="5.25" hidden="1" customHeight="1">
      <c r="A4" s="497"/>
      <c r="D4" s="495"/>
      <c r="F4" s="248" t="s">
        <v>85</v>
      </c>
      <c r="G4" s="495" t="s">
        <v>86</v>
      </c>
      <c r="H4" s="495"/>
      <c r="I4" s="1924"/>
      <c r="J4" s="1545"/>
      <c r="K4" s="1912"/>
      <c r="L4" s="1912"/>
      <c r="M4" s="1912"/>
      <c r="N4" s="1908"/>
      <c r="O4" s="248" t="s">
        <v>85</v>
      </c>
      <c r="P4" s="248"/>
      <c r="Q4" s="512">
        <v>0</v>
      </c>
    </row>
    <row r="5" s="1851" customFormat="1" ht="22.5" hidden="1" customHeight="1">
      <c r="A5" s="1642"/>
      <c r="B5" s="1367">
        <v>1</v>
      </c>
      <c r="C5" s="1367"/>
      <c r="D5" s="802"/>
      <c r="E5" s="1914"/>
      <c r="F5" s="1914"/>
      <c r="G5" s="1914"/>
      <c r="H5" s="1925"/>
      <c r="I5" s="1930" t="s">
        <v>694</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306</v>
      </c>
      <c r="F10" s="2128"/>
      <c r="G10" s="2128"/>
      <c r="H10" s="2128"/>
      <c r="I10" s="2128"/>
      <c r="J10" s="2128"/>
      <c r="K10" s="2128"/>
      <c r="L10" s="2128"/>
      <c r="M10" s="2102"/>
      <c r="N10" s="2479" t="s">
        <v>307</v>
      </c>
      <c r="O10" s="501"/>
      <c r="P10" s="501"/>
      <c r="Q10" s="508">
        <v>14</v>
      </c>
    </row>
    <row r="11" s="1820" customFormat="1" ht="44.25" customHeight="1">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r="12" s="1820" customFormat="1" ht="29.25" customHeight="1">
      <c r="A12" s="1156"/>
      <c r="B12" s="1161"/>
      <c r="C12" s="1156"/>
      <c r="D12" s="1496"/>
      <c r="E12" s="2479"/>
      <c r="F12" s="2493"/>
      <c r="G12" s="1910" t="s">
        <v>1902</v>
      </c>
      <c r="H12" s="1910" t="s">
        <v>314</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Приморский край</v>
      </c>
      <c r="G13" s="2488"/>
      <c r="H13" s="2495"/>
      <c r="I13" s="475"/>
      <c r="J13" s="1906">
        <v>1</v>
      </c>
      <c r="K13" s="1919"/>
      <c r="L13" s="1920"/>
      <c r="M13" s="1920"/>
      <c r="N13" s="2489" t="s">
        <v>1903</v>
      </c>
      <c r="O13" s="1536"/>
      <c r="P13" s="512"/>
      <c r="Q13" s="424">
        <v>22</v>
      </c>
    </row>
    <row r="14" s="1851" customFormat="1" ht="23.25" customHeight="1">
      <c r="A14" s="2100"/>
      <c r="B14" s="1161"/>
      <c r="C14" s="1161"/>
      <c r="D14" s="802"/>
      <c r="E14" s="2128"/>
      <c r="F14" s="2487"/>
      <c r="G14" s="2488"/>
      <c r="H14" s="2496"/>
      <c r="I14" s="422"/>
      <c r="J14" s="1501"/>
      <c r="K14" s="1501" t="s">
        <v>1897</v>
      </c>
      <c r="L14" s="1544"/>
      <c r="M14" s="1544"/>
      <c r="N14" s="2490"/>
      <c r="O14" s="1536"/>
      <c r="P14" s="512"/>
      <c r="Q14" s="424">
        <v>22</v>
      </c>
    </row>
    <row r="15" s="1851" customFormat="1" ht="23.25" customHeight="1">
      <c r="A15" s="2100"/>
      <c r="B15" s="1161"/>
      <c r="C15" s="413"/>
      <c r="D15" s="802"/>
      <c r="E15" s="422"/>
      <c r="F15" s="1501" t="s">
        <v>1889</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1" deleteRows="1" formatColumns="0" formatRows="0" insertColumns="1" insertRows="1" sheet="1" sort="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700D6-00D0-4251-B70B-001B0070005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1100F0-00E4-43A7-8AA5-006500EE00F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1904</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306</v>
      </c>
      <c r="E8" s="2210"/>
      <c r="F8" s="2210"/>
      <c r="G8" s="2210"/>
      <c r="H8" s="2210"/>
      <c r="I8" s="2210" t="s">
        <v>307</v>
      </c>
      <c r="M8" s="122">
        <v>14</v>
      </c>
    </row>
    <row r="9" ht="29.25" customHeight="1">
      <c r="D9" s="2210" t="s">
        <v>90</v>
      </c>
      <c r="E9" s="2210" t="s">
        <v>1905</v>
      </c>
      <c r="F9" s="2210"/>
      <c r="G9" s="2210"/>
      <c r="H9" s="2210"/>
      <c r="I9" s="2210"/>
      <c r="M9" s="122">
        <v>28</v>
      </c>
    </row>
    <row r="10" ht="24" customHeight="1">
      <c r="D10" s="2210"/>
      <c r="E10" s="128" t="s">
        <v>1906</v>
      </c>
      <c r="F10" s="128" t="s">
        <v>1907</v>
      </c>
      <c r="G10" s="128" t="s">
        <v>1908</v>
      </c>
      <c r="H10" s="128" t="s">
        <v>396</v>
      </c>
      <c r="I10" s="2210"/>
      <c r="M10" s="122">
        <v>23</v>
      </c>
    </row>
    <row r="11" ht="12" hidden="1" customHeight="1">
      <c r="D11" s="88" t="s">
        <v>110</v>
      </c>
      <c r="E11" s="88" t="s">
        <v>93</v>
      </c>
      <c r="F11" s="88" t="s">
        <v>112</v>
      </c>
      <c r="G11" s="88" t="s">
        <v>94</v>
      </c>
      <c r="H11" s="88" t="s">
        <v>95</v>
      </c>
      <c r="I11" s="88" t="s">
        <v>113</v>
      </c>
      <c r="M11" s="122">
        <v>0</v>
      </c>
    </row>
    <row r="12" s="1824" customFormat="1" ht="26.25" customHeight="1">
      <c r="A12" s="146" t="s">
        <v>92</v>
      </c>
      <c r="B12" s="126" t="s">
        <v>28</v>
      </c>
      <c r="C12" s="127"/>
      <c r="D12" s="129" t="s">
        <v>110</v>
      </c>
      <c r="E12" s="382"/>
      <c r="F12" s="382"/>
      <c r="G12" s="1735" t="s">
        <v>28</v>
      </c>
      <c r="H12" s="383"/>
      <c r="I12" s="2170" t="s">
        <v>1909</v>
      </c>
      <c r="K12" s="273"/>
      <c r="L12" s="274"/>
      <c r="M12" s="118">
        <v>25</v>
      </c>
    </row>
    <row r="13" ht="15.75" customHeight="1">
      <c r="A13" s="122"/>
      <c r="B13" s="122"/>
      <c r="C13" s="122"/>
      <c r="D13" s="110"/>
      <c r="E13" s="131" t="s">
        <v>470</v>
      </c>
      <c r="F13" s="130"/>
      <c r="G13" s="130"/>
      <c r="H13" s="215"/>
      <c r="I13" s="2172"/>
      <c r="M13" s="122">
        <v>15</v>
      </c>
    </row>
    <row r="14" ht="3" customHeight="1">
      <c r="A14" s="122"/>
      <c r="B14" s="122"/>
      <c r="C14" s="122"/>
      <c r="M14" s="122">
        <v>3</v>
      </c>
    </row>
    <row r="15" ht="29.25" customHeight="1">
      <c r="E15" s="2497" t="s">
        <v>1910</v>
      </c>
      <c r="F15" s="2497"/>
      <c r="G15" s="2497"/>
      <c r="H15" s="2497"/>
      <c r="M15" s="122">
        <v>28</v>
      </c>
    </row>
    <row r="16" ht="14.25" hidden="1" customHeight="1">
      <c r="A16" s="119" t="s">
        <v>84</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1" deleteRows="1" formatColumns="0" formatRows="0" insertColumns="1" insertRows="1" sheet="1" sort="1"/>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9004E-00F3-42B5-9923-0061006F00D3}"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03003F-0098-4EA4-AE5A-00FE008D009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1911</v>
      </c>
      <c r="E7" s="2499"/>
      <c r="F7" s="268"/>
      <c r="J7" s="70">
        <v>22</v>
      </c>
    </row>
    <row r="8" ht="3" customHeight="1">
      <c r="C8" s="93"/>
      <c r="D8" s="71"/>
      <c r="E8" s="71"/>
      <c r="J8" s="70">
        <v>3</v>
      </c>
    </row>
    <row r="9" ht="16.800000000000001" customHeight="1">
      <c r="C9" s="93"/>
      <c r="D9" s="106" t="s">
        <v>90</v>
      </c>
      <c r="E9" s="261" t="s">
        <v>1912</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1913</v>
      </c>
      <c r="J13" s="70">
        <v>12</v>
      </c>
    </row>
    <row r="14" ht="3" customHeight="1">
      <c r="J14" s="70">
        <v>3</v>
      </c>
    </row>
    <row r="15" ht="23.25" customHeight="1">
      <c r="C15" s="138"/>
      <c r="D15" s="2500" t="s">
        <v>1914</v>
      </c>
      <c r="E15" s="2500"/>
      <c r="F15" s="139"/>
      <c r="G15" s="139"/>
      <c r="H15" s="139"/>
      <c r="I15" s="139"/>
      <c r="J15" s="70">
        <v>22</v>
      </c>
    </row>
    <row r="16" ht="14.25" hidden="1" customHeight="1">
      <c r="A16" s="70" t="s">
        <v>84</v>
      </c>
      <c r="B16" s="70">
        <v>0</v>
      </c>
      <c r="C16" s="92">
        <v>3</v>
      </c>
      <c r="D16" s="70">
        <v>6</v>
      </c>
      <c r="E16" s="70">
        <v>94</v>
      </c>
      <c r="F16" s="70">
        <v>8</v>
      </c>
      <c r="G16" s="70">
        <v>8</v>
      </c>
      <c r="H16" s="70">
        <v>8</v>
      </c>
      <c r="I16" s="70">
        <v>8</v>
      </c>
      <c r="J16" s="70">
        <v>14</v>
      </c>
    </row>
  </sheetData>
  <sheetProtection autoFilter="0" deleteColumns="1" deleteRows="1" formatColumns="0" formatRows="0" insertColumns="1" insertRows="1" sheet="1" sort="1"/>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270001-0000-482A-A3C6-002A005A0008}"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abSelected="1" topLeftCell="C6"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1915</v>
      </c>
      <c r="E7" s="2101"/>
      <c r="F7" s="268"/>
      <c r="M7" s="70">
        <v>22</v>
      </c>
    </row>
    <row r="8" ht="3" customHeight="1">
      <c r="C8" s="93"/>
      <c r="D8" s="71"/>
      <c r="E8" s="71"/>
      <c r="M8" s="70">
        <v>3</v>
      </c>
    </row>
    <row r="9" ht="16.800000000000001" customHeight="1">
      <c r="C9" s="93"/>
      <c r="D9" s="106" t="s">
        <v>90</v>
      </c>
      <c r="E9" s="109" t="s">
        <v>293</v>
      </c>
      <c r="M9" s="70">
        <v>16</v>
      </c>
    </row>
    <row r="10" ht="12.75" customHeight="1">
      <c r="C10" s="93"/>
      <c r="D10" s="88" t="s">
        <v>110</v>
      </c>
      <c r="E10" s="88" t="s">
        <v>111</v>
      </c>
      <c r="M10" s="70">
        <v>12</v>
      </c>
    </row>
    <row r="11" ht="15" hidden="1" customHeight="1">
      <c r="C11" s="93"/>
      <c r="D11" s="114">
        <v>0</v>
      </c>
      <c r="E11" s="150"/>
      <c r="M11" s="70">
        <v>0</v>
      </c>
    </row>
    <row r="12" ht="14.65" customHeight="1">
      <c r="C12" s="93"/>
      <c r="D12" s="110"/>
      <c r="E12" s="108" t="s">
        <v>1913</v>
      </c>
      <c r="M12" s="70">
        <v>14</v>
      </c>
    </row>
    <row r="13" ht="14.25" hidden="1" customHeight="1">
      <c r="A13" s="70" t="s">
        <v>84</v>
      </c>
      <c r="B13" s="70">
        <v>0</v>
      </c>
      <c r="C13" s="92">
        <v>3</v>
      </c>
      <c r="D13" s="70">
        <v>6</v>
      </c>
      <c r="E13" s="70">
        <v>94</v>
      </c>
      <c r="F13" s="70">
        <v>8</v>
      </c>
      <c r="G13" s="70">
        <v>8</v>
      </c>
      <c r="H13" s="70">
        <v>8</v>
      </c>
      <c r="I13" s="70">
        <v>8</v>
      </c>
      <c r="J13" s="70">
        <v>8</v>
      </c>
      <c r="K13" s="70">
        <v>8</v>
      </c>
      <c r="L13" s="70">
        <v>8</v>
      </c>
      <c r="M13" s="70">
        <v>14</v>
      </c>
    </row>
  </sheetData>
  <sheetProtection autoFilter="0" deleteColumns="1" deleteRows="1" formatColumns="0" formatRows="0" insertColumns="1" insertRows="1" sheet="1" sort="1"/>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1F00A7-00CB-4D4B-A612-00DB006700EF}"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r="9" ht="23.25" customHeight="1">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r="10" ht="24" customHeight="1">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r="11" ht="15" customHeight="1">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1" deleteRows="1" formatColumns="0" formatRows="0" insertColumns="1" insertRows="1" sheet="1" sort="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F000E-00D2-4EA2-A3E1-0032001A00BA}"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6A00DF-008E-4246-A4FA-00C50078000A}"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1916</v>
      </c>
      <c r="C2" s="2501"/>
      <c r="D2" s="2501"/>
      <c r="E2" s="269"/>
      <c r="F2" s="90">
        <v>22</v>
      </c>
    </row>
    <row r="3" ht="3" customHeight="1">
      <c r="F3" s="90">
        <v>3</v>
      </c>
    </row>
    <row r="4" ht="23.25" customHeight="1">
      <c r="B4" s="2615" t="s">
        <v>1917</v>
      </c>
      <c r="C4" s="384" t="s">
        <v>1918</v>
      </c>
      <c r="D4" s="384" t="s">
        <v>1919</v>
      </c>
      <c r="F4" s="90">
        <v>22</v>
      </c>
    </row>
    <row r="5" ht="11.25" hidden="1" customHeight="1">
      <c r="A5" s="90" t="s">
        <v>84</v>
      </c>
      <c r="B5" s="90">
        <v>34</v>
      </c>
      <c r="C5" s="90">
        <v>85</v>
      </c>
      <c r="D5" s="90">
        <v>17</v>
      </c>
      <c r="E5" s="90">
        <v>8</v>
      </c>
      <c r="F5" s="90">
        <v>11</v>
      </c>
    </row>
  </sheetData>
  <sheetProtection autoFilter="0" deleteColumns="1" deleteRows="1" formatColumns="0" formatRows="0" insertColumns="1" insertRows="1" sheet="1" sort="1"/>
  <autoFilter ref="B4:D4"/>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1920</v>
      </c>
    </row>
    <row r="4" s="265" customFormat="1" ht="15" customHeight="1">
      <c r="C4" s="1817"/>
      <c r="D4" s="114"/>
      <c r="E4" s="378"/>
    </row>
    <row r="6" s="1816" customFormat="1" ht="17.25" customHeight="1">
      <c r="A6" s="1816" t="s">
        <v>1921</v>
      </c>
    </row>
    <row r="8" s="265" customFormat="1" ht="17.25" customHeight="1">
      <c r="C8" s="1818"/>
      <c r="D8" s="114"/>
      <c r="E8" s="115"/>
    </row>
    <row r="11" s="1816" customFormat="1" ht="17.25" customHeight="1">
      <c r="A11" s="1816" t="s">
        <v>1922</v>
      </c>
    </row>
    <row r="13" s="1820" customFormat="1" ht="15" customHeight="1">
      <c r="A13" s="2218">
        <v>1</v>
      </c>
      <c r="B13" s="1161"/>
      <c r="C13" s="802" t="s">
        <v>694</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1923</v>
      </c>
    </row>
    <row r="19" s="1851" customFormat="1" ht="15" customHeight="1">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1927</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1928</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1929</v>
      </c>
    </row>
    <row r="46" ht="11.25" customHeight="1"/>
    <row r="47" s="456" customFormat="1" ht="24" customHeight="1">
      <c r="A47" s="2203" t="s">
        <v>319</v>
      </c>
      <c r="B47" s="503"/>
      <c r="C47" s="2214"/>
      <c r="D47" s="446" t="str">
        <f>A47</f>
        <v>5.1</v>
      </c>
      <c r="E47" s="443" t="s">
        <v>320</v>
      </c>
      <c r="F47" s="1977" t="s">
        <v>312</v>
      </c>
      <c r="G47" s="445" t="s">
        <v>321</v>
      </c>
      <c r="H47" s="476"/>
      <c r="I47" s="853"/>
    </row>
    <row r="48" s="456" customFormat="1" ht="22.5" customHeight="1">
      <c r="A48" s="2203"/>
      <c r="B48" s="503"/>
      <c r="C48" s="2214"/>
      <c r="D48" s="441" t="str">
        <f>D47&amp;".1"</f>
        <v>5.1.1</v>
      </c>
      <c r="E48" s="440" t="s">
        <v>322</v>
      </c>
      <c r="F48" s="1978" t="s">
        <v>28</v>
      </c>
      <c r="G48" s="475"/>
      <c r="H48" s="476"/>
      <c r="I48" s="853"/>
    </row>
    <row r="49" s="456" customFormat="1" ht="22.5" customHeight="1">
      <c r="A49" s="2203"/>
      <c r="B49" s="503"/>
      <c r="C49" s="2214"/>
      <c r="D49" s="441" t="str">
        <f>D47&amp;".2"</f>
        <v>5.1.2</v>
      </c>
      <c r="E49" s="440" t="s">
        <v>323</v>
      </c>
      <c r="F49" s="1733" t="s">
        <v>28</v>
      </c>
      <c r="G49" s="445" t="s">
        <v>324</v>
      </c>
      <c r="H49" s="476"/>
      <c r="I49" s="853"/>
    </row>
    <row r="50" s="456" customFormat="1" ht="22.5" customHeight="1">
      <c r="A50" s="2203"/>
      <c r="B50" s="503"/>
      <c r="C50" s="2214"/>
      <c r="D50" s="441" t="str">
        <f>D47&amp;".3"</f>
        <v>5.1.3</v>
      </c>
      <c r="E50" s="440" t="s">
        <v>325</v>
      </c>
      <c r="F50" s="1978" t="s">
        <v>28</v>
      </c>
      <c r="G50" s="475"/>
      <c r="H50" s="476"/>
      <c r="I50" s="853"/>
    </row>
    <row r="51" s="456" customFormat="1" ht="22.5" customHeight="1">
      <c r="A51" s="2203"/>
      <c r="B51" s="503"/>
      <c r="C51" s="2214"/>
      <c r="D51" s="441" t="str">
        <f>D47&amp;".4"</f>
        <v>5.1.4</v>
      </c>
      <c r="E51" s="440" t="s">
        <v>326</v>
      </c>
      <c r="F51" s="1978" t="s">
        <v>28</v>
      </c>
      <c r="G51" s="445" t="s">
        <v>327</v>
      </c>
      <c r="H51" s="476"/>
      <c r="I51" s="853"/>
    </row>
    <row r="54" s="1816" customFormat="1" ht="17.25" customHeight="1">
      <c r="A54" s="1816" t="s">
        <v>1930</v>
      </c>
    </row>
    <row r="56" s="1613" customFormat="1" ht="18.75" customHeight="1">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ht="11.25" customHeight="1">
      <c r="A58" s="1816" t="s">
        <v>1931</v>
      </c>
    </row>
    <row r="60" s="1636" customFormat="1" ht="14.25" customHeight="1">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ht="11.25" customHeight="1">
      <c r="A62" s="1816" t="s">
        <v>1932</v>
      </c>
    </row>
    <row r="64" s="1824" customFormat="1" ht="15" customHeight="1">
      <c r="A64" s="146" t="s">
        <v>92</v>
      </c>
      <c r="B64" s="126" t="s">
        <v>28</v>
      </c>
      <c r="C64" s="1827"/>
      <c r="D64" s="129"/>
      <c r="E64" s="382"/>
      <c r="F64" s="382"/>
      <c r="G64" s="1804"/>
      <c r="H64" s="1826"/>
      <c r="I64" s="1805"/>
      <c r="K64" s="273"/>
      <c r="L64" s="274"/>
    </row>
    <row r="66" s="1816" customFormat="1" ht="11.25" customHeight="1">
      <c r="A66" s="1816" t="s">
        <v>1933</v>
      </c>
    </row>
    <row r="68" s="1636" customFormat="1" ht="14.25" customHeight="1">
      <c r="A68" s="344"/>
      <c r="B68" s="1161"/>
      <c r="C68" s="377"/>
      <c r="D68" s="1811"/>
      <c r="E68" s="887"/>
      <c r="F68" s="1826"/>
      <c r="G68" s="90"/>
      <c r="I68" s="1625"/>
      <c r="J68" s="1625"/>
    </row>
    <row r="70" s="1816" customFormat="1" ht="11.25" customHeight="1">
      <c r="A70" s="1816" t="s">
        <v>1934</v>
      </c>
    </row>
    <row r="72" s="1636" customFormat="1" ht="27" customHeight="1">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ht="11.25" customHeight="1">
      <c r="A75" s="1816" t="s">
        <v>1937</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ht="11.25" customHeight="1">
      <c r="A79" s="1816" t="s">
        <v>1938</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1940</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1942</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1943</v>
      </c>
    </row>
    <row r="101" s="1636" customFormat="1" ht="11.25" customHeight="1">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1945</v>
      </c>
    </row>
    <row r="108" ht="17.25" customHeight="1"/>
    <row r="109" s="926" customFormat="1" ht="21" customHeight="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1947</v>
      </c>
    </row>
    <row r="115" s="1851" customFormat="1" ht="15" customHeight="1">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customHeight="1">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customHeight="1">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customHeight="1">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customHeight="1">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customHeight="1">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customHeight="1">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1949</v>
      </c>
    </row>
    <row r="127" s="1851" customFormat="1" ht="15" customHeight="1">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1950</v>
      </c>
    </row>
    <row r="139" s="1851" customFormat="1" ht="45" customHeight="1">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r="140" s="1851" customFormat="1" ht="11.25" customHeight="1">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ht="17.25" customHeight="1">
      <c r="A152" s="1816" t="s">
        <v>1954</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1955</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1956</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1" deleteRows="1" formatColumns="0" formatRows="0" insertColumns="1" insertRows="1" sheet="1" sort="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9B00C9-00E1-48FC-BCD6-00920008003A}"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680015-007F-4A5F-A0A4-004000C7006E}"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2F002C-00C3-4B40-84B8-00C2003F00DA}"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0C0095-006C-4DD2-9305-00C50007002A}"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76000B-00C5-4908-AD18-00FC00270074}"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A50054-009E-48CB-9EF6-0088004B008C}"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04004C-00D5-46D9-B30E-00A9001600DD}" type="list" allowBlank="1" showErrorMessage="1" showInputMessage="1">
          <x14:formula1>
            <xm:f>DESCRIPTION_TERRITORY</xm:f>
          </x14:formula1>
          <xm:sqref>I34</xm:sqref>
        </x14:dataValidation>
        <x14:dataValidation xr:uid="{00F200BB-000F-427D-ACD4-007A001100DC}" type="textLength" allowBlank="1" error="Допускается ввод не более 900 символов!" operator="lessThan" showErrorMessage="1" showInputMessage="1">
          <x14:formula1>
            <xm:f>900</xm:f>
          </x14:formula1>
          <xm:sqref>M29 M23</xm:sqref>
        </x14:dataValidation>
        <x14:dataValidation xr:uid="{000800B5-006E-487C-96A1-006200B70036}"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B90029-0048-47DC-A462-00F4003E00B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85003C-0023-4FA8-BAC2-00D700D3005E}"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FB00A4-00EE-4DC5-B81C-003300B60035}"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2E002A-00F0-4375-BF07-003A000700A5}"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1960</v>
      </c>
      <c r="B1" s="847"/>
      <c r="C1" s="983" t="s">
        <v>1961</v>
      </c>
      <c r="D1" s="981" t="s">
        <v>813</v>
      </c>
      <c r="E1" s="981" t="s">
        <v>859</v>
      </c>
      <c r="F1" s="981" t="s">
        <v>912</v>
      </c>
      <c r="G1" s="981" t="s">
        <v>899</v>
      </c>
      <c r="H1" s="981" t="s">
        <v>1637</v>
      </c>
    </row>
    <row r="2" ht="9" customHeight="1">
      <c r="A2" s="984" t="s">
        <v>1962</v>
      </c>
      <c r="B2" s="984"/>
      <c r="C2" s="985" t="str">
        <f>INDEX(TEMPLATE_NUMBER_FORM_LIST,MATCH(TEMPLATE_SPHERE,TEMPLATE_SPHERE_LIST,0))</f>
        <v>16</v>
      </c>
      <c r="D2" s="984" t="s">
        <v>1486</v>
      </c>
      <c r="E2" s="984" t="s">
        <v>150</v>
      </c>
      <c r="F2" s="986" t="s">
        <v>150</v>
      </c>
      <c r="G2" s="984" t="s">
        <v>150</v>
      </c>
      <c r="H2" s="987"/>
    </row>
    <row r="3" ht="63" customHeight="1">
      <c r="A3" s="847"/>
      <c r="B3" s="847" t="s">
        <v>110</v>
      </c>
      <c r="C3" s="985"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r="4" ht="243" customHeight="1">
      <c r="A4" s="847" t="s">
        <v>1964</v>
      </c>
      <c r="B4" s="847" t="s">
        <v>111</v>
      </c>
      <c r="C4" s="985"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4"/>
      <c r="G4" s="984"/>
      <c r="H4" s="847" t="s">
        <v>1966</v>
      </c>
    </row>
    <row r="5" ht="117" customHeight="1">
      <c r="A5" s="847" t="s">
        <v>1967</v>
      </c>
      <c r="B5" s="847" t="s">
        <v>92</v>
      </c>
      <c r="C5" s="985"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r="6" ht="90" customHeight="1">
      <c r="A6" s="847" t="s">
        <v>1970</v>
      </c>
      <c r="B6" s="847" t="s">
        <v>93</v>
      </c>
      <c r="C6" s="985"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r="7" ht="45" customHeight="1">
      <c r="A7" s="847" t="s">
        <v>1971</v>
      </c>
      <c r="B7" s="847" t="s">
        <v>112</v>
      </c>
      <c r="C7" s="985" t="str">
        <f>IF(TEMPLATE_SPHERE="HEAT",D7,E7)</f>
        <v xml:space="preserve">Форма 11. Информация о расходах на капитальный и текущий ремонт основных средств</v>
      </c>
      <c r="D7" s="847" t="s">
        <v>1972</v>
      </c>
      <c r="E7" s="847" t="s">
        <v>1973</v>
      </c>
      <c r="F7" s="987"/>
      <c r="G7" s="987"/>
      <c r="H7" s="987"/>
    </row>
    <row r="8" ht="108" customHeight="1">
      <c r="A8" s="847" t="s">
        <v>1974</v>
      </c>
      <c r="B8" s="847" t="s">
        <v>94</v>
      </c>
      <c r="C8" s="985"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r="9" ht="99" customHeight="1">
      <c r="A9" s="847" t="s">
        <v>1976</v>
      </c>
      <c r="B9" s="847"/>
      <c r="C9" s="847" t="s">
        <v>1977</v>
      </c>
      <c r="D9" s="847"/>
      <c r="E9" s="847"/>
      <c r="F9" s="987"/>
      <c r="G9" s="987"/>
      <c r="H9" s="987"/>
    </row>
    <row r="10" ht="126" customHeight="1">
      <c r="A10" s="847" t="s">
        <v>1978</v>
      </c>
      <c r="B10" s="847"/>
      <c r="C10" s="847" t="s">
        <v>1979</v>
      </c>
      <c r="D10" s="847"/>
      <c r="E10" s="847"/>
      <c r="F10" s="987"/>
      <c r="G10" s="987"/>
      <c r="H10" s="987"/>
    </row>
    <row r="11" ht="108" customHeight="1">
      <c r="A11" s="847" t="s">
        <v>1980</v>
      </c>
      <c r="B11" s="847"/>
      <c r="C11" s="847" t="s">
        <v>1981</v>
      </c>
      <c r="D11" s="847"/>
      <c r="E11" s="847"/>
      <c r="F11" s="987"/>
      <c r="G11" s="987"/>
      <c r="H11" s="987"/>
    </row>
    <row r="12" ht="54" customHeight="1">
      <c r="A12" s="847" t="s">
        <v>1982</v>
      </c>
      <c r="B12" s="847"/>
      <c r="C12" s="847" t="s">
        <v>1983</v>
      </c>
      <c r="D12" s="847"/>
      <c r="E12" s="847"/>
      <c r="F12" s="987"/>
      <c r="G12" s="987"/>
      <c r="H12" s="987"/>
    </row>
    <row r="13" ht="45" customHeight="1">
      <c r="A13" s="847" t="s">
        <v>1984</v>
      </c>
      <c r="B13" s="847"/>
      <c r="C13" s="847" t="s">
        <v>1985</v>
      </c>
      <c r="D13" s="847"/>
      <c r="E13" s="847"/>
      <c r="F13" s="987"/>
      <c r="G13" s="987"/>
      <c r="H13" s="987"/>
    </row>
    <row r="14" ht="117" customHeight="1">
      <c r="A14" s="847" t="s">
        <v>1986</v>
      </c>
      <c r="B14" s="847"/>
      <c r="C14" s="847" t="s">
        <v>1987</v>
      </c>
      <c r="D14" s="847"/>
      <c r="E14" s="847"/>
      <c r="F14" s="987"/>
      <c r="G14" s="987"/>
      <c r="H14" s="987"/>
    </row>
    <row r="15" ht="117" customHeight="1">
      <c r="A15" s="847" t="s">
        <v>1988</v>
      </c>
      <c r="B15" s="847"/>
      <c r="C15" s="847" t="s">
        <v>1989</v>
      </c>
      <c r="D15" s="847"/>
      <c r="E15" s="847"/>
      <c r="F15" s="987"/>
      <c r="G15" s="987"/>
      <c r="H15" s="987"/>
    </row>
    <row r="16" ht="63" customHeight="1">
      <c r="A16" s="847" t="s">
        <v>1990</v>
      </c>
      <c r="B16" s="847"/>
      <c r="C16" s="847" t="s">
        <v>1991</v>
      </c>
      <c r="D16" s="847"/>
      <c r="E16" s="847"/>
      <c r="F16" s="987"/>
      <c r="G16" s="987"/>
      <c r="H16" s="987"/>
    </row>
    <row r="17" ht="54" customHeight="1">
      <c r="A17" s="847" t="s">
        <v>1992</v>
      </c>
      <c r="B17" s="847"/>
      <c r="C17" s="985" t="s">
        <v>1993</v>
      </c>
      <c r="D17" s="847"/>
      <c r="E17" s="847"/>
      <c r="F17" s="987"/>
      <c r="G17" s="987"/>
      <c r="H17" s="987"/>
    </row>
    <row r="18" ht="27" customHeight="1">
      <c r="A18" s="847" t="s">
        <v>1994</v>
      </c>
      <c r="B18" s="847"/>
      <c r="C18" s="985" t="s">
        <v>1995</v>
      </c>
      <c r="D18" s="847"/>
      <c r="E18" s="847"/>
      <c r="F18" s="987"/>
      <c r="G18" s="987"/>
      <c r="H18" s="987"/>
    </row>
    <row r="19" ht="54" customHeight="1">
      <c r="A19" s="847" t="s">
        <v>1996</v>
      </c>
      <c r="B19" s="847"/>
      <c r="C19" s="985" t="s">
        <v>1997</v>
      </c>
      <c r="D19" s="847"/>
      <c r="E19" s="847"/>
      <c r="F19" s="987"/>
      <c r="G19" s="987"/>
      <c r="H19" s="987"/>
    </row>
    <row r="20" ht="36" customHeight="1">
      <c r="A20" s="847" t="s">
        <v>1998</v>
      </c>
      <c r="B20" s="847"/>
      <c r="C20" s="985" t="s">
        <v>1999</v>
      </c>
      <c r="D20" s="847"/>
      <c r="E20" s="847"/>
      <c r="F20" s="987"/>
      <c r="G20" s="987"/>
      <c r="H20" s="987"/>
    </row>
    <row r="21" ht="36" customHeight="1">
      <c r="A21" s="847" t="s">
        <v>2000</v>
      </c>
      <c r="B21" s="847"/>
      <c r="C21" s="985" t="s">
        <v>2001</v>
      </c>
      <c r="D21" s="847"/>
      <c r="E21" s="847"/>
      <c r="F21" s="987"/>
      <c r="G21" s="987"/>
      <c r="H21" s="987"/>
    </row>
    <row r="22" ht="27" customHeight="1">
      <c r="A22" s="847" t="s">
        <v>2002</v>
      </c>
      <c r="B22" s="847"/>
      <c r="C22" s="985" t="s">
        <v>2003</v>
      </c>
      <c r="D22" s="847"/>
      <c r="E22" s="847"/>
      <c r="F22" s="987"/>
      <c r="G22" s="987"/>
      <c r="H22" s="987"/>
    </row>
    <row r="23" ht="36" customHeight="1">
      <c r="A23" s="847" t="s">
        <v>2004</v>
      </c>
      <c r="B23" s="847"/>
      <c r="C23" s="985" t="s">
        <v>2005</v>
      </c>
      <c r="D23" s="847"/>
      <c r="E23" s="847"/>
      <c r="F23" s="987"/>
      <c r="G23" s="987"/>
      <c r="H23" s="987"/>
    </row>
    <row r="24" ht="28.5" customHeight="1">
      <c r="A24" s="847" t="s">
        <v>2006</v>
      </c>
      <c r="B24" s="847"/>
      <c r="C24" s="985" t="s">
        <v>2007</v>
      </c>
      <c r="D24" s="847"/>
      <c r="E24" s="847"/>
      <c r="F24" s="987"/>
      <c r="G24" s="987"/>
      <c r="H24" s="987"/>
    </row>
    <row r="25" ht="36" customHeight="1">
      <c r="A25" s="847" t="s">
        <v>2008</v>
      </c>
      <c r="B25" s="847"/>
      <c r="C25" s="985" t="s">
        <v>2009</v>
      </c>
      <c r="D25" s="847"/>
      <c r="E25" s="847"/>
      <c r="F25" s="987"/>
      <c r="G25" s="987"/>
      <c r="H25" s="987"/>
    </row>
    <row r="26" ht="27" customHeight="1">
      <c r="A26" s="847" t="s">
        <v>2010</v>
      </c>
      <c r="B26" s="847"/>
      <c r="C26" s="985" t="s">
        <v>2011</v>
      </c>
      <c r="D26" s="847"/>
      <c r="E26" s="847"/>
      <c r="F26" s="987"/>
      <c r="G26" s="987"/>
      <c r="H26" s="987"/>
    </row>
    <row r="27" ht="36" customHeight="1">
      <c r="A27" s="847" t="s">
        <v>2012</v>
      </c>
      <c r="B27" s="847"/>
      <c r="C27" s="985" t="s">
        <v>2013</v>
      </c>
      <c r="D27" s="847"/>
      <c r="E27" s="847"/>
      <c r="F27" s="987"/>
      <c r="G27" s="987"/>
      <c r="H27" s="987"/>
    </row>
    <row r="28" ht="28.5" customHeight="1">
      <c r="A28" s="847" t="s">
        <v>2014</v>
      </c>
      <c r="B28" s="847"/>
      <c r="C28" s="985" t="s">
        <v>2015</v>
      </c>
      <c r="D28" s="847"/>
      <c r="E28" s="847"/>
      <c r="F28" s="987"/>
      <c r="G28" s="987"/>
      <c r="H28" s="987"/>
    </row>
    <row r="29" ht="126" customHeight="1">
      <c r="A29" s="847" t="s">
        <v>2016</v>
      </c>
      <c r="B29" s="847" t="s">
        <v>1588</v>
      </c>
      <c r="C29" s="985"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r="30" ht="36" customHeight="1">
      <c r="A30" s="847" t="s">
        <v>2019</v>
      </c>
      <c r="B30" s="847"/>
      <c r="C30" s="985"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r="31" ht="54" customHeight="1">
      <c r="A31" s="847" t="s">
        <v>2021</v>
      </c>
      <c r="B31" s="847"/>
      <c r="C31" s="985"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7"/>
      <c r="G31" s="987"/>
      <c r="H31" s="987"/>
    </row>
    <row r="32" ht="198" customHeight="1">
      <c r="A32" s="847" t="s">
        <v>2023</v>
      </c>
      <c r="B32" s="847"/>
      <c r="C32" s="985"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7"/>
      <c r="G32" s="987"/>
      <c r="H32" s="847" t="s">
        <v>2025</v>
      </c>
    </row>
    <row r="33" ht="9" customHeight="1">
      <c r="A33" s="847"/>
      <c r="B33" s="847"/>
      <c r="C33" s="985"/>
      <c r="D33" s="847"/>
      <c r="E33" s="847"/>
      <c r="F33" s="987"/>
      <c r="G33" s="987"/>
      <c r="H33" s="987"/>
    </row>
    <row r="34" ht="9" customHeight="1">
      <c r="A34" s="847"/>
      <c r="B34" s="847" t="s">
        <v>1524</v>
      </c>
      <c r="C34" s="985">
        <f>INDEX(TEMPLATE_NAME_FORM_LIST,B34,MATCH(TEMPLATE_SPHERE,TEMPLATE_SPHERE_LIST,0))</f>
        <v>0</v>
      </c>
      <c r="D34" s="847"/>
      <c r="E34" s="847"/>
      <c r="F34" s="987"/>
      <c r="G34" s="987"/>
      <c r="H34" s="987"/>
    </row>
  </sheetData>
  <sheetProtection autoFilter="0" deleteColumns="1" deleteRows="1" insertColumns="1" insertRows="1" sheet="1" sort="1"/>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r="2" ht="18" customHeight="1">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r="3" ht="162" customHeight="1">
      <c r="A3" s="846" t="s">
        <v>26</v>
      </c>
      <c r="B3" s="846"/>
      <c r="C3" s="2597" t="s">
        <v>2032</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1575</v>
      </c>
      <c r="D11" s="2600" t="s">
        <v>1571</v>
      </c>
      <c r="E11" s="2600" t="s">
        <v>1670</v>
      </c>
      <c r="F11" s="2600" t="s">
        <v>2037</v>
      </c>
      <c r="G11" s="2600"/>
      <c r="H11" s="899" t="s">
        <v>2038</v>
      </c>
      <c r="I11" s="899"/>
      <c r="J11" s="899"/>
      <c r="K11" s="899"/>
      <c r="L11" s="899"/>
      <c r="M11" s="845" t="str">
        <f>IF(TEMPLATE_SPHERE="HEAT",T11,U11)</f>
        <v xml:space="preserve">Количество поданных заявок</v>
      </c>
      <c r="N11" s="845"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r="12" ht="45" customHeight="1">
      <c r="A12" s="2594"/>
      <c r="B12" s="900">
        <v>2</v>
      </c>
      <c r="C12" s="2601"/>
      <c r="D12" s="2601"/>
      <c r="E12" s="2601"/>
      <c r="F12" s="2601"/>
      <c r="G12" s="2601"/>
      <c r="H12" s="899" t="s">
        <v>2042</v>
      </c>
      <c r="I12" s="899"/>
      <c r="J12" s="899"/>
      <c r="K12" s="899"/>
      <c r="L12" s="899"/>
      <c r="M12" s="845" t="str">
        <f>IF(TEMPLATE_SPHERE="HEAT",T12,U12)</f>
        <v xml:space="preserve">Количество рассмотренных заявок</v>
      </c>
      <c r="N12" s="845"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r="13" ht="72" customHeight="1">
      <c r="A13" s="2594"/>
      <c r="B13" s="900">
        <v>3</v>
      </c>
      <c r="C13" s="2601"/>
      <c r="D13" s="2601"/>
      <c r="E13" s="2601"/>
      <c r="F13" s="2601"/>
      <c r="G13" s="2601"/>
      <c r="H13" s="2593" t="s">
        <v>2046</v>
      </c>
      <c r="I13" s="899"/>
      <c r="J13" s="899"/>
      <c r="K13" s="899"/>
      <c r="L13" s="899"/>
      <c r="M13" s="845"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 xml:space="preserve">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системе теплоснабжения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r="15" ht="108" customHeight="1">
      <c r="A15" s="2594"/>
      <c r="B15" s="900">
        <v>5</v>
      </c>
      <c r="C15" s="2601"/>
      <c r="D15" s="2601"/>
      <c r="E15" s="2601"/>
      <c r="F15" s="2601"/>
      <c r="G15" s="2601"/>
      <c r="H15" s="2595" t="s">
        <v>2052</v>
      </c>
      <c r="I15" s="901"/>
      <c r="J15" s="901"/>
      <c r="K15" s="901"/>
      <c r="L15" s="901"/>
      <c r="M15" s="850"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49"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регулируемого вида деятельности с распределением по видам деятельности</v>
      </c>
      <c r="K18" s="1006"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5">
        <f>IF(I18=0,"",I18)</f>
        <v>1</v>
      </c>
      <c r="M18" s="845" t="str">
        <f>IF(J18=0,"",J18)</f>
        <v xml:space="preserve">Выручка от регулируемого вида деятельности с распределением по видам деятельности</v>
      </c>
      <c r="N18" s="845" t="str">
        <f>IF(K18=0,"",K18)</f>
        <v xml:space="preserve">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r="19" ht="36" customHeight="1">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регулируемому виду деятельности,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 xml:space="preserve">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r="21" ht="36" customHeight="1">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 xml:space="preserve">Указываются суммарные расходы на приобретение топлива всех видов.</v>
      </c>
      <c r="L21" s="845" t="str">
        <f>IF(I21=0,"",I21)</f>
        <v>2.2</v>
      </c>
      <c r="M21" s="845"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 xml:space="preserve">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r="26" ht="18" customHeight="1">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2.3.1</v>
      </c>
      <c r="M26" s="845" t="str">
        <f>IF(J26=0,"",J26)</f>
        <v xml:space="preserve">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5" t="s">
        <v>2077</v>
      </c>
      <c r="V26" s="965" t="s">
        <v>2077</v>
      </c>
      <c r="W26" s="965" t="s">
        <v>2077</v>
      </c>
      <c r="X26" s="844"/>
      <c r="Y26" s="1001"/>
      <c r="Z26" s="847"/>
      <c r="AA26" s="850"/>
      <c r="AB26" s="847"/>
      <c r="AC26" s="847"/>
      <c r="AD26" s="847"/>
    </row>
    <row r="27" ht="18" customHeight="1">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2.3.2</v>
      </c>
      <c r="M27" s="845" t="str">
        <f>IF(J27=0,"",J27)</f>
        <v xml:space="preserve">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r="28" ht="27" customHeight="1">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 xml:space="preserve">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 xml:space="preserve">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 xml:space="preserve">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r="31" ht="18" customHeight="1">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 xml:space="preserve">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r="32" ht="36" customHeight="1">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r="34" ht="27" customHeight="1">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 xml:space="preserve">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 xml:space="preserve">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r="35" ht="45" customHeight="1">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 xml:space="preserve">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r="37" ht="18" customHeight="1">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2.8.1</v>
      </c>
      <c r="M37" s="845" t="str">
        <f>IF(J37=0,"",J37)</f>
        <v xml:space="preserve">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r="38" ht="18" customHeight="1">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2.8.2</v>
      </c>
      <c r="M38" s="845" t="str">
        <f>IF(J38=0,"",J38)</f>
        <v xml:space="preserve">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 xml:space="preserve">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2.10</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r="41" ht="27" customHeight="1">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2.10.1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r="42" ht="27" customHeight="1">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2.10.2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r="43" ht="18" customHeight="1">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2.11</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r="44" ht="27" customHeight="1">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2.11.1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r="45" ht="27" customHeight="1">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2.11.2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r="46" ht="54" customHeight="1">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 xml:space="preserve">Расходы на капитальный и текущий ремонт основных средств</v>
      </c>
      <c r="N46" s="845"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r="47" ht="54" customHeight="1">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r="48" ht="54" customHeight="1">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r="49" ht="54" customHeight="1">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r="51" ht="27" customHeight="1">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 xml:space="preserve">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r="52" ht="36" customHeight="1">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 xml:space="preserve">Чистая прибыль, полученная от регулируемого вида деятельности,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4</v>
      </c>
      <c r="M52" s="845" t="str">
        <f>IF(J52=0,"",J52)</f>
        <v xml:space="preserve">Чистая прибыль, полученная от регулируемого вида деятельности, в том числе:</v>
      </c>
      <c r="N52" s="845" t="str">
        <f>IF(K52=0,"",K52)</f>
        <v xml:space="preserve">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r="53" ht="36" customHeight="1">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r="54" ht="18" customHeight="1">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5</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r="55" ht="36" customHeight="1">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 xml:space="preserve">Изменение стоимости основных фондов за счет:</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5.1</v>
      </c>
      <c r="M55" s="845" t="str">
        <f>IF(J55=0,"",J55)</f>
        <v xml:space="preserve">Изменение стоимости основных фондов за счет:</v>
      </c>
      <c r="N55" s="845" t="str">
        <f>IF(K55=0,"",K55)</f>
        <v xml:space="preserve">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r="56" ht="27" customHeight="1">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 xml:space="preserve">Изменения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5.1.1</v>
      </c>
      <c r="M56" s="845" t="str">
        <f>IF(J56=0,"",J56)</f>
        <v xml:space="preserve">Изменения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r="57" ht="27" customHeight="1">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 xml:space="preserve">Изменения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5.1.2</v>
      </c>
      <c r="M57" s="845" t="str">
        <f>IF(J57=0,"",J57)</f>
        <v xml:space="preserve">Изменения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r="58" ht="18" customHeight="1">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 xml:space="preserve">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r="59" ht="36" customHeight="1">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r="60" ht="81" customHeight="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r="61" ht="9" customHeight="1">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r="62" ht="9" customHeight="1">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r="63" ht="18" customHeight="1">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r="64" ht="18" customHeight="1">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r="65" ht="18" customHeight="1">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r="66" ht="18" customHeight="1">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r="67" ht="27" customHeight="1">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r="68" ht="27" customHeight="1">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r="69" ht="9" customHeight="1">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r="70" ht="27" customHeight="1">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r="71" ht="36" customHeight="1">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r="72" ht="27" customHeight="1">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r="73" ht="36" customHeight="1">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r="74" ht="18" customHeight="1">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r="75" ht="18" customHeight="1">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r="76" ht="36" customHeight="1">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r="77" ht="18" customHeight="1">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r="78" ht="72" customHeight="1">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r="79" ht="36" customHeight="1">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 xml:space="preserve">Тепловая нагрузка по договорам, заключенным в рамках осуществления регулируемых видов деятельности</v>
      </c>
      <c r="N79" s="845"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r="80" ht="45" customHeight="1">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 xml:space="preserve">Объем вырабатываемой регулируемой организацией тепловой энергии в рамках осуществления регулируемых видов деятельности</v>
      </c>
      <c r="N80" s="845"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r="81" ht="36" customHeight="1">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 xml:space="preserve">Информация указывается только едиными теплоснабжающими организациями.</v>
      </c>
      <c r="L81" s="845" t="str">
        <f>IF(I81=0,"",I81)</f>
        <v>9.1</v>
      </c>
      <c r="M81" s="845" t="str">
        <f>IF(J81=0,"",J81)</f>
        <v xml:space="preserve">Объем приобретаемой регулируемой организацией тепловой энергии в рамках осуществления регулируемых видов деятельности</v>
      </c>
      <c r="N81" s="845" t="str">
        <f>IF(K81=0,"",K81)</f>
        <v xml:space="preserve">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r="82" ht="90" customHeight="1">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r="83" ht="9" customHeight="1">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 xml:space="preserve">По приборам учёта</v>
      </c>
      <c r="K83" s="1006">
        <f>INDEX(TEMPLATE_NOTE_POINT_FHD,B83,MATCH(TEMPLATE_SPHERE,TEMPLATE_SPHERE_LIST_FOR_NOTE,0))</f>
        <v>0</v>
      </c>
      <c r="L83" s="845" t="str">
        <f>IF(I83=0,"",I83)</f>
        <v>10.1</v>
      </c>
      <c r="M83" s="845" t="str">
        <f>IF(J83=0,"",J83)</f>
        <v xml:space="preserve">По приборам учёта</v>
      </c>
      <c r="N83" s="845" t="str">
        <f>IF(K83=0,"",K83)</f>
        <v/>
      </c>
      <c r="O83" s="958" t="s">
        <v>2093</v>
      </c>
      <c r="P83" s="958"/>
      <c r="Q83" s="958"/>
      <c r="R83" s="958"/>
      <c r="S83" s="958"/>
      <c r="T83" s="844" t="s">
        <v>2206</v>
      </c>
      <c r="U83" s="844"/>
      <c r="V83" s="844"/>
      <c r="W83" s="844"/>
      <c r="X83" s="844"/>
      <c r="Y83" s="1001"/>
      <c r="Z83" s="847"/>
      <c r="AA83" s="850"/>
      <c r="AB83" s="847"/>
      <c r="AC83" s="847"/>
      <c r="AD83" s="847"/>
    </row>
    <row r="84" ht="54" customHeight="1">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r="85" ht="9" customHeight="1">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 xml:space="preserve">Расчётным путём</v>
      </c>
      <c r="K85" s="1006">
        <f>INDEX(TEMPLATE_NOTE_POINT_FHD,B85,MATCH(TEMPLATE_SPHERE,TEMPLATE_SPHERE_LIST_FOR_NOTE,0))</f>
        <v>0</v>
      </c>
      <c r="L85" s="845" t="str">
        <f>IF(I85=0,"",I85)</f>
        <v>10.2</v>
      </c>
      <c r="M85" s="845" t="str">
        <f>IF(J85=0,"",J85)</f>
        <v xml:space="preserve">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r="86" ht="27" customHeight="1">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 xml:space="preserve">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r="87" ht="36" customHeight="1">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r="88" ht="18" customHeight="1">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 xml:space="preserve">Фактический объем потерь при передаче тепловой энергии</v>
      </c>
      <c r="K88" s="1006">
        <f>INDEX(TEMPLATE_NOTE_POINT_FHD,B88,MATCH(TEMPLATE_SPHERE,TEMPLATE_SPHERE_LIST_FOR_NOTE,0))</f>
        <v>0</v>
      </c>
      <c r="L88" s="845" t="str">
        <f>IF(I88=0,"",I88)</f>
        <v>12</v>
      </c>
      <c r="M88" s="845" t="str">
        <f>IF(J88=0,"",J88)</f>
        <v xml:space="preserve">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r="89" ht="18" customHeight="1">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 xml:space="preserve">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r="90" ht="27" customHeight="1">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 xml:space="preserve">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 xml:space="preserve">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r="91" ht="18" customHeight="1">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r="92" ht="27" customHeight="1">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r="93" ht="27" customHeight="1">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r="94" ht="45" customHeight="1">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r="95" ht="99" customHeight="1">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r="96" ht="99" customHeight="1">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r="97" ht="63" customHeight="1">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r="98" ht="63" customHeight="1">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r="99" ht="90" customHeight="1">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5" t="str">
        <f>IF(I99=0,"",I99)</f>
        <v>19</v>
      </c>
      <c r="M99" s="845"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 xml:space="preserve">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r="100" ht="27" customHeight="1">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 xml:space="preserve">Информация о показателях физического износа объектов теплоснабжения</v>
      </c>
      <c r="K100" s="1006"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5" t="str">
        <f>IF(I100=0,"",I100)</f>
        <v>19.1</v>
      </c>
      <c r="M100" s="845" t="str">
        <f>IF(J100=0,"",J100)</f>
        <v xml:space="preserve">Информация о показателях физического износа объектов теплоснабжения</v>
      </c>
      <c r="N100" s="845" t="str">
        <f>IF(K100=0,"",K100)</f>
        <v xml:space="preserve">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r="101" ht="27" customHeight="1">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 xml:space="preserve">Информация о показателях энергетической эффективности объектов теплоснабжения</v>
      </c>
      <c r="K101" s="1006"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5" t="str">
        <f>IF(I101=0,"",I101)</f>
        <v>19.2</v>
      </c>
      <c r="M101" s="845" t="str">
        <f>IF(J101=0,"",J101)</f>
        <v xml:space="preserve">Информация о показателях энергетической эффективности объектов теплоснабжения</v>
      </c>
      <c r="N101" s="845" t="str">
        <f>IF(K101=0,"",K101)</f>
        <v xml:space="preserve">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1" deleteRows="1" insertColumns="1" insertRows="1" sheet="1" sort="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I4"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2243</v>
      </c>
      <c r="M5" s="2604"/>
      <c r="N5" s="2604"/>
      <c r="O5" s="2604"/>
      <c r="P5" s="2604"/>
      <c r="Q5" s="2604"/>
      <c r="R5" s="2604"/>
      <c r="S5" s="2604"/>
      <c r="T5" s="2604"/>
      <c r="U5" s="2604"/>
      <c r="V5" s="1244"/>
      <c r="AD5" s="1156">
        <v>64</v>
      </c>
    </row>
    <row r="6" ht="14.65" customHeight="1">
      <c r="J6" s="377"/>
      <c r="K6" s="377"/>
      <c r="L6" s="2605" t="str">
        <f>IF(org=0,"Не определено",org)</f>
        <v xml:space="preserve">АО "ДГК"</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42</v>
      </c>
      <c r="N8" s="305"/>
      <c r="O8" s="2252" t="str">
        <f>IF(TITLE_NAME_OR_PR_CHANGE="",IF(TITLE_NAME_OR_PR="","",TITLE_NAME_OR_PR),TITLE_NAME_OR_PR_CHANGE)</f>
        <v xml:space="preserve">Агентство по тарифам Приморского края</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426</v>
      </c>
      <c r="N9" s="305"/>
      <c r="O9" s="2252" t="str">
        <f>IF(TITLE_DATE_CHANGE_PERIOD="",IF(TITLE_DATE_PR="","",TITLE_DATE_PR),TITLE_DATE_CHANGE_PERIOD)</f>
        <v>46050.62997685185</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427</v>
      </c>
      <c r="N10" s="305"/>
      <c r="O10" s="2252" t="str">
        <f>IF(TITLE_NUMBER_PR_CHANGE="",IF(TITLE_NUMBER_PR="","",TITLE_NUMBER_PR),TITLE_NUMBER_PR_CHANGE)</f>
        <v>3/12</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44</v>
      </c>
      <c r="N11" s="305"/>
      <c r="O11" s="2252" t="str">
        <f>IF(TITLE_IST_PUB_CHANGE="",IF(TITLE_IST_PUB="","",TITLE_IST_PUB),TITLE_IST_PUB_CHANGE)</f>
        <v xml:space="preserve">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306</v>
      </c>
      <c r="M14" s="2128"/>
      <c r="N14" s="2128"/>
      <c r="O14" s="2128"/>
      <c r="P14" s="2128"/>
      <c r="Q14" s="2128"/>
      <c r="R14" s="2128"/>
      <c r="S14" s="2128"/>
      <c r="T14" s="2128"/>
      <c r="U14" s="2128"/>
      <c r="V14" s="2128"/>
      <c r="W14" s="2128"/>
      <c r="X14" s="2128" t="s">
        <v>307</v>
      </c>
      <c r="AD14" s="1156">
        <v>14</v>
      </c>
    </row>
    <row r="15" ht="14.65" customHeight="1">
      <c r="J15" s="377"/>
      <c r="K15" s="377"/>
      <c r="L15" s="2274" t="s">
        <v>90</v>
      </c>
      <c r="M15" s="2210" t="s">
        <v>431</v>
      </c>
      <c r="N15" s="302"/>
      <c r="O15" s="2275" t="s">
        <v>2244</v>
      </c>
      <c r="P15" s="2276"/>
      <c r="Q15" s="2276"/>
      <c r="R15" s="2276"/>
      <c r="S15" s="2276"/>
      <c r="T15" s="2276"/>
      <c r="U15" s="2277"/>
      <c r="V15" s="2278" t="s">
        <v>433</v>
      </c>
      <c r="W15" s="2281" t="s">
        <v>1163</v>
      </c>
      <c r="X15" s="2128"/>
      <c r="AD15" s="1156">
        <v>14</v>
      </c>
    </row>
    <row r="16" ht="35.649999999999999" customHeight="1">
      <c r="J16" s="377"/>
      <c r="K16" s="377"/>
      <c r="L16" s="2274"/>
      <c r="M16" s="2210"/>
      <c r="N16" s="1032"/>
      <c r="O16" s="2261" t="s">
        <v>436</v>
      </c>
      <c r="P16" s="2261" t="s">
        <v>437</v>
      </c>
      <c r="Q16" s="2263" t="s">
        <v>438</v>
      </c>
      <c r="R16" s="2264"/>
      <c r="S16" s="2263" t="s">
        <v>451</v>
      </c>
      <c r="T16" s="2270"/>
      <c r="U16" s="2264"/>
      <c r="V16" s="2279"/>
      <c r="W16" s="2282"/>
      <c r="X16" s="2128"/>
      <c r="AD16" s="1156">
        <v>34</v>
      </c>
    </row>
    <row r="17" ht="35.649999999999999" customHeight="1">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 xml:space="preserve">Наименование тарифа</v>
      </c>
      <c r="AB19" s="501"/>
      <c r="AC19" s="501"/>
      <c r="AD19" s="1156">
        <v>20</v>
      </c>
    </row>
    <row r="20" ht="21" customHeight="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 xml:space="preserve">Территория действия тарифа</v>
      </c>
      <c r="AB20" s="501"/>
      <c r="AC20" s="501"/>
      <c r="AD20" s="1156">
        <v>20</v>
      </c>
    </row>
    <row r="21" ht="24" customHeight="1">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 xml:space="preserve">Наименование системы теплоснабжения</v>
      </c>
      <c r="AB21" s="501"/>
      <c r="AC21" s="501"/>
      <c r="AD21" s="1156">
        <v>23</v>
      </c>
    </row>
    <row r="22" ht="21" customHeight="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 xml:space="preserve">Источник тепловой энергии</v>
      </c>
      <c r="AB22" s="501"/>
      <c r="AC22" s="501"/>
      <c r="AD22" s="1156">
        <v>20</v>
      </c>
    </row>
    <row r="23" ht="96.75" customHeight="1">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 xml:space="preserve">Группа потребителей</v>
      </c>
      <c r="AB24" s="501"/>
      <c r="AC24" s="501"/>
      <c r="AD24" s="1156">
        <v>82</v>
      </c>
    </row>
    <row r="25" ht="11.5" customHeight="1">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r="26" ht="11.5" customHeight="1">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809</v>
      </c>
      <c r="M35" s="2286" t="s">
        <v>2247</v>
      </c>
      <c r="N35" s="2286"/>
      <c r="O35" s="2286"/>
      <c r="P35" s="2286"/>
      <c r="Q35" s="2286"/>
      <c r="R35" s="2286"/>
      <c r="S35" s="2286"/>
      <c r="T35" s="2286"/>
      <c r="U35" s="2286"/>
      <c r="V35" s="2286"/>
      <c r="W35" s="2286"/>
      <c r="X35" s="2286"/>
      <c r="AD35" s="1156">
        <v>27</v>
      </c>
    </row>
    <row r="36" ht="109.2" customHeight="1">
      <c r="H36" s="538"/>
      <c r="I36" s="1304"/>
      <c r="M36" s="2286" t="s">
        <v>2248</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1" deleteRows="1" formatColumns="0" formatRows="0" insertColumns="1" insertRows="1" sheet="1" sort="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500C3-00DC-4D67-AC94-00B3001E002E}"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F300DD-0039-46BE-B7C3-00FD009A00AF}"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A400B0-004A-47FF-9940-00A5001000EF}"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0800F4-00F0-41DA-9EC4-00C600EA0051}"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305</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r="5" ht="18" customHeight="1">
      <c r="D5" s="2177" t="str">
        <f>IF(org=0,"Не определено",org)</f>
        <v xml:space="preserve">АО "ДГК"</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306</v>
      </c>
      <c r="E8" s="2206"/>
      <c r="F8" s="2206"/>
      <c r="G8" s="2209" t="s">
        <v>307</v>
      </c>
      <c r="J8" s="456">
        <v>11</v>
      </c>
    </row>
    <row r="9" ht="11.5" customHeight="1">
      <c r="A9" s="458"/>
      <c r="B9" s="503"/>
      <c r="C9" s="458"/>
      <c r="D9" s="473" t="s">
        <v>90</v>
      </c>
      <c r="E9" s="447" t="s">
        <v>308</v>
      </c>
      <c r="F9" s="447" t="s">
        <v>309</v>
      </c>
      <c r="G9" s="2210"/>
      <c r="J9" s="456">
        <v>11</v>
      </c>
    </row>
    <row r="10" ht="12" hidden="1" customHeight="1">
      <c r="A10" s="458"/>
      <c r="B10" s="503"/>
      <c r="C10" s="458"/>
      <c r="D10" s="465"/>
      <c r="E10" s="465"/>
      <c r="F10" s="465"/>
      <c r="G10" s="465"/>
      <c r="J10" s="456">
        <v>0</v>
      </c>
    </row>
    <row r="11" ht="22.5" hidden="1" customHeight="1">
      <c r="A11" s="458"/>
      <c r="B11" s="503"/>
      <c r="C11" s="458"/>
      <c r="D11" s="1010" t="s">
        <v>110</v>
      </c>
      <c r="E11" s="1013" t="s">
        <v>310</v>
      </c>
      <c r="F11" s="1012" t="str">
        <f>IF(region_name="","",region_name)</f>
        <v xml:space="preserve">Приморский край</v>
      </c>
      <c r="G11" s="1013" t="s">
        <v>311</v>
      </c>
      <c r="H11" s="476"/>
      <c r="J11" s="456">
        <v>0</v>
      </c>
    </row>
    <row r="12" ht="22.5" hidden="1" customHeight="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4" t="s">
        <v>312</v>
      </c>
      <c r="G12" s="475"/>
      <c r="H12" s="476"/>
      <c r="J12" s="456">
        <v>0</v>
      </c>
    </row>
    <row r="13" ht="23.25" customHeight="1">
      <c r="A13" s="458"/>
      <c r="B13" s="503"/>
      <c r="C13" s="458"/>
      <c r="D13" s="446" t="s">
        <v>110</v>
      </c>
      <c r="E13" s="443" t="str">
        <f>"Наименование юридического лица"&amp;IF(TEMPLATE_SPHERE="TKO"," (индивидуального предпринимателя)","")</f>
        <v xml:space="preserve">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6"/>
      <c r="J13" s="456">
        <v>22</v>
      </c>
    </row>
    <row r="14" ht="22.5" hidden="1" customHeight="1">
      <c r="A14" s="458"/>
      <c r="B14" s="503"/>
      <c r="C14" s="458"/>
      <c r="D14" s="1010" t="s">
        <v>313</v>
      </c>
      <c r="E14" s="1011" t="s">
        <v>314</v>
      </c>
      <c r="F14" s="1012" t="str">
        <f>IF(inn="","",inn)</f>
        <v>1434031363</v>
      </c>
      <c r="G14" s="1013" t="s">
        <v>315</v>
      </c>
      <c r="H14" s="476"/>
      <c r="J14" s="456">
        <v>0</v>
      </c>
    </row>
    <row r="15" ht="22.5" hidden="1" customHeight="1">
      <c r="A15" s="458"/>
      <c r="B15" s="503"/>
      <c r="C15" s="458"/>
      <c r="D15" s="1010" t="s">
        <v>316</v>
      </c>
      <c r="E15" s="1011" t="s">
        <v>317</v>
      </c>
      <c r="F15" s="1012" t="str">
        <f>IF(kpp="","",kpp)</f>
        <v>253645001</v>
      </c>
      <c r="G15" s="1013" t="s">
        <v>318</v>
      </c>
      <c r="H15" s="476"/>
      <c r="J15" s="456">
        <v>0</v>
      </c>
    </row>
    <row r="16" ht="39" customHeight="1">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92</v>
      </c>
      <c r="E17" s="443" t="str">
        <f>"Дата присвоения ОГРН"&amp;IF(TEMPLATE_SPHERE="TKO",""," (ОГРНИП)")</f>
        <v xml:space="preserve">Дата присвоения ОГРН (ОГРНИП)</v>
      </c>
      <c r="F17" s="1733" t="s">
        <v>28</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r="19" ht="22.5" hidden="1" customHeight="1">
      <c r="A19" s="2203" t="s">
        <v>319</v>
      </c>
      <c r="B19" s="503"/>
      <c r="C19" s="2214"/>
      <c r="D19" s="446" t="str">
        <f>A19</f>
        <v>5.1</v>
      </c>
      <c r="E19" s="443" t="s">
        <v>320</v>
      </c>
      <c r="F19" s="444" t="s">
        <v>312</v>
      </c>
      <c r="G19" s="445" t="s">
        <v>321</v>
      </c>
      <c r="H19" s="476"/>
      <c r="I19" s="853"/>
      <c r="J19" s="456">
        <v>0</v>
      </c>
    </row>
    <row r="20" ht="24" hidden="1" customHeight="1">
      <c r="A20" s="2203"/>
      <c r="B20" s="503"/>
      <c r="C20" s="2214"/>
      <c r="D20" s="441" t="str">
        <f>D19&amp;".1"</f>
        <v>5.1.1</v>
      </c>
      <c r="E20" s="440" t="s">
        <v>322</v>
      </c>
      <c r="F20" s="882" t="s">
        <v>28</v>
      </c>
      <c r="G20" s="475"/>
      <c r="H20" s="476"/>
      <c r="I20" s="853"/>
      <c r="J20" s="456">
        <v>0</v>
      </c>
    </row>
    <row r="21" ht="22.5" hidden="1" customHeight="1">
      <c r="A21" s="2203"/>
      <c r="B21" s="503"/>
      <c r="C21" s="2214"/>
      <c r="D21" s="441" t="str">
        <f>D19&amp;".2"</f>
        <v>5.1.2</v>
      </c>
      <c r="E21" s="440" t="s">
        <v>323</v>
      </c>
      <c r="F21" s="1734" t="s">
        <v>28</v>
      </c>
      <c r="G21" s="445" t="s">
        <v>324</v>
      </c>
      <c r="H21" s="476"/>
      <c r="I21" s="853"/>
      <c r="J21" s="456">
        <v>0</v>
      </c>
    </row>
    <row r="22" ht="22.5" hidden="1" customHeight="1">
      <c r="A22" s="2203"/>
      <c r="B22" s="503"/>
      <c r="C22" s="2214"/>
      <c r="D22" s="441" t="str">
        <f>D19&amp;".3"</f>
        <v>5.1.3</v>
      </c>
      <c r="E22" s="440" t="s">
        <v>325</v>
      </c>
      <c r="F22" s="882" t="s">
        <v>28</v>
      </c>
      <c r="G22" s="475"/>
      <c r="H22" s="476"/>
      <c r="I22" s="853"/>
      <c r="J22" s="456">
        <v>0</v>
      </c>
    </row>
    <row r="23" ht="22.5" hidden="1" customHeight="1">
      <c r="A23" s="2203"/>
      <c r="B23" s="503"/>
      <c r="C23" s="2214"/>
      <c r="D23" s="441" t="str">
        <f>D19&amp;".4"</f>
        <v>5.1.4</v>
      </c>
      <c r="E23" s="440" t="s">
        <v>326</v>
      </c>
      <c r="F23" s="882" t="s">
        <v>28</v>
      </c>
      <c r="G23" s="445" t="s">
        <v>327</v>
      </c>
      <c r="H23" s="476"/>
      <c r="I23" s="853"/>
      <c r="J23" s="456">
        <v>0</v>
      </c>
    </row>
    <row r="24" ht="22.5" hidden="1" customHeight="1">
      <c r="A24" s="1979"/>
      <c r="B24" s="503"/>
      <c r="C24" s="493"/>
      <c r="D24" s="468"/>
      <c r="E24" s="1169" t="s">
        <v>328</v>
      </c>
      <c r="F24" s="469"/>
      <c r="G24" s="470"/>
      <c r="H24" s="476"/>
      <c r="I24" s="853"/>
      <c r="J24" s="456">
        <v>0</v>
      </c>
    </row>
    <row r="25" s="502" customFormat="1" ht="24.75" hidden="1" customHeight="1">
      <c r="A25" s="458"/>
      <c r="B25" s="503"/>
      <c r="C25" s="503"/>
      <c r="D25" s="1007" t="s">
        <v>92</v>
      </c>
      <c r="E25" s="1009" t="s">
        <v>329</v>
      </c>
      <c r="F25" s="1014" t="s">
        <v>312</v>
      </c>
      <c r="G25" s="1009"/>
      <c r="J25" s="502">
        <v>0</v>
      </c>
    </row>
    <row r="26" s="502" customFormat="1" ht="11.25" hidden="1" customHeight="1">
      <c r="A26" s="458"/>
      <c r="B26" s="503"/>
      <c r="C26" s="503"/>
      <c r="D26" s="1007" t="s">
        <v>330</v>
      </c>
      <c r="E26" s="1008" t="s">
        <v>331</v>
      </c>
      <c r="F26" s="1014" t="s">
        <v>312</v>
      </c>
      <c r="G26" s="1009"/>
      <c r="J26" s="502">
        <v>0</v>
      </c>
    </row>
    <row r="27" s="502" customFormat="1" ht="11.25" hidden="1" customHeight="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338</v>
      </c>
      <c r="E30" s="1008" t="s">
        <v>339</v>
      </c>
      <c r="F30" s="1016"/>
      <c r="G30" s="1009"/>
      <c r="J30" s="502">
        <v>0</v>
      </c>
    </row>
    <row r="31" s="502" customFormat="1" ht="11.25" hidden="1" customHeight="1">
      <c r="A31" s="458"/>
      <c r="B31" s="503"/>
      <c r="C31" s="503"/>
      <c r="D31" s="1007" t="s">
        <v>340</v>
      </c>
      <c r="E31" s="1008" t="s">
        <v>341</v>
      </c>
      <c r="F31" s="1016"/>
      <c r="G31" s="1009"/>
      <c r="J31" s="502">
        <v>0</v>
      </c>
    </row>
    <row r="32" s="502" customFormat="1" ht="11.25" hidden="1" customHeight="1">
      <c r="A32" s="458"/>
      <c r="B32" s="503"/>
      <c r="C32" s="503"/>
      <c r="D32" s="1007" t="s">
        <v>342</v>
      </c>
      <c r="E32" s="1008" t="s">
        <v>343</v>
      </c>
      <c r="F32" s="1017"/>
      <c r="G32" s="1009"/>
      <c r="J32" s="502">
        <v>0</v>
      </c>
    </row>
    <row r="33" ht="24" customHeight="1">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4" t="s">
        <v>312</v>
      </c>
      <c r="G33" s="475"/>
      <c r="H33" s="476"/>
      <c r="J33" s="456">
        <v>23</v>
      </c>
    </row>
    <row r="34" ht="23.25" customHeight="1">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6"/>
      <c r="J34" s="456">
        <v>22</v>
      </c>
    </row>
    <row r="35" ht="23.25" customHeight="1">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6"/>
      <c r="J35" s="456">
        <v>22</v>
      </c>
    </row>
    <row r="36" ht="24" customHeight="1">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r="37" ht="35.649999999999999" customHeight="1">
      <c r="A37" s="458"/>
      <c r="B37" s="503"/>
      <c r="C37" s="458"/>
      <c r="D37" s="441">
        <f>D33+1</f>
        <v>7</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2"/>
      <c r="G37" s="445" t="s">
        <v>344</v>
      </c>
      <c r="H37" s="476"/>
      <c r="J37" s="456">
        <v>34</v>
      </c>
    </row>
    <row r="38" ht="35.649999999999999" customHeight="1">
      <c r="A38" s="458"/>
      <c r="B38" s="503"/>
      <c r="C38" s="458"/>
      <c r="D38" s="441">
        <f>D37+1</f>
        <v>8</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2"/>
      <c r="G38" s="445" t="s">
        <v>344</v>
      </c>
      <c r="H38" s="476"/>
      <c r="J38" s="456">
        <v>34</v>
      </c>
    </row>
    <row r="39" ht="23.25" customHeight="1">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9.0</v>
      </c>
      <c r="E40" s="1606"/>
      <c r="F40" s="882"/>
      <c r="G40" s="2212"/>
      <c r="H40" s="476"/>
      <c r="J40" s="456">
        <v>0</v>
      </c>
    </row>
    <row r="41" ht="23.25" customHeight="1">
      <c r="A41" s="458"/>
      <c r="B41" s="458"/>
      <c r="C41" s="1689"/>
      <c r="D41" s="441" t="str">
        <f>D39&amp;".1"</f>
        <v>9.1</v>
      </c>
      <c r="E41" s="861"/>
      <c r="F41" s="862"/>
      <c r="G41" s="2212"/>
      <c r="H41" s="476"/>
      <c r="J41" s="456">
        <v>22</v>
      </c>
    </row>
    <row r="42" ht="15.75" customHeight="1">
      <c r="A42" s="458"/>
      <c r="B42" s="503"/>
      <c r="C42" s="458"/>
      <c r="D42" s="468"/>
      <c r="E42" s="416" t="s">
        <v>345</v>
      </c>
      <c r="F42" s="470"/>
      <c r="G42" s="2213"/>
      <c r="H42" s="477"/>
      <c r="J42" s="456">
        <v>15</v>
      </c>
    </row>
    <row r="43" ht="27.300000000000001" customHeight="1">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79"/>
      <c r="G44" s="475" t="s">
        <v>346</v>
      </c>
      <c r="H44" s="476"/>
      <c r="J44" s="456">
        <v>22</v>
      </c>
    </row>
    <row r="45" ht="23.25" customHeight="1">
      <c r="A45" s="458"/>
      <c r="B45" s="503"/>
      <c r="C45" s="458"/>
      <c r="D45" s="441">
        <f>D44+1</f>
        <v>12</v>
      </c>
      <c r="E45" s="439" t="s">
        <v>347</v>
      </c>
      <c r="F45" s="444" t="s">
        <v>312</v>
      </c>
      <c r="G45" s="438" t="str">
        <f>IF(TEMPLATE_SPHERE="TKO","Указывается режим работы организации.","")</f>
        <v/>
      </c>
      <c r="H45" s="476"/>
      <c r="J45" s="456">
        <v>22</v>
      </c>
    </row>
    <row r="46" ht="24" customHeight="1">
      <c r="A46" s="458"/>
      <c r="B46" s="503"/>
      <c r="C46" s="458"/>
      <c r="D46" s="441" t="str">
        <f>D45&amp;".1"</f>
        <v>12.1</v>
      </c>
      <c r="E46" s="443" t="str">
        <f>"режим работы регулируемой организации"&amp;IF(TEMPLATE_SPHERE="HEAT",", ЕТО, ТО","")</f>
        <v xml:space="preserve">режим работы регулируемой организации, ЕТО, ТО</v>
      </c>
      <c r="F46" s="1685"/>
      <c r="G46" s="438" t="s">
        <v>348</v>
      </c>
      <c r="H46" s="476"/>
      <c r="J46" s="456">
        <v>23</v>
      </c>
    </row>
    <row r="47" ht="24" customHeight="1">
      <c r="A47" s="2203"/>
      <c r="B47" s="503"/>
      <c r="C47" s="493"/>
      <c r="D47" s="441" t="str">
        <f>D45&amp;".2"</f>
        <v>12.2</v>
      </c>
      <c r="E47" s="443" t="s">
        <v>349</v>
      </c>
      <c r="F47" s="491"/>
      <c r="G47" s="438" t="s">
        <v>350</v>
      </c>
      <c r="H47" s="476"/>
      <c r="J47" s="456">
        <v>23</v>
      </c>
    </row>
    <row r="48" ht="24" customHeight="1">
      <c r="A48" s="2203"/>
      <c r="B48" s="503"/>
      <c r="C48" s="493"/>
      <c r="D48" s="441" t="str">
        <f>D45&amp;".3"</f>
        <v>12.3</v>
      </c>
      <c r="E48" s="443" t="s">
        <v>351</v>
      </c>
      <c r="F48" s="491"/>
      <c r="G48" s="438" t="s">
        <v>352</v>
      </c>
      <c r="H48" s="476"/>
      <c r="J48" s="456">
        <v>23</v>
      </c>
    </row>
    <row r="49" ht="24" customHeight="1">
      <c r="A49" s="2203"/>
      <c r="B49" s="503"/>
      <c r="C49" s="493"/>
      <c r="D49" s="441" t="str">
        <f>IF(TEMPLATE_SPHERE="TKO",D45&amp;".0",D45&amp;".4")</f>
        <v>12.4</v>
      </c>
      <c r="E49" s="437" t="s">
        <v>353</v>
      </c>
      <c r="F49" s="1686"/>
      <c r="G49" s="1763" t="s">
        <v>354</v>
      </c>
      <c r="H49" s="476"/>
      <c r="J49" s="456">
        <v>23</v>
      </c>
    </row>
    <row r="50" ht="24" customHeight="1">
      <c r="A50" s="458"/>
      <c r="B50" s="503"/>
      <c r="C50" s="458"/>
      <c r="D50" s="468"/>
      <c r="E50" s="416" t="s">
        <v>355</v>
      </c>
      <c r="F50" s="469"/>
      <c r="G50" s="1763" t="s">
        <v>356</v>
      </c>
      <c r="H50" s="477"/>
      <c r="J50" s="456">
        <v>23</v>
      </c>
    </row>
    <row r="51" ht="24" customHeight="1">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r="52" ht="11.5" customHeight="1">
      <c r="A52" s="458"/>
      <c r="B52" s="503"/>
      <c r="C52" s="458"/>
      <c r="J52" s="456">
        <v>11</v>
      </c>
    </row>
    <row r="53" s="461" customFormat="1" ht="31.5" customHeight="1">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r="54" s="461" customFormat="1" ht="42" customHeight="1">
      <c r="A54" s="458"/>
      <c r="B54" s="503"/>
      <c r="C54" s="2204"/>
      <c r="D54" s="2207"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r="55" ht="11.5" customHeight="1">
      <c r="D55" s="459"/>
      <c r="E55" s="460"/>
      <c r="F55" s="460"/>
      <c r="G55" s="460"/>
      <c r="J55" s="456">
        <v>11</v>
      </c>
    </row>
    <row r="56" ht="28.5" customHeight="1">
      <c r="D56" s="462"/>
      <c r="E56" s="459"/>
      <c r="F56" s="471"/>
      <c r="G56" s="471"/>
      <c r="J56" s="456">
        <v>27</v>
      </c>
    </row>
    <row r="57" ht="11.5" customHeight="1">
      <c r="D57" s="459"/>
      <c r="E57" s="459"/>
      <c r="F57" s="460"/>
      <c r="G57" s="460"/>
      <c r="J57" s="456">
        <v>11</v>
      </c>
    </row>
    <row r="58" ht="40.899999999999999" customHeight="1">
      <c r="D58" s="463"/>
      <c r="E58" s="472"/>
      <c r="F58" s="472"/>
      <c r="G58" s="472"/>
      <c r="J58" s="456">
        <v>39</v>
      </c>
    </row>
    <row r="59" ht="28.5" customHeight="1">
      <c r="D59" s="463"/>
      <c r="E59" s="472"/>
      <c r="F59" s="472"/>
      <c r="G59" s="472"/>
      <c r="J59" s="456">
        <v>27</v>
      </c>
    </row>
    <row r="60" ht="11.25" hidden="1" customHeight="1">
      <c r="A60" s="1687" t="s">
        <v>84</v>
      </c>
      <c r="B60" s="502">
        <v>0</v>
      </c>
      <c r="C60" s="456">
        <v>3</v>
      </c>
      <c r="D60" s="457">
        <v>6</v>
      </c>
      <c r="E60" s="456">
        <v>52</v>
      </c>
      <c r="F60" s="456">
        <v>48</v>
      </c>
      <c r="G60" s="456">
        <v>121</v>
      </c>
      <c r="H60" s="456">
        <v>8</v>
      </c>
      <c r="I60" s="456">
        <v>64</v>
      </c>
      <c r="J60" s="456">
        <v>11</v>
      </c>
    </row>
  </sheetData>
  <sheetProtection autoFilter="0" deleteColumns="1" deleteRows="1" formatColumns="0" formatRows="0" insertColumns="1" insertRows="1" sheet="1" sort="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2004D-000F-4674-93D7-00EE001A001E}"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1700DF-0034-4B5D-A50C-001D0071009E}"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2249</v>
      </c>
      <c r="B1" s="2617" t="s">
        <v>2250</v>
      </c>
      <c r="C1" s="2618" t="s">
        <v>2251</v>
      </c>
      <c r="D1" s="2619"/>
      <c r="E1" s="837" t="s">
        <v>2252</v>
      </c>
    </row>
    <row r="2" ht="11.25" customHeight="1">
      <c r="A2" s="2620"/>
      <c r="B2" s="766" t="s">
        <v>26</v>
      </c>
      <c r="C2" s="754"/>
      <c r="D2" s="765"/>
      <c r="E2" s="837"/>
    </row>
    <row r="3" ht="11.25" customHeight="1">
      <c r="A3" s="2621"/>
      <c r="B3" s="2622" t="s">
        <v>33</v>
      </c>
      <c r="C3" s="754"/>
      <c r="D3" s="765"/>
      <c r="E3" s="837"/>
    </row>
    <row r="4" ht="11.25" customHeight="1">
      <c r="A4" s="2623"/>
      <c r="B4" s="767" t="s">
        <v>1678</v>
      </c>
      <c r="C4" s="754"/>
      <c r="D4" s="765"/>
      <c r="E4" s="837"/>
    </row>
    <row r="5" ht="11.25" customHeight="1">
      <c r="A5" s="2624"/>
      <c r="B5" s="767" t="s">
        <v>1673</v>
      </c>
      <c r="C5" s="2625" t="s">
        <v>2016</v>
      </c>
      <c r="D5" s="2626" t="s">
        <v>2253</v>
      </c>
      <c r="E5" s="837"/>
    </row>
    <row r="6" s="1851" customFormat="1" ht="11.25" customHeight="1">
      <c r="A6" s="2627"/>
      <c r="B6" s="767" t="s">
        <v>1682</v>
      </c>
      <c r="C6" s="754"/>
      <c r="D6" s="765"/>
      <c r="E6" s="837"/>
    </row>
    <row r="7" ht="11.25" customHeight="1">
      <c r="A7" s="2628"/>
      <c r="B7" s="767" t="s">
        <v>1690</v>
      </c>
      <c r="C7" s="754"/>
      <c r="D7" s="765"/>
      <c r="E7" s="837"/>
    </row>
    <row r="8" ht="11.25" customHeight="1">
      <c r="A8" s="757"/>
      <c r="B8" s="767" t="s">
        <v>1685</v>
      </c>
      <c r="C8" s="754"/>
      <c r="D8" s="765"/>
      <c r="E8" s="837"/>
    </row>
  </sheetData>
  <sheetProtection autoFilter="0" deleteColumns="1" deleteRows="1" formatColumns="0" formatRows="0" insertColumns="1" insertRows="1" sheet="1" sort="1"/>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2254</v>
      </c>
      <c r="B1" s="69" t="s">
        <v>2255</v>
      </c>
      <c r="C1" s="69" t="s">
        <v>2256</v>
      </c>
      <c r="D1" s="69" t="s">
        <v>2257</v>
      </c>
      <c r="E1" s="69" t="s">
        <v>2258</v>
      </c>
      <c r="F1" s="69" t="s">
        <v>2259</v>
      </c>
      <c r="G1" s="69" t="s">
        <v>2260</v>
      </c>
      <c r="H1" s="69" t="s">
        <v>2261</v>
      </c>
      <c r="I1" s="69" t="s">
        <v>2262</v>
      </c>
    </row>
    <row r="2" ht="11.25" customHeight="1">
      <c r="A2" s="1851" t="s">
        <v>2263</v>
      </c>
      <c r="B2" s="1851" t="s">
        <v>16</v>
      </c>
      <c r="C2" s="1851" t="s">
        <v>28</v>
      </c>
      <c r="D2" s="1851" t="s">
        <v>2264</v>
      </c>
      <c r="E2" s="1851" t="s">
        <v>2265</v>
      </c>
      <c r="F2" s="1851" t="s">
        <v>2266</v>
      </c>
      <c r="G2" s="1851" t="s">
        <v>28</v>
      </c>
      <c r="H2" s="1851" t="s">
        <v>28</v>
      </c>
      <c r="I2" s="1851" t="s">
        <v>813</v>
      </c>
    </row>
    <row r="3" ht="11.25" customHeight="1">
      <c r="A3" s="1851" t="s">
        <v>2263</v>
      </c>
      <c r="B3" s="1851" t="s">
        <v>16</v>
      </c>
      <c r="C3" s="1851" t="s">
        <v>2267</v>
      </c>
      <c r="D3" s="1851" t="s">
        <v>2268</v>
      </c>
      <c r="E3" s="1851" t="s">
        <v>2269</v>
      </c>
      <c r="F3" s="1851" t="s">
        <v>2270</v>
      </c>
      <c r="G3" s="1851" t="s">
        <v>28</v>
      </c>
      <c r="H3" s="1851" t="s">
        <v>28</v>
      </c>
      <c r="I3" s="1851" t="s">
        <v>813</v>
      </c>
    </row>
    <row r="4" ht="11.25" customHeight="1">
      <c r="A4" s="1851" t="s">
        <v>2263</v>
      </c>
      <c r="B4" s="1851" t="s">
        <v>16</v>
      </c>
      <c r="C4" s="1851" t="s">
        <v>2271</v>
      </c>
      <c r="D4" s="1851" t="s">
        <v>2272</v>
      </c>
      <c r="E4" s="1851" t="s">
        <v>2273</v>
      </c>
      <c r="F4" s="1851" t="s">
        <v>2274</v>
      </c>
      <c r="G4" s="1851" t="s">
        <v>28</v>
      </c>
      <c r="H4" s="1851" t="s">
        <v>28</v>
      </c>
      <c r="I4" s="1851" t="s">
        <v>813</v>
      </c>
    </row>
    <row r="5" ht="11.25" customHeight="1">
      <c r="A5" s="1851" t="s">
        <v>2263</v>
      </c>
      <c r="B5" s="1851" t="s">
        <v>16</v>
      </c>
      <c r="C5" s="1851" t="s">
        <v>2275</v>
      </c>
      <c r="D5" s="1851" t="s">
        <v>2276</v>
      </c>
      <c r="E5" s="1851" t="s">
        <v>2277</v>
      </c>
      <c r="F5" s="1851" t="s">
        <v>2278</v>
      </c>
      <c r="G5" s="1851" t="s">
        <v>2279</v>
      </c>
      <c r="H5" s="1851" t="s">
        <v>28</v>
      </c>
      <c r="I5" s="1851" t="s">
        <v>813</v>
      </c>
    </row>
    <row r="6" ht="11.25" customHeight="1">
      <c r="A6" s="1851" t="s">
        <v>2263</v>
      </c>
      <c r="B6" s="1851" t="s">
        <v>16</v>
      </c>
      <c r="C6" s="1851" t="s">
        <v>2280</v>
      </c>
      <c r="D6" s="1851" t="s">
        <v>2281</v>
      </c>
      <c r="E6" s="1851" t="s">
        <v>2282</v>
      </c>
      <c r="F6" s="1851" t="s">
        <v>2283</v>
      </c>
      <c r="G6" s="1851" t="s">
        <v>2284</v>
      </c>
      <c r="H6" s="1851" t="s">
        <v>28</v>
      </c>
      <c r="I6" s="1851" t="s">
        <v>813</v>
      </c>
    </row>
    <row r="7" ht="11.25" customHeight="1">
      <c r="A7" s="1851" t="s">
        <v>2263</v>
      </c>
      <c r="B7" s="1851" t="s">
        <v>16</v>
      </c>
      <c r="C7" s="1851" t="s">
        <v>2285</v>
      </c>
      <c r="D7" s="1851" t="s">
        <v>2286</v>
      </c>
      <c r="E7" s="1851" t="s">
        <v>2287</v>
      </c>
      <c r="F7" s="1851" t="s">
        <v>2288</v>
      </c>
      <c r="G7" s="1851" t="s">
        <v>28</v>
      </c>
      <c r="H7" s="1851" t="s">
        <v>28</v>
      </c>
      <c r="I7" s="1851" t="s">
        <v>813</v>
      </c>
    </row>
    <row r="8" ht="11.25" customHeight="1">
      <c r="A8" s="1851" t="s">
        <v>2263</v>
      </c>
      <c r="B8" s="1851" t="s">
        <v>16</v>
      </c>
      <c r="C8" s="1851" t="s">
        <v>13</v>
      </c>
      <c r="D8" s="1851" t="s">
        <v>48</v>
      </c>
      <c r="E8" s="1851" t="s">
        <v>51</v>
      </c>
      <c r="F8" s="1851" t="s">
        <v>53</v>
      </c>
      <c r="G8" s="1851" t="s">
        <v>28</v>
      </c>
      <c r="H8" s="1851" t="s">
        <v>28</v>
      </c>
      <c r="I8" s="1851" t="s">
        <v>813</v>
      </c>
    </row>
    <row r="9" ht="11.25" customHeight="1">
      <c r="A9" s="1851" t="s">
        <v>2263</v>
      </c>
      <c r="B9" s="1851" t="s">
        <v>16</v>
      </c>
      <c r="C9" s="1851" t="s">
        <v>2289</v>
      </c>
      <c r="D9" s="1851" t="s">
        <v>48</v>
      </c>
      <c r="E9" s="1851" t="s">
        <v>51</v>
      </c>
      <c r="F9" s="1851" t="s">
        <v>2290</v>
      </c>
      <c r="G9" s="1851" t="s">
        <v>2291</v>
      </c>
      <c r="H9" s="1851" t="s">
        <v>28</v>
      </c>
      <c r="I9" s="1851" t="s">
        <v>813</v>
      </c>
    </row>
    <row r="10" ht="11.25" customHeight="1">
      <c r="A10" s="1851" t="s">
        <v>2263</v>
      </c>
      <c r="B10" s="1851" t="s">
        <v>16</v>
      </c>
      <c r="C10" s="1851" t="s">
        <v>2292</v>
      </c>
      <c r="D10" s="1851" t="s">
        <v>48</v>
      </c>
      <c r="E10" s="1851" t="s">
        <v>51</v>
      </c>
      <c r="F10" s="1851" t="s">
        <v>2293</v>
      </c>
      <c r="G10" s="1851" t="s">
        <v>2291</v>
      </c>
      <c r="H10" s="1851" t="s">
        <v>28</v>
      </c>
      <c r="I10" s="1851" t="s">
        <v>813</v>
      </c>
    </row>
    <row r="11" ht="11.25" customHeight="1">
      <c r="A11" s="1851" t="s">
        <v>2263</v>
      </c>
      <c r="B11" s="1851" t="s">
        <v>16</v>
      </c>
      <c r="C11" s="1851" t="s">
        <v>2294</v>
      </c>
      <c r="D11" s="1851" t="s">
        <v>2295</v>
      </c>
      <c r="E11" s="1851" t="s">
        <v>51</v>
      </c>
      <c r="F11" s="1851" t="s">
        <v>2296</v>
      </c>
      <c r="G11" s="1851" t="s">
        <v>28</v>
      </c>
      <c r="H11" s="1851" t="s">
        <v>28</v>
      </c>
      <c r="I11" s="1851" t="s">
        <v>813</v>
      </c>
    </row>
    <row r="12" ht="11.25" customHeight="1">
      <c r="A12" s="1851" t="s">
        <v>2263</v>
      </c>
      <c r="B12" s="1851" t="s">
        <v>16</v>
      </c>
      <c r="C12" s="1851" t="s">
        <v>2297</v>
      </c>
      <c r="D12" s="1851" t="s">
        <v>2298</v>
      </c>
      <c r="E12" s="1851" t="s">
        <v>51</v>
      </c>
      <c r="F12" s="1851" t="s">
        <v>2299</v>
      </c>
      <c r="G12" s="1851" t="s">
        <v>28</v>
      </c>
      <c r="H12" s="1851" t="s">
        <v>28</v>
      </c>
      <c r="I12" s="1851" t="s">
        <v>813</v>
      </c>
    </row>
    <row r="13" ht="11.25" customHeight="1">
      <c r="A13" s="1851" t="s">
        <v>2263</v>
      </c>
      <c r="B13" s="1851" t="s">
        <v>16</v>
      </c>
      <c r="C13" s="1851" t="s">
        <v>2300</v>
      </c>
      <c r="D13" s="1851" t="s">
        <v>2301</v>
      </c>
      <c r="E13" s="1851" t="s">
        <v>2302</v>
      </c>
      <c r="F13" s="1851" t="s">
        <v>2303</v>
      </c>
      <c r="G13" s="1851" t="s">
        <v>28</v>
      </c>
      <c r="H13" s="1851" t="s">
        <v>28</v>
      </c>
      <c r="I13" s="1851" t="s">
        <v>813</v>
      </c>
    </row>
    <row r="14" ht="11.25" customHeight="1">
      <c r="A14" s="1851" t="s">
        <v>2263</v>
      </c>
      <c r="B14" s="1851" t="s">
        <v>16</v>
      </c>
      <c r="C14" s="1851" t="s">
        <v>2304</v>
      </c>
      <c r="D14" s="1851" t="s">
        <v>2305</v>
      </c>
      <c r="E14" s="1851" t="s">
        <v>2306</v>
      </c>
      <c r="F14" s="1851" t="s">
        <v>2307</v>
      </c>
      <c r="G14" s="1851" t="s">
        <v>28</v>
      </c>
      <c r="H14" s="1851" t="s">
        <v>28</v>
      </c>
      <c r="I14" s="1851" t="s">
        <v>813</v>
      </c>
    </row>
    <row r="15" ht="11.25" customHeight="1">
      <c r="A15" s="1851" t="s">
        <v>2263</v>
      </c>
      <c r="B15" s="1851" t="s">
        <v>16</v>
      </c>
      <c r="C15" s="1851" t="s">
        <v>2308</v>
      </c>
      <c r="D15" s="1851" t="s">
        <v>2309</v>
      </c>
      <c r="E15" s="1851" t="s">
        <v>2310</v>
      </c>
      <c r="F15" s="1851" t="s">
        <v>2311</v>
      </c>
      <c r="G15" s="1851" t="s">
        <v>28</v>
      </c>
      <c r="H15" s="1851" t="s">
        <v>28</v>
      </c>
      <c r="I15" s="1851" t="s">
        <v>813</v>
      </c>
    </row>
    <row r="16" ht="11.25" customHeight="1">
      <c r="A16" s="1851" t="s">
        <v>2263</v>
      </c>
      <c r="B16" s="1851" t="s">
        <v>16</v>
      </c>
      <c r="C16" s="1851" t="s">
        <v>2312</v>
      </c>
      <c r="D16" s="1851" t="s">
        <v>2313</v>
      </c>
      <c r="E16" s="1851" t="s">
        <v>2314</v>
      </c>
      <c r="F16" s="1851" t="s">
        <v>2315</v>
      </c>
      <c r="G16" s="1851" t="s">
        <v>28</v>
      </c>
      <c r="H16" s="1851" t="s">
        <v>28</v>
      </c>
      <c r="I16" s="1851" t="s">
        <v>813</v>
      </c>
    </row>
    <row r="17" ht="11.25" customHeight="1">
      <c r="A17" s="1851" t="s">
        <v>2263</v>
      </c>
      <c r="B17" s="1851" t="s">
        <v>16</v>
      </c>
      <c r="C17" s="1851" t="s">
        <v>2316</v>
      </c>
      <c r="D17" s="1851" t="s">
        <v>2317</v>
      </c>
      <c r="E17" s="1851" t="s">
        <v>2318</v>
      </c>
      <c r="F17" s="1851" t="s">
        <v>2319</v>
      </c>
      <c r="G17" s="1851" t="s">
        <v>2320</v>
      </c>
      <c r="H17" s="1851" t="s">
        <v>28</v>
      </c>
      <c r="I17" s="1851" t="s">
        <v>813</v>
      </c>
    </row>
    <row r="18" ht="11.25" customHeight="1">
      <c r="A18" s="1851" t="s">
        <v>2263</v>
      </c>
      <c r="B18" s="1851" t="s">
        <v>16</v>
      </c>
      <c r="C18" s="1851" t="s">
        <v>2321</v>
      </c>
      <c r="D18" s="1851" t="s">
        <v>2322</v>
      </c>
      <c r="E18" s="1851" t="s">
        <v>2323</v>
      </c>
      <c r="F18" s="1851" t="s">
        <v>2274</v>
      </c>
      <c r="G18" s="1851" t="s">
        <v>28</v>
      </c>
      <c r="H18" s="1851" t="s">
        <v>28</v>
      </c>
      <c r="I18" s="1851" t="s">
        <v>813</v>
      </c>
    </row>
    <row r="19" ht="11.25" customHeight="1">
      <c r="A19" s="1851" t="s">
        <v>2263</v>
      </c>
      <c r="B19" s="1851" t="s">
        <v>16</v>
      </c>
      <c r="C19" s="1851" t="s">
        <v>2324</v>
      </c>
      <c r="D19" s="1851" t="s">
        <v>2325</v>
      </c>
      <c r="E19" s="1851" t="s">
        <v>2326</v>
      </c>
      <c r="F19" s="1851" t="s">
        <v>2327</v>
      </c>
      <c r="G19" s="1851" t="s">
        <v>28</v>
      </c>
      <c r="H19" s="1851" t="s">
        <v>28</v>
      </c>
      <c r="I19" s="1851" t="s">
        <v>813</v>
      </c>
    </row>
    <row r="20" ht="11.25" customHeight="1">
      <c r="A20" s="1851" t="s">
        <v>2263</v>
      </c>
      <c r="B20" s="1851" t="s">
        <v>16</v>
      </c>
      <c r="C20" s="1851" t="s">
        <v>2328</v>
      </c>
      <c r="D20" s="1851" t="s">
        <v>2329</v>
      </c>
      <c r="E20" s="1851" t="s">
        <v>2330</v>
      </c>
      <c r="F20" s="1851" t="s">
        <v>2331</v>
      </c>
      <c r="G20" s="1851" t="s">
        <v>2332</v>
      </c>
      <c r="H20" s="1851" t="s">
        <v>28</v>
      </c>
      <c r="I20" s="1851" t="s">
        <v>813</v>
      </c>
    </row>
    <row r="21" ht="11.25" customHeight="1">
      <c r="A21" s="1851" t="s">
        <v>2263</v>
      </c>
      <c r="B21" s="1851" t="s">
        <v>16</v>
      </c>
      <c r="C21" s="1851" t="s">
        <v>2333</v>
      </c>
      <c r="D21" s="1851" t="s">
        <v>2334</v>
      </c>
      <c r="E21" s="1851" t="s">
        <v>2335</v>
      </c>
      <c r="F21" s="1851" t="s">
        <v>2336</v>
      </c>
      <c r="G21" s="1851" t="s">
        <v>2337</v>
      </c>
      <c r="H21" s="1851" t="s">
        <v>28</v>
      </c>
      <c r="I21" s="1851" t="s">
        <v>813</v>
      </c>
    </row>
    <row r="22" ht="11.25" customHeight="1">
      <c r="A22" s="1851" t="s">
        <v>2263</v>
      </c>
      <c r="B22" s="1851" t="s">
        <v>16</v>
      </c>
      <c r="C22" s="1851" t="s">
        <v>2338</v>
      </c>
      <c r="D22" s="1851" t="s">
        <v>2339</v>
      </c>
      <c r="E22" s="1851" t="s">
        <v>2340</v>
      </c>
      <c r="F22" s="1851" t="s">
        <v>2303</v>
      </c>
      <c r="G22" s="1851" t="s">
        <v>28</v>
      </c>
      <c r="H22" s="1851" t="s">
        <v>28</v>
      </c>
      <c r="I22" s="1851" t="s">
        <v>813</v>
      </c>
    </row>
    <row r="23" ht="11.25" customHeight="1">
      <c r="A23" s="1851" t="s">
        <v>2263</v>
      </c>
      <c r="B23" s="1851" t="s">
        <v>16</v>
      </c>
      <c r="C23" s="1851" t="s">
        <v>2341</v>
      </c>
      <c r="D23" s="1851" t="s">
        <v>2342</v>
      </c>
      <c r="E23" s="1851" t="s">
        <v>2343</v>
      </c>
      <c r="F23" s="1851" t="s">
        <v>2344</v>
      </c>
      <c r="G23" s="1851" t="s">
        <v>28</v>
      </c>
      <c r="H23" s="1851" t="s">
        <v>28</v>
      </c>
      <c r="I23" s="1851" t="s">
        <v>813</v>
      </c>
    </row>
    <row r="24" ht="11.25" customHeight="1">
      <c r="A24" s="1851" t="s">
        <v>2263</v>
      </c>
      <c r="B24" s="1851" t="s">
        <v>16</v>
      </c>
      <c r="C24" s="1851" t="s">
        <v>2345</v>
      </c>
      <c r="D24" s="1851" t="s">
        <v>2346</v>
      </c>
      <c r="E24" s="1851" t="s">
        <v>2347</v>
      </c>
      <c r="F24" s="1851" t="s">
        <v>2315</v>
      </c>
      <c r="G24" s="1851" t="s">
        <v>2348</v>
      </c>
      <c r="H24" s="1851" t="s">
        <v>28</v>
      </c>
      <c r="I24" s="1851" t="s">
        <v>813</v>
      </c>
    </row>
    <row r="25" ht="11.25" customHeight="1">
      <c r="A25" s="1851" t="s">
        <v>2263</v>
      </c>
      <c r="B25" s="1851" t="s">
        <v>16</v>
      </c>
      <c r="C25" s="1851" t="s">
        <v>2349</v>
      </c>
      <c r="D25" s="1851" t="s">
        <v>2350</v>
      </c>
      <c r="E25" s="1851" t="s">
        <v>2351</v>
      </c>
      <c r="F25" s="1851" t="s">
        <v>2352</v>
      </c>
      <c r="G25" s="1851" t="s">
        <v>28</v>
      </c>
      <c r="H25" s="1851" t="s">
        <v>28</v>
      </c>
      <c r="I25" s="1851" t="s">
        <v>813</v>
      </c>
    </row>
    <row r="26" ht="11.25" customHeight="1">
      <c r="A26" s="1851" t="s">
        <v>2263</v>
      </c>
      <c r="B26" s="1851" t="s">
        <v>16</v>
      </c>
      <c r="C26" s="1851" t="s">
        <v>2353</v>
      </c>
      <c r="D26" s="1851" t="s">
        <v>2354</v>
      </c>
      <c r="E26" s="1851" t="s">
        <v>2355</v>
      </c>
      <c r="F26" s="1851" t="s">
        <v>2266</v>
      </c>
      <c r="G26" s="1851" t="s">
        <v>2356</v>
      </c>
      <c r="H26" s="1851" t="s">
        <v>28</v>
      </c>
      <c r="I26" s="1851" t="s">
        <v>813</v>
      </c>
    </row>
    <row r="27" ht="11.25" customHeight="1">
      <c r="A27" s="1851" t="s">
        <v>2263</v>
      </c>
      <c r="B27" s="1851" t="s">
        <v>16</v>
      </c>
      <c r="C27" s="1851" t="s">
        <v>2357</v>
      </c>
      <c r="D27" s="1851" t="s">
        <v>2358</v>
      </c>
      <c r="E27" s="1851" t="s">
        <v>2359</v>
      </c>
      <c r="F27" s="1851" t="s">
        <v>2360</v>
      </c>
      <c r="G27" s="1851" t="s">
        <v>28</v>
      </c>
      <c r="H27" s="1851" t="s">
        <v>28</v>
      </c>
      <c r="I27" s="1851" t="s">
        <v>813</v>
      </c>
    </row>
    <row r="28" ht="11.25" customHeight="1">
      <c r="A28" s="1851" t="s">
        <v>2263</v>
      </c>
      <c r="B28" s="1851" t="s">
        <v>16</v>
      </c>
      <c r="C28" s="1851" t="s">
        <v>2361</v>
      </c>
      <c r="D28" s="1851" t="s">
        <v>2362</v>
      </c>
      <c r="E28" s="1851" t="s">
        <v>2363</v>
      </c>
      <c r="F28" s="1851" t="s">
        <v>2315</v>
      </c>
      <c r="G28" s="1851" t="s">
        <v>28</v>
      </c>
      <c r="H28" s="1851" t="s">
        <v>28</v>
      </c>
      <c r="I28" s="1851" t="s">
        <v>813</v>
      </c>
    </row>
    <row r="29" ht="11.25" customHeight="1">
      <c r="A29" s="1851" t="s">
        <v>2263</v>
      </c>
      <c r="B29" s="1851" t="s">
        <v>16</v>
      </c>
      <c r="C29" s="1851" t="s">
        <v>2364</v>
      </c>
      <c r="D29" s="1851" t="s">
        <v>2365</v>
      </c>
      <c r="E29" s="1851" t="s">
        <v>2366</v>
      </c>
      <c r="F29" s="1851" t="s">
        <v>2266</v>
      </c>
      <c r="G29" s="1851" t="s">
        <v>28</v>
      </c>
      <c r="H29" s="1851" t="s">
        <v>28</v>
      </c>
      <c r="I29" s="1851" t="s">
        <v>813</v>
      </c>
    </row>
    <row r="30" ht="11.25" customHeight="1">
      <c r="A30" s="1851" t="s">
        <v>2263</v>
      </c>
      <c r="B30" s="1851" t="s">
        <v>16</v>
      </c>
      <c r="C30" s="1851" t="s">
        <v>2367</v>
      </c>
      <c r="D30" s="1851" t="s">
        <v>2368</v>
      </c>
      <c r="E30" s="1851" t="s">
        <v>2369</v>
      </c>
      <c r="F30" s="1851" t="s">
        <v>2370</v>
      </c>
      <c r="G30" s="1851" t="s">
        <v>28</v>
      </c>
      <c r="H30" s="1851" t="s">
        <v>28</v>
      </c>
      <c r="I30" s="1851" t="s">
        <v>813</v>
      </c>
    </row>
    <row r="31" ht="11.25" customHeight="1">
      <c r="A31" s="1851" t="s">
        <v>2263</v>
      </c>
      <c r="B31" s="1851" t="s">
        <v>16</v>
      </c>
      <c r="C31" s="1851" t="s">
        <v>2371</v>
      </c>
      <c r="D31" s="1851" t="s">
        <v>2372</v>
      </c>
      <c r="E31" s="1851" t="s">
        <v>2373</v>
      </c>
      <c r="F31" s="1851" t="s">
        <v>2374</v>
      </c>
      <c r="G31" s="1851" t="s">
        <v>28</v>
      </c>
      <c r="H31" s="1851" t="s">
        <v>28</v>
      </c>
      <c r="I31" s="1851" t="s">
        <v>813</v>
      </c>
    </row>
    <row r="32" ht="11.25" customHeight="1">
      <c r="A32" s="1851" t="s">
        <v>2263</v>
      </c>
      <c r="B32" s="1851" t="s">
        <v>16</v>
      </c>
      <c r="C32" s="1851" t="s">
        <v>2375</v>
      </c>
      <c r="D32" s="1851" t="s">
        <v>2376</v>
      </c>
      <c r="E32" s="1851" t="s">
        <v>2373</v>
      </c>
      <c r="F32" s="1851" t="s">
        <v>2377</v>
      </c>
      <c r="G32" s="1851" t="s">
        <v>28</v>
      </c>
      <c r="H32" s="1851" t="s">
        <v>28</v>
      </c>
      <c r="I32" s="1851" t="s">
        <v>813</v>
      </c>
    </row>
    <row r="33" ht="11.25" customHeight="1">
      <c r="A33" s="1851" t="s">
        <v>2263</v>
      </c>
      <c r="B33" s="1851" t="s">
        <v>16</v>
      </c>
      <c r="C33" s="1851" t="s">
        <v>2378</v>
      </c>
      <c r="D33" s="1851" t="s">
        <v>2379</v>
      </c>
      <c r="E33" s="1851" t="s">
        <v>2380</v>
      </c>
      <c r="F33" s="1851" t="s">
        <v>2344</v>
      </c>
      <c r="G33" s="1851" t="s">
        <v>2381</v>
      </c>
      <c r="H33" s="1851" t="s">
        <v>28</v>
      </c>
      <c r="I33" s="1851" t="s">
        <v>813</v>
      </c>
    </row>
    <row r="34" ht="11.25" customHeight="1">
      <c r="A34" s="1851" t="s">
        <v>2263</v>
      </c>
      <c r="B34" s="1851" t="s">
        <v>16</v>
      </c>
      <c r="C34" s="1851" t="s">
        <v>2382</v>
      </c>
      <c r="D34" s="1851" t="s">
        <v>2383</v>
      </c>
      <c r="E34" s="1851" t="s">
        <v>2384</v>
      </c>
      <c r="F34" s="1851" t="s">
        <v>2327</v>
      </c>
      <c r="G34" s="1851" t="s">
        <v>28</v>
      </c>
      <c r="H34" s="1851" t="s">
        <v>28</v>
      </c>
      <c r="I34" s="1851" t="s">
        <v>813</v>
      </c>
    </row>
    <row r="35" ht="11.25" customHeight="1">
      <c r="A35" s="1851" t="s">
        <v>2263</v>
      </c>
      <c r="B35" s="1851" t="s">
        <v>16</v>
      </c>
      <c r="C35" s="1851" t="s">
        <v>2385</v>
      </c>
      <c r="D35" s="1851" t="s">
        <v>2386</v>
      </c>
      <c r="E35" s="1851" t="s">
        <v>2387</v>
      </c>
      <c r="F35" s="1851" t="s">
        <v>580</v>
      </c>
      <c r="G35" s="1851" t="s">
        <v>2388</v>
      </c>
      <c r="H35" s="1851" t="s">
        <v>28</v>
      </c>
      <c r="I35" s="1851" t="s">
        <v>813</v>
      </c>
    </row>
    <row r="36" ht="11.25" customHeight="1">
      <c r="A36" s="1851" t="s">
        <v>2263</v>
      </c>
      <c r="B36" s="1851" t="s">
        <v>16</v>
      </c>
      <c r="C36" s="1851" t="s">
        <v>2389</v>
      </c>
      <c r="D36" s="1851" t="s">
        <v>2390</v>
      </c>
      <c r="E36" s="1851" t="s">
        <v>2391</v>
      </c>
      <c r="F36" s="1851" t="s">
        <v>2315</v>
      </c>
      <c r="G36" s="1851" t="s">
        <v>28</v>
      </c>
      <c r="H36" s="1851" t="s">
        <v>28</v>
      </c>
      <c r="I36" s="1851" t="s">
        <v>813</v>
      </c>
    </row>
    <row r="37" ht="11.25" customHeight="1">
      <c r="A37" s="1851" t="s">
        <v>2263</v>
      </c>
      <c r="B37" s="1851" t="s">
        <v>16</v>
      </c>
      <c r="C37" s="1851" t="s">
        <v>2392</v>
      </c>
      <c r="D37" s="1851" t="s">
        <v>2393</v>
      </c>
      <c r="E37" s="1851" t="s">
        <v>2394</v>
      </c>
      <c r="F37" s="1851" t="s">
        <v>2395</v>
      </c>
      <c r="G37" s="1851" t="s">
        <v>2396</v>
      </c>
      <c r="H37" s="1851" t="s">
        <v>28</v>
      </c>
      <c r="I37" s="1851" t="s">
        <v>813</v>
      </c>
    </row>
    <row r="38" ht="11.25" customHeight="1">
      <c r="A38" s="1851" t="s">
        <v>2263</v>
      </c>
      <c r="B38" s="1851" t="s">
        <v>16</v>
      </c>
      <c r="C38" s="1851" t="s">
        <v>2397</v>
      </c>
      <c r="D38" s="1851" t="s">
        <v>2398</v>
      </c>
      <c r="E38" s="1851" t="s">
        <v>2399</v>
      </c>
      <c r="F38" s="1851" t="s">
        <v>2400</v>
      </c>
      <c r="G38" s="1851" t="s">
        <v>28</v>
      </c>
      <c r="H38" s="1851" t="s">
        <v>28</v>
      </c>
      <c r="I38" s="1851" t="s">
        <v>813</v>
      </c>
    </row>
    <row r="39" ht="11.25" customHeight="1">
      <c r="A39" s="1851" t="s">
        <v>2263</v>
      </c>
      <c r="B39" s="1851" t="s">
        <v>16</v>
      </c>
      <c r="C39" s="1851" t="s">
        <v>2401</v>
      </c>
      <c r="D39" s="1851" t="s">
        <v>2402</v>
      </c>
      <c r="E39" s="1851" t="s">
        <v>2403</v>
      </c>
      <c r="F39" s="1851" t="s">
        <v>2404</v>
      </c>
      <c r="G39" s="1851" t="s">
        <v>28</v>
      </c>
      <c r="H39" s="1851" t="s">
        <v>28</v>
      </c>
      <c r="I39" s="1851" t="s">
        <v>813</v>
      </c>
    </row>
    <row r="40" ht="11.25" customHeight="1">
      <c r="A40" s="1851" t="s">
        <v>2263</v>
      </c>
      <c r="B40" s="1851" t="s">
        <v>16</v>
      </c>
      <c r="C40" s="1851" t="s">
        <v>2405</v>
      </c>
      <c r="D40" s="1851" t="s">
        <v>2406</v>
      </c>
      <c r="E40" s="1851" t="s">
        <v>2407</v>
      </c>
      <c r="F40" s="1851" t="s">
        <v>2400</v>
      </c>
      <c r="G40" s="1851" t="s">
        <v>28</v>
      </c>
      <c r="H40" s="1851" t="s">
        <v>28</v>
      </c>
      <c r="I40" s="1851" t="s">
        <v>813</v>
      </c>
    </row>
    <row r="41" ht="11.25" customHeight="1">
      <c r="A41" s="1851" t="s">
        <v>2263</v>
      </c>
      <c r="B41" s="1851" t="s">
        <v>16</v>
      </c>
      <c r="C41" s="1851" t="s">
        <v>2408</v>
      </c>
      <c r="D41" s="1851" t="s">
        <v>2409</v>
      </c>
      <c r="E41" s="1851" t="s">
        <v>2410</v>
      </c>
      <c r="F41" s="1851" t="s">
        <v>2315</v>
      </c>
      <c r="G41" s="1851" t="s">
        <v>28</v>
      </c>
      <c r="H41" s="1851" t="s">
        <v>28</v>
      </c>
      <c r="I41" s="1851" t="s">
        <v>813</v>
      </c>
    </row>
    <row r="42" ht="11.25" customHeight="1">
      <c r="A42" s="1851" t="s">
        <v>2263</v>
      </c>
      <c r="B42" s="1851" t="s">
        <v>16</v>
      </c>
      <c r="C42" s="1851" t="s">
        <v>2411</v>
      </c>
      <c r="D42" s="1851" t="s">
        <v>2412</v>
      </c>
      <c r="E42" s="1851" t="s">
        <v>2413</v>
      </c>
      <c r="F42" s="1851" t="s">
        <v>2414</v>
      </c>
      <c r="G42" s="1851" t="s">
        <v>28</v>
      </c>
      <c r="H42" s="1851" t="s">
        <v>28</v>
      </c>
      <c r="I42" s="1851" t="s">
        <v>813</v>
      </c>
    </row>
    <row r="43" ht="11.25" customHeight="1">
      <c r="A43" s="1851" t="s">
        <v>2263</v>
      </c>
      <c r="B43" s="1851" t="s">
        <v>16</v>
      </c>
      <c r="C43" s="1851" t="s">
        <v>2415</v>
      </c>
      <c r="D43" s="1851" t="s">
        <v>2416</v>
      </c>
      <c r="E43" s="1851" t="s">
        <v>2417</v>
      </c>
      <c r="F43" s="1851" t="s">
        <v>2414</v>
      </c>
      <c r="G43" s="1851" t="s">
        <v>28</v>
      </c>
      <c r="H43" s="1851" t="s">
        <v>28</v>
      </c>
      <c r="I43" s="1851" t="s">
        <v>813</v>
      </c>
    </row>
    <row r="44" ht="11.25" customHeight="1">
      <c r="A44" s="1851" t="s">
        <v>2263</v>
      </c>
      <c r="B44" s="1851" t="s">
        <v>16</v>
      </c>
      <c r="C44" s="1851" t="s">
        <v>2418</v>
      </c>
      <c r="D44" s="1851" t="s">
        <v>2419</v>
      </c>
      <c r="E44" s="1851" t="s">
        <v>2420</v>
      </c>
      <c r="F44" s="1851" t="s">
        <v>2274</v>
      </c>
      <c r="G44" s="1851" t="s">
        <v>2421</v>
      </c>
      <c r="H44" s="1851" t="s">
        <v>28</v>
      </c>
      <c r="I44" s="1851" t="s">
        <v>813</v>
      </c>
    </row>
    <row r="45" ht="11.25" customHeight="1">
      <c r="A45" s="1851" t="s">
        <v>2263</v>
      </c>
      <c r="B45" s="1851" t="s">
        <v>16</v>
      </c>
      <c r="C45" s="1851" t="s">
        <v>2422</v>
      </c>
      <c r="D45" s="1851" t="s">
        <v>2423</v>
      </c>
      <c r="E45" s="1851" t="s">
        <v>2424</v>
      </c>
      <c r="F45" s="1851" t="s">
        <v>2425</v>
      </c>
      <c r="G45" s="1851" t="s">
        <v>28</v>
      </c>
      <c r="H45" s="1851" t="s">
        <v>28</v>
      </c>
      <c r="I45" s="1851" t="s">
        <v>813</v>
      </c>
    </row>
    <row r="46" ht="11.25" customHeight="1">
      <c r="A46" s="1851" t="s">
        <v>2263</v>
      </c>
      <c r="B46" s="1851" t="s">
        <v>16</v>
      </c>
      <c r="C46" s="1851" t="s">
        <v>2426</v>
      </c>
      <c r="D46" s="1851" t="s">
        <v>2427</v>
      </c>
      <c r="E46" s="1851" t="s">
        <v>2428</v>
      </c>
      <c r="F46" s="1851" t="s">
        <v>2303</v>
      </c>
      <c r="G46" s="1851" t="s">
        <v>28</v>
      </c>
      <c r="H46" s="1851" t="s">
        <v>28</v>
      </c>
      <c r="I46" s="1851" t="s">
        <v>813</v>
      </c>
    </row>
    <row r="47" ht="11.25" customHeight="1">
      <c r="A47" s="1851" t="s">
        <v>2263</v>
      </c>
      <c r="B47" s="1851" t="s">
        <v>16</v>
      </c>
      <c r="C47" s="1851" t="s">
        <v>2429</v>
      </c>
      <c r="D47" s="1851" t="s">
        <v>2430</v>
      </c>
      <c r="E47" s="1851" t="s">
        <v>2431</v>
      </c>
      <c r="F47" s="1851" t="s">
        <v>2432</v>
      </c>
      <c r="G47" s="1851" t="s">
        <v>28</v>
      </c>
      <c r="H47" s="1851" t="s">
        <v>28</v>
      </c>
      <c r="I47" s="1851" t="s">
        <v>813</v>
      </c>
    </row>
    <row r="48" ht="11.25" customHeight="1">
      <c r="A48" s="1851" t="s">
        <v>2263</v>
      </c>
      <c r="B48" s="1851" t="s">
        <v>16</v>
      </c>
      <c r="C48" s="1851" t="s">
        <v>2433</v>
      </c>
      <c r="D48" s="1851" t="s">
        <v>2434</v>
      </c>
      <c r="E48" s="1851" t="s">
        <v>2435</v>
      </c>
      <c r="F48" s="1851" t="s">
        <v>2311</v>
      </c>
      <c r="G48" s="1851" t="s">
        <v>28</v>
      </c>
      <c r="H48" s="1851" t="s">
        <v>28</v>
      </c>
      <c r="I48" s="1851" t="s">
        <v>813</v>
      </c>
    </row>
    <row r="49" ht="11.25" customHeight="1">
      <c r="A49" s="1851" t="s">
        <v>2263</v>
      </c>
      <c r="B49" s="1851" t="s">
        <v>16</v>
      </c>
      <c r="C49" s="1851" t="s">
        <v>2436</v>
      </c>
      <c r="D49" s="1851" t="s">
        <v>2437</v>
      </c>
      <c r="E49" s="1851" t="s">
        <v>2438</v>
      </c>
      <c r="F49" s="1851" t="s">
        <v>2311</v>
      </c>
      <c r="G49" s="1851" t="s">
        <v>28</v>
      </c>
      <c r="H49" s="1851" t="s">
        <v>28</v>
      </c>
      <c r="I49" s="1851" t="s">
        <v>813</v>
      </c>
    </row>
    <row r="50" ht="11.25" customHeight="1">
      <c r="A50" s="1851" t="s">
        <v>2263</v>
      </c>
      <c r="B50" s="1851" t="s">
        <v>16</v>
      </c>
      <c r="C50" s="1851" t="s">
        <v>2439</v>
      </c>
      <c r="D50" s="1851" t="s">
        <v>2440</v>
      </c>
      <c r="E50" s="1851" t="s">
        <v>2441</v>
      </c>
      <c r="F50" s="1851" t="s">
        <v>2442</v>
      </c>
      <c r="G50" s="1851" t="s">
        <v>28</v>
      </c>
      <c r="H50" s="1851" t="s">
        <v>28</v>
      </c>
      <c r="I50" s="1851" t="s">
        <v>813</v>
      </c>
    </row>
    <row r="51" ht="11.25" customHeight="1">
      <c r="A51" s="1851" t="s">
        <v>2263</v>
      </c>
      <c r="B51" s="1851" t="s">
        <v>16</v>
      </c>
      <c r="C51" s="1851" t="s">
        <v>2443</v>
      </c>
      <c r="D51" s="1851" t="s">
        <v>2444</v>
      </c>
      <c r="E51" s="1851" t="s">
        <v>2445</v>
      </c>
      <c r="F51" s="1851" t="s">
        <v>2315</v>
      </c>
      <c r="G51" s="1851" t="s">
        <v>28</v>
      </c>
      <c r="H51" s="1851" t="s">
        <v>28</v>
      </c>
      <c r="I51" s="1851" t="s">
        <v>813</v>
      </c>
    </row>
    <row r="52" ht="11.25" customHeight="1">
      <c r="A52" s="1851" t="s">
        <v>2263</v>
      </c>
      <c r="B52" s="1851" t="s">
        <v>16</v>
      </c>
      <c r="C52" s="1851" t="s">
        <v>2446</v>
      </c>
      <c r="D52" s="1851" t="s">
        <v>2447</v>
      </c>
      <c r="E52" s="1851" t="s">
        <v>2448</v>
      </c>
      <c r="F52" s="1851" t="s">
        <v>2432</v>
      </c>
      <c r="G52" s="1851" t="s">
        <v>28</v>
      </c>
      <c r="H52" s="1851" t="s">
        <v>28</v>
      </c>
      <c r="I52" s="1851" t="s">
        <v>813</v>
      </c>
    </row>
    <row r="53" ht="11.25" customHeight="1">
      <c r="A53" s="1851" t="s">
        <v>2263</v>
      </c>
      <c r="B53" s="1851" t="s">
        <v>16</v>
      </c>
      <c r="C53" s="1851" t="s">
        <v>2449</v>
      </c>
      <c r="D53" s="1851" t="s">
        <v>2450</v>
      </c>
      <c r="E53" s="1851" t="s">
        <v>2451</v>
      </c>
      <c r="F53" s="1851" t="s">
        <v>2452</v>
      </c>
      <c r="G53" s="1851" t="s">
        <v>28</v>
      </c>
      <c r="H53" s="1851" t="s">
        <v>28</v>
      </c>
      <c r="I53" s="1851" t="s">
        <v>813</v>
      </c>
    </row>
    <row r="54" ht="11.25" customHeight="1">
      <c r="A54" s="1851" t="s">
        <v>2263</v>
      </c>
      <c r="B54" s="1851" t="s">
        <v>16</v>
      </c>
      <c r="C54" s="1851" t="s">
        <v>2453</v>
      </c>
      <c r="D54" s="1851" t="s">
        <v>2454</v>
      </c>
      <c r="E54" s="1851" t="s">
        <v>2455</v>
      </c>
      <c r="F54" s="1851" t="s">
        <v>2456</v>
      </c>
      <c r="G54" s="1851" t="s">
        <v>28</v>
      </c>
      <c r="H54" s="1851" t="s">
        <v>28</v>
      </c>
      <c r="I54" s="1851" t="s">
        <v>813</v>
      </c>
    </row>
    <row r="55" ht="11.25" customHeight="1">
      <c r="A55" s="1851" t="s">
        <v>2263</v>
      </c>
      <c r="B55" s="1851" t="s">
        <v>16</v>
      </c>
      <c r="C55" s="1851" t="s">
        <v>2457</v>
      </c>
      <c r="D55" s="1851" t="s">
        <v>2458</v>
      </c>
      <c r="E55" s="1851" t="s">
        <v>2459</v>
      </c>
      <c r="F55" s="1851" t="s">
        <v>2327</v>
      </c>
      <c r="G55" s="1851" t="s">
        <v>28</v>
      </c>
      <c r="H55" s="1851" t="s">
        <v>28</v>
      </c>
      <c r="I55" s="1851" t="s">
        <v>813</v>
      </c>
    </row>
    <row r="56" ht="11.25" customHeight="1">
      <c r="A56" s="1851" t="s">
        <v>2263</v>
      </c>
      <c r="B56" s="1851" t="s">
        <v>16</v>
      </c>
      <c r="C56" s="1851" t="s">
        <v>2460</v>
      </c>
      <c r="D56" s="1851" t="s">
        <v>2461</v>
      </c>
      <c r="E56" s="1851" t="s">
        <v>2462</v>
      </c>
      <c r="F56" s="1851" t="s">
        <v>2463</v>
      </c>
      <c r="G56" s="1851" t="s">
        <v>28</v>
      </c>
      <c r="H56" s="1851" t="s">
        <v>28</v>
      </c>
      <c r="I56" s="1851" t="s">
        <v>813</v>
      </c>
    </row>
    <row r="57" ht="11.25" customHeight="1">
      <c r="A57" s="1851" t="s">
        <v>2263</v>
      </c>
      <c r="B57" s="1851" t="s">
        <v>16</v>
      </c>
      <c r="C57" s="1851" t="s">
        <v>2464</v>
      </c>
      <c r="D57" s="1851" t="s">
        <v>2465</v>
      </c>
      <c r="E57" s="1851" t="s">
        <v>51</v>
      </c>
      <c r="F57" s="1851" t="s">
        <v>2466</v>
      </c>
      <c r="G57" s="1851" t="s">
        <v>28</v>
      </c>
      <c r="H57" s="1851" t="s">
        <v>28</v>
      </c>
      <c r="I57" s="1851" t="s">
        <v>813</v>
      </c>
    </row>
    <row r="58" ht="11.25" customHeight="1">
      <c r="A58" s="1851" t="s">
        <v>2263</v>
      </c>
      <c r="B58" s="1851" t="s">
        <v>16</v>
      </c>
      <c r="C58" s="1851" t="s">
        <v>2467</v>
      </c>
      <c r="D58" s="1851" t="s">
        <v>2468</v>
      </c>
      <c r="E58" s="1851" t="s">
        <v>2469</v>
      </c>
      <c r="F58" s="1851" t="s">
        <v>2470</v>
      </c>
      <c r="G58" s="1851" t="s">
        <v>28</v>
      </c>
      <c r="H58" s="1851" t="s">
        <v>28</v>
      </c>
      <c r="I58" s="1851" t="s">
        <v>813</v>
      </c>
    </row>
    <row r="59" ht="11.25" customHeight="1">
      <c r="A59" s="1851" t="s">
        <v>2263</v>
      </c>
      <c r="B59" s="1851" t="s">
        <v>16</v>
      </c>
      <c r="C59" s="1851" t="s">
        <v>2471</v>
      </c>
      <c r="D59" s="1851" t="s">
        <v>2472</v>
      </c>
      <c r="E59" s="1851" t="s">
        <v>2473</v>
      </c>
      <c r="F59" s="1851" t="s">
        <v>2470</v>
      </c>
      <c r="G59" s="1851" t="s">
        <v>28</v>
      </c>
      <c r="H59" s="1851" t="s">
        <v>28</v>
      </c>
      <c r="I59" s="1851" t="s">
        <v>813</v>
      </c>
    </row>
    <row r="60" ht="11.25" customHeight="1">
      <c r="A60" s="1851" t="s">
        <v>2263</v>
      </c>
      <c r="B60" s="1851" t="s">
        <v>16</v>
      </c>
      <c r="C60" s="1851" t="s">
        <v>2474</v>
      </c>
      <c r="D60" s="1851" t="s">
        <v>2475</v>
      </c>
      <c r="E60" s="1851" t="s">
        <v>2373</v>
      </c>
      <c r="F60" s="1851" t="s">
        <v>2476</v>
      </c>
      <c r="G60" s="1851" t="s">
        <v>28</v>
      </c>
      <c r="H60" s="1851" t="s">
        <v>28</v>
      </c>
      <c r="I60" s="1851" t="s">
        <v>813</v>
      </c>
    </row>
    <row r="61" ht="11.25" customHeight="1">
      <c r="A61" s="1851" t="s">
        <v>2263</v>
      </c>
      <c r="B61" s="1851" t="s">
        <v>16</v>
      </c>
      <c r="C61" s="1851" t="s">
        <v>2477</v>
      </c>
      <c r="D61" s="1851" t="s">
        <v>2478</v>
      </c>
      <c r="E61" s="1851" t="s">
        <v>2479</v>
      </c>
      <c r="F61" s="1851" t="s">
        <v>2311</v>
      </c>
      <c r="G61" s="1851" t="s">
        <v>28</v>
      </c>
      <c r="H61" s="1851" t="s">
        <v>28</v>
      </c>
      <c r="I61" s="1851" t="s">
        <v>813</v>
      </c>
    </row>
    <row r="62" ht="11.25" customHeight="1">
      <c r="A62" s="1851" t="s">
        <v>2263</v>
      </c>
      <c r="B62" s="1851" t="s">
        <v>16</v>
      </c>
      <c r="C62" s="1851" t="s">
        <v>2480</v>
      </c>
      <c r="D62" s="1851" t="s">
        <v>2481</v>
      </c>
      <c r="E62" s="1851" t="s">
        <v>2482</v>
      </c>
      <c r="F62" s="1851" t="s">
        <v>2327</v>
      </c>
      <c r="G62" s="1851" t="s">
        <v>28</v>
      </c>
      <c r="H62" s="1851" t="s">
        <v>28</v>
      </c>
      <c r="I62" s="1851" t="s">
        <v>813</v>
      </c>
    </row>
    <row r="63" ht="11.25" customHeight="1">
      <c r="A63" s="1851" t="s">
        <v>2263</v>
      </c>
      <c r="B63" s="1851" t="s">
        <v>16</v>
      </c>
      <c r="C63" s="1851" t="s">
        <v>2483</v>
      </c>
      <c r="D63" s="1851" t="s">
        <v>2484</v>
      </c>
      <c r="E63" s="1851" t="s">
        <v>2485</v>
      </c>
      <c r="F63" s="1851" t="s">
        <v>2327</v>
      </c>
      <c r="G63" s="1851" t="s">
        <v>28</v>
      </c>
      <c r="H63" s="1851" t="s">
        <v>28</v>
      </c>
      <c r="I63" s="1851" t="s">
        <v>813</v>
      </c>
    </row>
    <row r="64" ht="11.25" customHeight="1">
      <c r="A64" s="1851" t="s">
        <v>2263</v>
      </c>
      <c r="B64" s="1851" t="s">
        <v>16</v>
      </c>
      <c r="C64" s="1851" t="s">
        <v>2486</v>
      </c>
      <c r="D64" s="1851" t="s">
        <v>2487</v>
      </c>
      <c r="E64" s="1851" t="s">
        <v>2488</v>
      </c>
      <c r="F64" s="1851" t="s">
        <v>2270</v>
      </c>
      <c r="G64" s="1851" t="s">
        <v>28</v>
      </c>
      <c r="H64" s="1851" t="s">
        <v>28</v>
      </c>
      <c r="I64" s="1851" t="s">
        <v>813</v>
      </c>
    </row>
    <row r="65" ht="11.25" customHeight="1">
      <c r="A65" s="1851" t="s">
        <v>2263</v>
      </c>
      <c r="B65" s="1851" t="s">
        <v>16</v>
      </c>
      <c r="C65" s="1851" t="s">
        <v>2489</v>
      </c>
      <c r="D65" s="1851" t="s">
        <v>2490</v>
      </c>
      <c r="E65" s="1851" t="s">
        <v>2491</v>
      </c>
      <c r="F65" s="1851" t="s">
        <v>2414</v>
      </c>
      <c r="G65" s="1851" t="s">
        <v>28</v>
      </c>
      <c r="H65" s="1851" t="s">
        <v>28</v>
      </c>
      <c r="I65" s="1851" t="s">
        <v>813</v>
      </c>
    </row>
    <row r="66" ht="11.25" customHeight="1">
      <c r="A66" s="1851" t="s">
        <v>2263</v>
      </c>
      <c r="B66" s="1851" t="s">
        <v>16</v>
      </c>
      <c r="C66" s="1851" t="s">
        <v>2492</v>
      </c>
      <c r="D66" s="1851" t="s">
        <v>2493</v>
      </c>
      <c r="E66" s="1851" t="s">
        <v>2494</v>
      </c>
      <c r="F66" s="1851" t="s">
        <v>2270</v>
      </c>
      <c r="G66" s="1851" t="s">
        <v>2495</v>
      </c>
      <c r="H66" s="1851" t="s">
        <v>28</v>
      </c>
      <c r="I66" s="1851" t="s">
        <v>813</v>
      </c>
    </row>
    <row r="67" ht="11.25" customHeight="1">
      <c r="A67" s="1851" t="s">
        <v>2263</v>
      </c>
      <c r="B67" s="1851" t="s">
        <v>16</v>
      </c>
      <c r="C67" s="1851" t="s">
        <v>2496</v>
      </c>
      <c r="D67" s="1851" t="s">
        <v>2497</v>
      </c>
      <c r="E67" s="1851" t="s">
        <v>2498</v>
      </c>
      <c r="F67" s="1851" t="s">
        <v>2270</v>
      </c>
      <c r="G67" s="1851" t="s">
        <v>2499</v>
      </c>
      <c r="H67" s="1851" t="s">
        <v>28</v>
      </c>
      <c r="I67" s="1851" t="s">
        <v>813</v>
      </c>
    </row>
    <row r="68" ht="11.25" customHeight="1">
      <c r="A68" s="1851" t="s">
        <v>2263</v>
      </c>
      <c r="B68" s="1851" t="s">
        <v>16</v>
      </c>
      <c r="C68" s="1851" t="s">
        <v>2500</v>
      </c>
      <c r="D68" s="1851" t="s">
        <v>2501</v>
      </c>
      <c r="E68" s="1851" t="s">
        <v>2502</v>
      </c>
      <c r="F68" s="1851" t="s">
        <v>2503</v>
      </c>
      <c r="G68" s="1851" t="s">
        <v>28</v>
      </c>
      <c r="H68" s="1851" t="s">
        <v>28</v>
      </c>
      <c r="I68" s="1851" t="s">
        <v>813</v>
      </c>
    </row>
    <row r="69" ht="11.25" customHeight="1">
      <c r="A69" s="1851" t="s">
        <v>2263</v>
      </c>
      <c r="B69" s="1851" t="s">
        <v>16</v>
      </c>
      <c r="C69" s="1851" t="s">
        <v>2504</v>
      </c>
      <c r="D69" s="1851" t="s">
        <v>2505</v>
      </c>
      <c r="E69" s="1851" t="s">
        <v>2506</v>
      </c>
      <c r="F69" s="1851" t="s">
        <v>2507</v>
      </c>
      <c r="G69" s="1851" t="s">
        <v>28</v>
      </c>
      <c r="H69" s="1851" t="s">
        <v>28</v>
      </c>
      <c r="I69" s="1851" t="s">
        <v>813</v>
      </c>
    </row>
    <row r="70" ht="11.25" customHeight="1">
      <c r="A70" s="1851" t="s">
        <v>2263</v>
      </c>
      <c r="B70" s="1851" t="s">
        <v>16</v>
      </c>
      <c r="C70" s="1851" t="s">
        <v>2508</v>
      </c>
      <c r="D70" s="1851" t="s">
        <v>2509</v>
      </c>
      <c r="E70" s="1851" t="s">
        <v>2510</v>
      </c>
      <c r="F70" s="1851" t="s">
        <v>2327</v>
      </c>
      <c r="G70" s="1851" t="s">
        <v>28</v>
      </c>
      <c r="H70" s="1851" t="s">
        <v>28</v>
      </c>
      <c r="I70" s="1851" t="s">
        <v>813</v>
      </c>
    </row>
    <row r="71" ht="11.25" customHeight="1">
      <c r="A71" s="1851" t="s">
        <v>2263</v>
      </c>
      <c r="B71" s="1851" t="s">
        <v>16</v>
      </c>
      <c r="C71" s="1851" t="s">
        <v>2511</v>
      </c>
      <c r="D71" s="1851" t="s">
        <v>2512</v>
      </c>
      <c r="E71" s="1851" t="s">
        <v>2513</v>
      </c>
      <c r="F71" s="1851" t="s">
        <v>2507</v>
      </c>
      <c r="G71" s="1851" t="s">
        <v>28</v>
      </c>
      <c r="H71" s="1851" t="s">
        <v>28</v>
      </c>
      <c r="I71" s="1851" t="s">
        <v>813</v>
      </c>
    </row>
    <row r="72" ht="11.25" customHeight="1">
      <c r="A72" s="1851" t="s">
        <v>2263</v>
      </c>
      <c r="B72" s="1851" t="s">
        <v>16</v>
      </c>
      <c r="C72" s="1851" t="s">
        <v>2514</v>
      </c>
      <c r="D72" s="1851" t="s">
        <v>2515</v>
      </c>
      <c r="E72" s="1851" t="s">
        <v>2516</v>
      </c>
      <c r="F72" s="1851" t="s">
        <v>2404</v>
      </c>
      <c r="G72" s="1851" t="s">
        <v>2517</v>
      </c>
      <c r="H72" s="1851" t="s">
        <v>28</v>
      </c>
      <c r="I72" s="1851" t="s">
        <v>813</v>
      </c>
    </row>
    <row r="73" ht="11.25" customHeight="1">
      <c r="A73" s="1851" t="s">
        <v>2263</v>
      </c>
      <c r="B73" s="1851" t="s">
        <v>16</v>
      </c>
      <c r="C73" s="1851" t="s">
        <v>2518</v>
      </c>
      <c r="D73" s="1851" t="s">
        <v>2519</v>
      </c>
      <c r="E73" s="1851" t="s">
        <v>2520</v>
      </c>
      <c r="F73" s="1851" t="s">
        <v>2521</v>
      </c>
      <c r="G73" s="1851" t="s">
        <v>2522</v>
      </c>
      <c r="H73" s="1851" t="s">
        <v>28</v>
      </c>
      <c r="I73" s="1851" t="s">
        <v>813</v>
      </c>
    </row>
    <row r="74" ht="11.25" customHeight="1">
      <c r="A74" s="1851" t="s">
        <v>2263</v>
      </c>
      <c r="B74" s="1851" t="s">
        <v>16</v>
      </c>
      <c r="C74" s="1851" t="s">
        <v>2523</v>
      </c>
      <c r="D74" s="1851" t="s">
        <v>2524</v>
      </c>
      <c r="E74" s="1851" t="s">
        <v>2525</v>
      </c>
      <c r="F74" s="1851" t="s">
        <v>2507</v>
      </c>
      <c r="G74" s="1851" t="s">
        <v>28</v>
      </c>
      <c r="H74" s="1851" t="s">
        <v>28</v>
      </c>
      <c r="I74" s="1851" t="s">
        <v>813</v>
      </c>
    </row>
    <row r="75" ht="11.25" customHeight="1">
      <c r="A75" s="1851" t="s">
        <v>2263</v>
      </c>
      <c r="B75" s="1851" t="s">
        <v>16</v>
      </c>
      <c r="C75" s="1851" t="s">
        <v>2526</v>
      </c>
      <c r="D75" s="1851" t="s">
        <v>2527</v>
      </c>
      <c r="E75" s="1851" t="s">
        <v>2528</v>
      </c>
      <c r="F75" s="1851" t="s">
        <v>2507</v>
      </c>
      <c r="G75" s="1851" t="s">
        <v>28</v>
      </c>
      <c r="H75" s="1851" t="s">
        <v>28</v>
      </c>
      <c r="I75" s="1851" t="s">
        <v>813</v>
      </c>
    </row>
    <row r="76" ht="11.25" customHeight="1">
      <c r="A76" s="1851" t="s">
        <v>2263</v>
      </c>
      <c r="B76" s="1851" t="s">
        <v>16</v>
      </c>
      <c r="C76" s="1851" t="s">
        <v>2529</v>
      </c>
      <c r="D76" s="1851" t="s">
        <v>2530</v>
      </c>
      <c r="E76" s="1851" t="s">
        <v>2531</v>
      </c>
      <c r="F76" s="1851" t="s">
        <v>2283</v>
      </c>
      <c r="G76" s="1851" t="s">
        <v>28</v>
      </c>
      <c r="H76" s="1851" t="s">
        <v>28</v>
      </c>
      <c r="I76" s="1851" t="s">
        <v>813</v>
      </c>
    </row>
    <row r="77" ht="11.25" customHeight="1">
      <c r="A77" s="1851" t="s">
        <v>2263</v>
      </c>
      <c r="B77" s="1851" t="s">
        <v>16</v>
      </c>
      <c r="C77" s="1851" t="s">
        <v>2532</v>
      </c>
      <c r="D77" s="1851" t="s">
        <v>2533</v>
      </c>
      <c r="E77" s="1851" t="s">
        <v>2534</v>
      </c>
      <c r="F77" s="1851" t="s">
        <v>2266</v>
      </c>
      <c r="G77" s="1851" t="s">
        <v>2535</v>
      </c>
      <c r="H77" s="1851" t="s">
        <v>28</v>
      </c>
      <c r="I77" s="1851" t="s">
        <v>813</v>
      </c>
    </row>
    <row r="78" ht="11.25" customHeight="1">
      <c r="A78" s="1851" t="s">
        <v>2263</v>
      </c>
      <c r="B78" s="1851" t="s">
        <v>16</v>
      </c>
      <c r="C78" s="1851" t="s">
        <v>2536</v>
      </c>
      <c r="D78" s="1851" t="s">
        <v>2537</v>
      </c>
      <c r="E78" s="1851" t="s">
        <v>2538</v>
      </c>
      <c r="F78" s="1851" t="s">
        <v>2266</v>
      </c>
      <c r="G78" s="1851" t="s">
        <v>28</v>
      </c>
      <c r="H78" s="1851" t="s">
        <v>28</v>
      </c>
      <c r="I78" s="1851" t="s">
        <v>813</v>
      </c>
    </row>
    <row r="79" ht="11.25" customHeight="1">
      <c r="A79" s="1851" t="s">
        <v>2263</v>
      </c>
      <c r="B79" s="1851" t="s">
        <v>16</v>
      </c>
      <c r="C79" s="1851" t="s">
        <v>2539</v>
      </c>
      <c r="D79" s="1851" t="s">
        <v>2540</v>
      </c>
      <c r="E79" s="1851" t="s">
        <v>2541</v>
      </c>
      <c r="F79" s="1851" t="s">
        <v>2315</v>
      </c>
      <c r="G79" s="1851" t="s">
        <v>28</v>
      </c>
      <c r="H79" s="1851" t="s">
        <v>28</v>
      </c>
      <c r="I79" s="1851" t="s">
        <v>813</v>
      </c>
    </row>
    <row r="80" ht="11.25" customHeight="1">
      <c r="A80" s="1851" t="s">
        <v>2263</v>
      </c>
      <c r="B80" s="1851" t="s">
        <v>16</v>
      </c>
      <c r="C80" s="1851" t="s">
        <v>2542</v>
      </c>
      <c r="D80" s="1851" t="s">
        <v>2543</v>
      </c>
      <c r="E80" s="1851" t="s">
        <v>2544</v>
      </c>
      <c r="F80" s="1851" t="s">
        <v>2270</v>
      </c>
      <c r="G80" s="1851" t="s">
        <v>28</v>
      </c>
      <c r="H80" s="1851" t="s">
        <v>28</v>
      </c>
      <c r="I80" s="1851" t="s">
        <v>813</v>
      </c>
    </row>
    <row r="81" ht="11.25" customHeight="1">
      <c r="A81" s="1851" t="s">
        <v>2263</v>
      </c>
      <c r="B81" s="1851" t="s">
        <v>16</v>
      </c>
      <c r="C81" s="1851" t="s">
        <v>2545</v>
      </c>
      <c r="D81" s="1851" t="s">
        <v>2546</v>
      </c>
      <c r="E81" s="1851" t="s">
        <v>2547</v>
      </c>
      <c r="F81" s="1851" t="s">
        <v>2548</v>
      </c>
      <c r="G81" s="1851" t="s">
        <v>2549</v>
      </c>
      <c r="H81" s="1851" t="s">
        <v>28</v>
      </c>
      <c r="I81" s="1851" t="s">
        <v>813</v>
      </c>
    </row>
    <row r="82" ht="11.25" customHeight="1">
      <c r="A82" s="1851" t="s">
        <v>2263</v>
      </c>
      <c r="B82" s="1851" t="s">
        <v>16</v>
      </c>
      <c r="C82" s="1851" t="s">
        <v>2550</v>
      </c>
      <c r="D82" s="1851" t="s">
        <v>2551</v>
      </c>
      <c r="E82" s="1851" t="s">
        <v>2552</v>
      </c>
      <c r="F82" s="1851" t="s">
        <v>2303</v>
      </c>
      <c r="G82" s="1851" t="s">
        <v>2553</v>
      </c>
      <c r="H82" s="1851" t="s">
        <v>28</v>
      </c>
      <c r="I82" s="1851" t="s">
        <v>813</v>
      </c>
    </row>
    <row r="83" ht="11.25" customHeight="1">
      <c r="A83" s="1851" t="s">
        <v>2263</v>
      </c>
      <c r="B83" s="1851" t="s">
        <v>16</v>
      </c>
      <c r="C83" s="1851" t="s">
        <v>2554</v>
      </c>
      <c r="D83" s="1851" t="s">
        <v>2555</v>
      </c>
      <c r="E83" s="1851" t="s">
        <v>2556</v>
      </c>
      <c r="F83" s="1851" t="s">
        <v>2283</v>
      </c>
      <c r="G83" s="1851" t="s">
        <v>28</v>
      </c>
      <c r="H83" s="1851" t="s">
        <v>28</v>
      </c>
      <c r="I83" s="1851" t="s">
        <v>813</v>
      </c>
    </row>
    <row r="84" ht="11.25" customHeight="1">
      <c r="A84" s="1851" t="s">
        <v>2263</v>
      </c>
      <c r="B84" s="1851" t="s">
        <v>16</v>
      </c>
      <c r="C84" s="1851" t="s">
        <v>2557</v>
      </c>
      <c r="D84" s="1851" t="s">
        <v>2558</v>
      </c>
      <c r="E84" s="1851" t="s">
        <v>2559</v>
      </c>
      <c r="F84" s="1851" t="s">
        <v>2470</v>
      </c>
      <c r="G84" s="1851" t="s">
        <v>2560</v>
      </c>
      <c r="H84" s="1851" t="s">
        <v>28</v>
      </c>
      <c r="I84" s="1851" t="s">
        <v>813</v>
      </c>
    </row>
    <row r="85" ht="11.25" customHeight="1">
      <c r="A85" s="1851" t="s">
        <v>2263</v>
      </c>
      <c r="B85" s="1851" t="s">
        <v>16</v>
      </c>
      <c r="C85" s="1851" t="s">
        <v>2561</v>
      </c>
      <c r="D85" s="1851" t="s">
        <v>2562</v>
      </c>
      <c r="E85" s="1851" t="s">
        <v>2563</v>
      </c>
      <c r="F85" s="1851" t="s">
        <v>2336</v>
      </c>
      <c r="G85" s="1851" t="s">
        <v>28</v>
      </c>
      <c r="H85" s="1851" t="s">
        <v>28</v>
      </c>
      <c r="I85" s="1851" t="s">
        <v>813</v>
      </c>
    </row>
    <row r="86" ht="11.25" customHeight="1">
      <c r="A86" s="1851" t="s">
        <v>2263</v>
      </c>
      <c r="B86" s="1851" t="s">
        <v>16</v>
      </c>
      <c r="C86" s="1851" t="s">
        <v>2564</v>
      </c>
      <c r="D86" s="1851" t="s">
        <v>2565</v>
      </c>
      <c r="E86" s="1851" t="s">
        <v>2566</v>
      </c>
      <c r="F86" s="1851" t="s">
        <v>2315</v>
      </c>
      <c r="G86" s="1851" t="s">
        <v>28</v>
      </c>
      <c r="H86" s="1851" t="s">
        <v>28</v>
      </c>
      <c r="I86" s="1851" t="s">
        <v>813</v>
      </c>
    </row>
    <row r="87" ht="11.25" customHeight="1">
      <c r="A87" s="1851" t="s">
        <v>2263</v>
      </c>
      <c r="B87" s="1851" t="s">
        <v>16</v>
      </c>
      <c r="C87" s="1851" t="s">
        <v>2567</v>
      </c>
      <c r="D87" s="1851" t="s">
        <v>2568</v>
      </c>
      <c r="E87" s="1851" t="s">
        <v>2569</v>
      </c>
      <c r="F87" s="1851" t="s">
        <v>2452</v>
      </c>
      <c r="G87" s="1851" t="s">
        <v>28</v>
      </c>
      <c r="H87" s="1851" t="s">
        <v>28</v>
      </c>
      <c r="I87" s="1851" t="s">
        <v>813</v>
      </c>
    </row>
    <row r="88" ht="11.25" customHeight="1">
      <c r="A88" s="1851" t="s">
        <v>2263</v>
      </c>
      <c r="B88" s="1851" t="s">
        <v>16</v>
      </c>
      <c r="C88" s="1851" t="s">
        <v>2570</v>
      </c>
      <c r="D88" s="1851" t="s">
        <v>2571</v>
      </c>
      <c r="E88" s="1851" t="s">
        <v>2572</v>
      </c>
      <c r="F88" s="1851" t="s">
        <v>2270</v>
      </c>
      <c r="G88" s="1851" t="s">
        <v>28</v>
      </c>
      <c r="H88" s="1851" t="s">
        <v>28</v>
      </c>
      <c r="I88" s="1851" t="s">
        <v>813</v>
      </c>
    </row>
    <row r="89" ht="11.25" customHeight="1">
      <c r="A89" s="1851" t="s">
        <v>2263</v>
      </c>
      <c r="B89" s="1851" t="s">
        <v>16</v>
      </c>
      <c r="C89" s="1851" t="s">
        <v>2573</v>
      </c>
      <c r="D89" s="1851" t="s">
        <v>2574</v>
      </c>
      <c r="E89" s="1851" t="s">
        <v>2575</v>
      </c>
      <c r="F89" s="1851" t="s">
        <v>2270</v>
      </c>
      <c r="G89" s="1851" t="s">
        <v>28</v>
      </c>
      <c r="H89" s="1851" t="s">
        <v>28</v>
      </c>
      <c r="I89" s="1851" t="s">
        <v>813</v>
      </c>
    </row>
    <row r="90" ht="11.25" customHeight="1">
      <c r="A90" s="1851" t="s">
        <v>2263</v>
      </c>
      <c r="B90" s="1851" t="s">
        <v>16</v>
      </c>
      <c r="C90" s="1851" t="s">
        <v>2576</v>
      </c>
      <c r="D90" s="1851" t="s">
        <v>2577</v>
      </c>
      <c r="E90" s="1851" t="s">
        <v>2578</v>
      </c>
      <c r="F90" s="1851" t="s">
        <v>2452</v>
      </c>
      <c r="G90" s="1851" t="s">
        <v>2337</v>
      </c>
      <c r="H90" s="1851" t="s">
        <v>28</v>
      </c>
      <c r="I90" s="1851" t="s">
        <v>813</v>
      </c>
    </row>
    <row r="91" ht="11.25" customHeight="1">
      <c r="A91" s="1851" t="s">
        <v>2263</v>
      </c>
      <c r="B91" s="1851" t="s">
        <v>16</v>
      </c>
      <c r="C91" s="1851" t="s">
        <v>2579</v>
      </c>
      <c r="D91" s="1851" t="s">
        <v>2580</v>
      </c>
      <c r="E91" s="1851" t="s">
        <v>2581</v>
      </c>
      <c r="F91" s="1851" t="s">
        <v>2278</v>
      </c>
      <c r="G91" s="1851" t="s">
        <v>28</v>
      </c>
      <c r="H91" s="1851" t="s">
        <v>28</v>
      </c>
      <c r="I91" s="1851" t="s">
        <v>813</v>
      </c>
    </row>
    <row r="92" ht="11.25" customHeight="1">
      <c r="A92" s="1851" t="s">
        <v>2263</v>
      </c>
      <c r="B92" s="1851" t="s">
        <v>16</v>
      </c>
      <c r="C92" s="1851" t="s">
        <v>2582</v>
      </c>
      <c r="D92" s="1851" t="s">
        <v>2583</v>
      </c>
      <c r="E92" s="1851" t="s">
        <v>2584</v>
      </c>
      <c r="F92" s="1851" t="s">
        <v>2344</v>
      </c>
      <c r="G92" s="1851" t="s">
        <v>28</v>
      </c>
      <c r="H92" s="1851" t="s">
        <v>28</v>
      </c>
      <c r="I92" s="1851" t="s">
        <v>813</v>
      </c>
    </row>
    <row r="93" ht="11.25" customHeight="1">
      <c r="A93" s="1851" t="s">
        <v>2263</v>
      </c>
      <c r="B93" s="1851" t="s">
        <v>16</v>
      </c>
      <c r="C93" s="1851" t="s">
        <v>2585</v>
      </c>
      <c r="D93" s="1851" t="s">
        <v>2586</v>
      </c>
      <c r="E93" s="1851" t="s">
        <v>2587</v>
      </c>
      <c r="F93" s="1851" t="s">
        <v>2327</v>
      </c>
      <c r="G93" s="1851" t="s">
        <v>28</v>
      </c>
      <c r="H93" s="1851" t="s">
        <v>28</v>
      </c>
      <c r="I93" s="1851" t="s">
        <v>813</v>
      </c>
    </row>
    <row r="94" ht="11.25" customHeight="1">
      <c r="A94" s="1851" t="s">
        <v>2263</v>
      </c>
      <c r="B94" s="1851" t="s">
        <v>16</v>
      </c>
      <c r="C94" s="1851" t="s">
        <v>2588</v>
      </c>
      <c r="D94" s="1851" t="s">
        <v>2589</v>
      </c>
      <c r="E94" s="1851" t="s">
        <v>2590</v>
      </c>
      <c r="F94" s="1851" t="s">
        <v>2270</v>
      </c>
      <c r="G94" s="1851" t="s">
        <v>28</v>
      </c>
      <c r="H94" s="1851" t="s">
        <v>28</v>
      </c>
      <c r="I94" s="1851" t="s">
        <v>813</v>
      </c>
    </row>
    <row r="95" ht="11.25" customHeight="1">
      <c r="A95" s="1851" t="s">
        <v>2263</v>
      </c>
      <c r="B95" s="1851" t="s">
        <v>16</v>
      </c>
      <c r="C95" s="1851" t="s">
        <v>2591</v>
      </c>
      <c r="D95" s="1851" t="s">
        <v>2592</v>
      </c>
      <c r="E95" s="1851" t="s">
        <v>2593</v>
      </c>
      <c r="F95" s="1851" t="s">
        <v>2344</v>
      </c>
      <c r="G95" s="1851" t="s">
        <v>2594</v>
      </c>
      <c r="H95" s="1851" t="s">
        <v>28</v>
      </c>
      <c r="I95" s="1851" t="s">
        <v>813</v>
      </c>
    </row>
    <row r="96" ht="11.25" customHeight="1">
      <c r="A96" s="1851" t="s">
        <v>2263</v>
      </c>
      <c r="B96" s="1851" t="s">
        <v>16</v>
      </c>
      <c r="C96" s="1851" t="s">
        <v>2595</v>
      </c>
      <c r="D96" s="1851" t="s">
        <v>2596</v>
      </c>
      <c r="E96" s="1851" t="s">
        <v>2597</v>
      </c>
      <c r="F96" s="1851" t="s">
        <v>2598</v>
      </c>
      <c r="G96" s="1851" t="s">
        <v>28</v>
      </c>
      <c r="H96" s="1851" t="s">
        <v>28</v>
      </c>
      <c r="I96" s="1851" t="s">
        <v>813</v>
      </c>
    </row>
    <row r="97" ht="11.25" customHeight="1">
      <c r="A97" s="1851" t="s">
        <v>2263</v>
      </c>
      <c r="B97" s="1851" t="s">
        <v>16</v>
      </c>
      <c r="C97" s="1851" t="s">
        <v>2599</v>
      </c>
      <c r="D97" s="1851" t="s">
        <v>2600</v>
      </c>
      <c r="E97" s="1851" t="s">
        <v>2601</v>
      </c>
      <c r="F97" s="1851" t="s">
        <v>2266</v>
      </c>
      <c r="G97" s="1851" t="s">
        <v>28</v>
      </c>
      <c r="H97" s="1851" t="s">
        <v>28</v>
      </c>
      <c r="I97" s="1851" t="s">
        <v>813</v>
      </c>
    </row>
    <row r="98" ht="11.25" customHeight="1">
      <c r="A98" s="1851" t="s">
        <v>2263</v>
      </c>
      <c r="B98" s="1851" t="s">
        <v>16</v>
      </c>
      <c r="C98" s="1851" t="s">
        <v>2602</v>
      </c>
      <c r="D98" s="1851" t="s">
        <v>2603</v>
      </c>
      <c r="E98" s="1851" t="s">
        <v>2604</v>
      </c>
      <c r="F98" s="1851" t="s">
        <v>2288</v>
      </c>
      <c r="G98" s="1851" t="s">
        <v>28</v>
      </c>
      <c r="H98" s="1851" t="s">
        <v>28</v>
      </c>
      <c r="I98" s="1851" t="s">
        <v>813</v>
      </c>
    </row>
    <row r="99" ht="11.25" customHeight="1">
      <c r="A99" s="1851" t="s">
        <v>2263</v>
      </c>
      <c r="B99" s="1851" t="s">
        <v>16</v>
      </c>
      <c r="C99" s="1851" t="s">
        <v>2605</v>
      </c>
      <c r="D99" s="1851" t="s">
        <v>2606</v>
      </c>
      <c r="E99" s="1851" t="s">
        <v>2607</v>
      </c>
      <c r="F99" s="1851" t="s">
        <v>2270</v>
      </c>
      <c r="G99" s="1851" t="s">
        <v>28</v>
      </c>
      <c r="H99" s="1851" t="s">
        <v>28</v>
      </c>
      <c r="I99" s="1851" t="s">
        <v>813</v>
      </c>
    </row>
    <row r="100" ht="11.25" customHeight="1">
      <c r="A100" s="1851" t="s">
        <v>2263</v>
      </c>
      <c r="B100" s="1851" t="s">
        <v>16</v>
      </c>
      <c r="C100" s="1851" t="s">
        <v>2608</v>
      </c>
      <c r="D100" s="1851" t="s">
        <v>2609</v>
      </c>
      <c r="E100" s="1851" t="s">
        <v>2610</v>
      </c>
      <c r="F100" s="1851" t="s">
        <v>2611</v>
      </c>
      <c r="G100" s="1851" t="s">
        <v>2612</v>
      </c>
      <c r="H100" s="1851" t="s">
        <v>28</v>
      </c>
      <c r="I100" s="1851" t="s">
        <v>813</v>
      </c>
    </row>
    <row r="101" ht="11.25" customHeight="1">
      <c r="A101" s="1851" t="s">
        <v>2263</v>
      </c>
      <c r="B101" s="1851" t="s">
        <v>16</v>
      </c>
      <c r="C101" s="1851" t="s">
        <v>2613</v>
      </c>
      <c r="D101" s="1851" t="s">
        <v>2614</v>
      </c>
      <c r="E101" s="1851" t="s">
        <v>2615</v>
      </c>
      <c r="F101" s="1851" t="s">
        <v>2616</v>
      </c>
      <c r="G101" s="1851" t="s">
        <v>2617</v>
      </c>
      <c r="H101" s="1851" t="s">
        <v>28</v>
      </c>
      <c r="I101" s="1851" t="s">
        <v>813</v>
      </c>
    </row>
    <row r="102" ht="11.25" customHeight="1">
      <c r="A102" s="1851" t="s">
        <v>2263</v>
      </c>
      <c r="B102" s="1851" t="s">
        <v>16</v>
      </c>
      <c r="C102" s="1851" t="s">
        <v>2618</v>
      </c>
      <c r="D102" s="1851" t="s">
        <v>2619</v>
      </c>
      <c r="E102" s="1851" t="s">
        <v>2620</v>
      </c>
      <c r="F102" s="1851" t="s">
        <v>2327</v>
      </c>
      <c r="G102" s="1851" t="s">
        <v>2621</v>
      </c>
      <c r="H102" s="1851" t="s">
        <v>28</v>
      </c>
      <c r="I102" s="1851" t="s">
        <v>813</v>
      </c>
    </row>
    <row r="103" ht="11.25" customHeight="1">
      <c r="A103" s="1851" t="s">
        <v>2263</v>
      </c>
      <c r="B103" s="1851" t="s">
        <v>16</v>
      </c>
      <c r="C103" s="1851" t="s">
        <v>2622</v>
      </c>
      <c r="D103" s="1851" t="s">
        <v>2623</v>
      </c>
      <c r="E103" s="1851" t="s">
        <v>2624</v>
      </c>
      <c r="F103" s="1851" t="s">
        <v>2625</v>
      </c>
      <c r="G103" s="1851" t="s">
        <v>28</v>
      </c>
      <c r="H103" s="1851" t="s">
        <v>28</v>
      </c>
      <c r="I103" s="1851" t="s">
        <v>813</v>
      </c>
    </row>
    <row r="104" ht="11.25" customHeight="1">
      <c r="A104" s="1851" t="s">
        <v>2263</v>
      </c>
      <c r="B104" s="1851" t="s">
        <v>16</v>
      </c>
      <c r="C104" s="1851" t="s">
        <v>2626</v>
      </c>
      <c r="D104" s="1851" t="s">
        <v>2627</v>
      </c>
      <c r="E104" s="1851" t="s">
        <v>2628</v>
      </c>
      <c r="F104" s="1851" t="s">
        <v>2266</v>
      </c>
      <c r="G104" s="1851" t="s">
        <v>28</v>
      </c>
      <c r="H104" s="1851" t="s">
        <v>28</v>
      </c>
      <c r="I104" s="1851" t="s">
        <v>813</v>
      </c>
    </row>
    <row r="105" ht="11.25" customHeight="1">
      <c r="A105" s="1851" t="s">
        <v>2263</v>
      </c>
      <c r="B105" s="1851" t="s">
        <v>16</v>
      </c>
      <c r="C105" s="1851" t="s">
        <v>2629</v>
      </c>
      <c r="D105" s="1851" t="s">
        <v>2630</v>
      </c>
      <c r="E105" s="1851" t="s">
        <v>2373</v>
      </c>
      <c r="F105" s="1851" t="s">
        <v>2631</v>
      </c>
      <c r="G105" s="1851" t="s">
        <v>28</v>
      </c>
      <c r="H105" s="1851" t="s">
        <v>28</v>
      </c>
      <c r="I105" s="1851" t="s">
        <v>813</v>
      </c>
    </row>
    <row r="106" ht="11.25" customHeight="1">
      <c r="A106" s="1851" t="s">
        <v>2263</v>
      </c>
      <c r="B106" s="1851" t="s">
        <v>16</v>
      </c>
      <c r="C106" s="1851" t="s">
        <v>2632</v>
      </c>
      <c r="D106" s="1851" t="s">
        <v>2633</v>
      </c>
      <c r="E106" s="1851" t="s">
        <v>2634</v>
      </c>
      <c r="F106" s="1851" t="s">
        <v>2470</v>
      </c>
      <c r="G106" s="1851" t="s">
        <v>28</v>
      </c>
      <c r="H106" s="1851" t="s">
        <v>28</v>
      </c>
      <c r="I106" s="1851" t="s">
        <v>813</v>
      </c>
    </row>
    <row r="107" ht="11.25" customHeight="1">
      <c r="A107" s="1851" t="s">
        <v>2263</v>
      </c>
      <c r="B107" s="1851" t="s">
        <v>16</v>
      </c>
      <c r="C107" s="1851" t="s">
        <v>2635</v>
      </c>
      <c r="D107" s="1851" t="s">
        <v>2636</v>
      </c>
      <c r="E107" s="1851" t="s">
        <v>2637</v>
      </c>
      <c r="F107" s="1851" t="s">
        <v>2638</v>
      </c>
      <c r="G107" s="1851" t="s">
        <v>2639</v>
      </c>
      <c r="H107" s="1851" t="s">
        <v>28</v>
      </c>
      <c r="I107" s="1851" t="s">
        <v>813</v>
      </c>
    </row>
    <row r="108" ht="11.25" customHeight="1">
      <c r="A108" s="1851" t="s">
        <v>2263</v>
      </c>
      <c r="B108" s="1851" t="s">
        <v>16</v>
      </c>
      <c r="C108" s="1851" t="s">
        <v>2640</v>
      </c>
      <c r="D108" s="1851" t="s">
        <v>2641</v>
      </c>
      <c r="E108" s="1851" t="s">
        <v>2642</v>
      </c>
      <c r="F108" s="1851" t="s">
        <v>2470</v>
      </c>
      <c r="G108" s="1851" t="s">
        <v>28</v>
      </c>
      <c r="H108" s="1851" t="s">
        <v>28</v>
      </c>
      <c r="I108" s="1851" t="s">
        <v>813</v>
      </c>
    </row>
    <row r="109" ht="11.25" customHeight="1">
      <c r="A109" s="1851" t="s">
        <v>2263</v>
      </c>
      <c r="B109" s="1851" t="s">
        <v>16</v>
      </c>
      <c r="C109" s="1851" t="s">
        <v>2643</v>
      </c>
      <c r="D109" s="1851" t="s">
        <v>2644</v>
      </c>
      <c r="E109" s="1851" t="s">
        <v>2645</v>
      </c>
      <c r="F109" s="1851" t="s">
        <v>2414</v>
      </c>
      <c r="G109" s="1851" t="s">
        <v>28</v>
      </c>
      <c r="H109" s="1851" t="s">
        <v>28</v>
      </c>
      <c r="I109" s="1851" t="s">
        <v>813</v>
      </c>
    </row>
    <row r="110" ht="11.25" customHeight="1">
      <c r="A110" s="1851" t="s">
        <v>2263</v>
      </c>
      <c r="B110" s="1851" t="s">
        <v>16</v>
      </c>
      <c r="C110" s="1851" t="s">
        <v>2646</v>
      </c>
      <c r="D110" s="1851" t="s">
        <v>2647</v>
      </c>
      <c r="E110" s="1851" t="s">
        <v>2648</v>
      </c>
      <c r="F110" s="1851" t="s">
        <v>2303</v>
      </c>
      <c r="G110" s="1851" t="s">
        <v>28</v>
      </c>
      <c r="H110" s="1851" t="s">
        <v>28</v>
      </c>
      <c r="I110" s="1851" t="s">
        <v>813</v>
      </c>
    </row>
    <row r="111" ht="11.25" customHeight="1">
      <c r="A111" s="1851" t="s">
        <v>2263</v>
      </c>
      <c r="B111" s="1851" t="s">
        <v>16</v>
      </c>
      <c r="C111" s="1851" t="s">
        <v>2649</v>
      </c>
      <c r="D111" s="1851" t="s">
        <v>2650</v>
      </c>
      <c r="E111" s="1851" t="s">
        <v>2651</v>
      </c>
      <c r="F111" s="1851" t="s">
        <v>2404</v>
      </c>
      <c r="G111" s="1851" t="s">
        <v>28</v>
      </c>
      <c r="H111" s="1851" t="s">
        <v>28</v>
      </c>
      <c r="I111" s="1851" t="s">
        <v>813</v>
      </c>
    </row>
    <row r="112" ht="11.25" customHeight="1">
      <c r="A112" s="1851" t="s">
        <v>2263</v>
      </c>
      <c r="B112" s="1851" t="s">
        <v>16</v>
      </c>
      <c r="C112" s="1851" t="s">
        <v>2652</v>
      </c>
      <c r="D112" s="1851" t="s">
        <v>2653</v>
      </c>
      <c r="E112" s="1851" t="s">
        <v>2654</v>
      </c>
      <c r="F112" s="1851" t="s">
        <v>2274</v>
      </c>
      <c r="G112" s="1851" t="s">
        <v>28</v>
      </c>
      <c r="H112" s="1851" t="s">
        <v>28</v>
      </c>
      <c r="I112" s="1851" t="s">
        <v>813</v>
      </c>
    </row>
    <row r="113" ht="11.25" customHeight="1">
      <c r="A113" s="1851" t="s">
        <v>2263</v>
      </c>
      <c r="B113" s="1851" t="s">
        <v>16</v>
      </c>
      <c r="C113" s="1851" t="s">
        <v>2655</v>
      </c>
      <c r="D113" s="1851" t="s">
        <v>2656</v>
      </c>
      <c r="E113" s="1851" t="s">
        <v>2657</v>
      </c>
      <c r="F113" s="1851" t="s">
        <v>2658</v>
      </c>
      <c r="G113" s="1851" t="s">
        <v>28</v>
      </c>
      <c r="H113" s="1851" t="s">
        <v>28</v>
      </c>
      <c r="I113" s="1851" t="s">
        <v>813</v>
      </c>
    </row>
    <row r="114" ht="11.25" customHeight="1">
      <c r="A114" s="1851" t="s">
        <v>2263</v>
      </c>
      <c r="B114" s="1851" t="s">
        <v>16</v>
      </c>
      <c r="C114" s="1851" t="s">
        <v>2659</v>
      </c>
      <c r="D114" s="1851" t="s">
        <v>2660</v>
      </c>
      <c r="E114" s="1851" t="s">
        <v>2661</v>
      </c>
      <c r="F114" s="1851" t="s">
        <v>2336</v>
      </c>
      <c r="G114" s="1851" t="s">
        <v>28</v>
      </c>
      <c r="H114" s="1851" t="s">
        <v>28</v>
      </c>
      <c r="I114" s="1851" t="s">
        <v>813</v>
      </c>
    </row>
    <row r="115" ht="11.25" customHeight="1">
      <c r="A115" s="1851" t="s">
        <v>2263</v>
      </c>
      <c r="B115" s="1851" t="s">
        <v>16</v>
      </c>
      <c r="C115" s="1851" t="s">
        <v>2662</v>
      </c>
      <c r="D115" s="1851" t="s">
        <v>2663</v>
      </c>
      <c r="E115" s="1851" t="s">
        <v>2664</v>
      </c>
      <c r="F115" s="1851" t="s">
        <v>2315</v>
      </c>
      <c r="G115" s="1851" t="s">
        <v>28</v>
      </c>
      <c r="H115" s="1851" t="s">
        <v>28</v>
      </c>
      <c r="I115" s="1851" t="s">
        <v>813</v>
      </c>
    </row>
    <row r="116" ht="11.25" customHeight="1">
      <c r="A116" s="1851" t="s">
        <v>2263</v>
      </c>
      <c r="B116" s="1851" t="s">
        <v>16</v>
      </c>
      <c r="C116" s="1851" t="s">
        <v>2665</v>
      </c>
      <c r="D116" s="1851" t="s">
        <v>2666</v>
      </c>
      <c r="E116" s="1851" t="s">
        <v>2667</v>
      </c>
      <c r="F116" s="1851" t="s">
        <v>2414</v>
      </c>
      <c r="G116" s="1851" t="s">
        <v>28</v>
      </c>
      <c r="H116" s="1851" t="s">
        <v>28</v>
      </c>
      <c r="I116" s="1851" t="s">
        <v>813</v>
      </c>
    </row>
    <row r="117" ht="11.25" customHeight="1">
      <c r="A117" s="1851" t="s">
        <v>2263</v>
      </c>
      <c r="B117" s="1851" t="s">
        <v>16</v>
      </c>
      <c r="C117" s="1851" t="s">
        <v>2668</v>
      </c>
      <c r="D117" s="1851" t="s">
        <v>2669</v>
      </c>
      <c r="E117" s="1851" t="s">
        <v>2670</v>
      </c>
      <c r="F117" s="1851" t="s">
        <v>2315</v>
      </c>
      <c r="G117" s="1851" t="s">
        <v>28</v>
      </c>
      <c r="H117" s="1851" t="s">
        <v>28</v>
      </c>
      <c r="I117" s="1851" t="s">
        <v>813</v>
      </c>
    </row>
    <row r="118" ht="11.25" customHeight="1">
      <c r="A118" s="1851" t="s">
        <v>2263</v>
      </c>
      <c r="B118" s="1851" t="s">
        <v>16</v>
      </c>
      <c r="C118" s="1851" t="s">
        <v>2671</v>
      </c>
      <c r="D118" s="1851" t="s">
        <v>2672</v>
      </c>
      <c r="E118" s="1851" t="s">
        <v>2673</v>
      </c>
      <c r="F118" s="1851" t="s">
        <v>2315</v>
      </c>
      <c r="G118" s="1851" t="s">
        <v>28</v>
      </c>
      <c r="H118" s="1851" t="s">
        <v>28</v>
      </c>
      <c r="I118" s="1851" t="s">
        <v>813</v>
      </c>
    </row>
    <row r="119" ht="11.25" customHeight="1">
      <c r="A119" s="1851" t="s">
        <v>2263</v>
      </c>
      <c r="B119" s="1851" t="s">
        <v>16</v>
      </c>
      <c r="C119" s="1851" t="s">
        <v>2674</v>
      </c>
      <c r="D119" s="1851" t="s">
        <v>2675</v>
      </c>
      <c r="E119" s="1851" t="s">
        <v>2676</v>
      </c>
      <c r="F119" s="1851" t="s">
        <v>2470</v>
      </c>
      <c r="G119" s="1851" t="s">
        <v>28</v>
      </c>
      <c r="H119" s="1851" t="s">
        <v>28</v>
      </c>
      <c r="I119" s="1851" t="s">
        <v>813</v>
      </c>
    </row>
    <row r="120" ht="11.25" customHeight="1">
      <c r="A120" s="1851" t="s">
        <v>2263</v>
      </c>
      <c r="B120" s="1851" t="s">
        <v>16</v>
      </c>
      <c r="C120" s="1851" t="s">
        <v>2677</v>
      </c>
      <c r="D120" s="1851" t="s">
        <v>2678</v>
      </c>
      <c r="E120" s="1851" t="s">
        <v>2679</v>
      </c>
      <c r="F120" s="1851" t="s">
        <v>2680</v>
      </c>
      <c r="G120" s="1851" t="s">
        <v>28</v>
      </c>
      <c r="H120" s="1851" t="s">
        <v>28</v>
      </c>
      <c r="I120" s="1851" t="s">
        <v>813</v>
      </c>
    </row>
    <row r="121" ht="11.25" customHeight="1">
      <c r="A121" s="1851" t="s">
        <v>2263</v>
      </c>
      <c r="B121" s="1851" t="s">
        <v>16</v>
      </c>
      <c r="C121" s="1851" t="s">
        <v>2681</v>
      </c>
      <c r="D121" s="1851" t="s">
        <v>2682</v>
      </c>
      <c r="E121" s="1851" t="s">
        <v>2683</v>
      </c>
      <c r="F121" s="1851" t="s">
        <v>2684</v>
      </c>
      <c r="G121" s="1851" t="s">
        <v>28</v>
      </c>
      <c r="H121" s="1851" t="s">
        <v>28</v>
      </c>
      <c r="I121" s="1851" t="s">
        <v>813</v>
      </c>
    </row>
    <row r="122" ht="11.25" customHeight="1">
      <c r="A122" s="1851" t="s">
        <v>2263</v>
      </c>
      <c r="B122" s="1851" t="s">
        <v>16</v>
      </c>
      <c r="C122" s="1851" t="s">
        <v>2685</v>
      </c>
      <c r="D122" s="1851" t="s">
        <v>2686</v>
      </c>
      <c r="E122" s="1851" t="s">
        <v>2687</v>
      </c>
      <c r="F122" s="1851" t="s">
        <v>2307</v>
      </c>
      <c r="G122" s="1851" t="s">
        <v>28</v>
      </c>
      <c r="H122" s="1851" t="s">
        <v>28</v>
      </c>
      <c r="I122" s="1851" t="s">
        <v>813</v>
      </c>
    </row>
    <row r="123" ht="11.25" customHeight="1">
      <c r="A123" s="1851" t="s">
        <v>2263</v>
      </c>
      <c r="B123" s="1851" t="s">
        <v>16</v>
      </c>
      <c r="C123" s="1851" t="s">
        <v>28</v>
      </c>
      <c r="D123" s="1851" t="s">
        <v>2264</v>
      </c>
      <c r="E123" s="1851" t="s">
        <v>2265</v>
      </c>
      <c r="F123" s="1851" t="s">
        <v>2266</v>
      </c>
      <c r="G123" s="1851" t="s">
        <v>28</v>
      </c>
      <c r="H123" s="1851" t="s">
        <v>28</v>
      </c>
      <c r="I123" s="1851" t="s">
        <v>899</v>
      </c>
    </row>
    <row r="124" ht="11.25" customHeight="1">
      <c r="A124" s="1851" t="s">
        <v>2263</v>
      </c>
      <c r="B124" s="1851" t="s">
        <v>16</v>
      </c>
      <c r="C124" s="1851" t="s">
        <v>2285</v>
      </c>
      <c r="D124" s="1851" t="s">
        <v>2286</v>
      </c>
      <c r="E124" s="1851" t="s">
        <v>2287</v>
      </c>
      <c r="F124" s="1851" t="s">
        <v>2288</v>
      </c>
      <c r="G124" s="1851" t="s">
        <v>28</v>
      </c>
      <c r="H124" s="1851" t="s">
        <v>28</v>
      </c>
      <c r="I124" s="1851" t="s">
        <v>899</v>
      </c>
    </row>
    <row r="125" ht="11.25" customHeight="1">
      <c r="A125" s="1851" t="s">
        <v>2263</v>
      </c>
      <c r="B125" s="1851" t="s">
        <v>16</v>
      </c>
      <c r="C125" s="1851" t="s">
        <v>13</v>
      </c>
      <c r="D125" s="1851" t="s">
        <v>48</v>
      </c>
      <c r="E125" s="1851" t="s">
        <v>51</v>
      </c>
      <c r="F125" s="1851" t="s">
        <v>53</v>
      </c>
      <c r="G125" s="1851" t="s">
        <v>28</v>
      </c>
      <c r="H125" s="1851" t="s">
        <v>28</v>
      </c>
      <c r="I125" s="1851" t="s">
        <v>899</v>
      </c>
    </row>
    <row r="126" ht="11.25" customHeight="1">
      <c r="A126" s="1851" t="s">
        <v>2263</v>
      </c>
      <c r="B126" s="1851" t="s">
        <v>16</v>
      </c>
      <c r="C126" s="1851" t="s">
        <v>2294</v>
      </c>
      <c r="D126" s="1851" t="s">
        <v>2295</v>
      </c>
      <c r="E126" s="1851" t="s">
        <v>51</v>
      </c>
      <c r="F126" s="1851" t="s">
        <v>2296</v>
      </c>
      <c r="G126" s="1851" t="s">
        <v>28</v>
      </c>
      <c r="H126" s="1851" t="s">
        <v>28</v>
      </c>
      <c r="I126" s="1851" t="s">
        <v>899</v>
      </c>
    </row>
    <row r="127" ht="11.25" customHeight="1">
      <c r="A127" s="1851" t="s">
        <v>2263</v>
      </c>
      <c r="B127" s="1851" t="s">
        <v>16</v>
      </c>
      <c r="C127" s="1851" t="s">
        <v>2297</v>
      </c>
      <c r="D127" s="1851" t="s">
        <v>2298</v>
      </c>
      <c r="E127" s="1851" t="s">
        <v>51</v>
      </c>
      <c r="F127" s="1851" t="s">
        <v>2299</v>
      </c>
      <c r="G127" s="1851" t="s">
        <v>28</v>
      </c>
      <c r="H127" s="1851" t="s">
        <v>28</v>
      </c>
      <c r="I127" s="1851" t="s">
        <v>899</v>
      </c>
    </row>
    <row r="128" ht="11.25" customHeight="1">
      <c r="A128" s="1851" t="s">
        <v>2263</v>
      </c>
      <c r="B128" s="1851" t="s">
        <v>16</v>
      </c>
      <c r="C128" s="1851" t="s">
        <v>2304</v>
      </c>
      <c r="D128" s="1851" t="s">
        <v>2305</v>
      </c>
      <c r="E128" s="1851" t="s">
        <v>2306</v>
      </c>
      <c r="F128" s="1851" t="s">
        <v>2307</v>
      </c>
      <c r="G128" s="1851" t="s">
        <v>28</v>
      </c>
      <c r="H128" s="1851" t="s">
        <v>28</v>
      </c>
      <c r="I128" s="1851" t="s">
        <v>899</v>
      </c>
    </row>
    <row r="129" ht="11.25" customHeight="1">
      <c r="A129" s="1851" t="s">
        <v>2263</v>
      </c>
      <c r="B129" s="1851" t="s">
        <v>16</v>
      </c>
      <c r="C129" s="1851" t="s">
        <v>2316</v>
      </c>
      <c r="D129" s="1851" t="s">
        <v>2317</v>
      </c>
      <c r="E129" s="1851" t="s">
        <v>2318</v>
      </c>
      <c r="F129" s="1851" t="s">
        <v>2319</v>
      </c>
      <c r="G129" s="1851" t="s">
        <v>2320</v>
      </c>
      <c r="H129" s="1851" t="s">
        <v>28</v>
      </c>
      <c r="I129" s="1851" t="s">
        <v>899</v>
      </c>
    </row>
    <row r="130" ht="11.25" customHeight="1">
      <c r="A130" s="1851" t="s">
        <v>2263</v>
      </c>
      <c r="B130" s="1851" t="s">
        <v>16</v>
      </c>
      <c r="C130" s="1851" t="s">
        <v>2333</v>
      </c>
      <c r="D130" s="1851" t="s">
        <v>2334</v>
      </c>
      <c r="E130" s="1851" t="s">
        <v>2335</v>
      </c>
      <c r="F130" s="1851" t="s">
        <v>2336</v>
      </c>
      <c r="G130" s="1851" t="s">
        <v>2337</v>
      </c>
      <c r="H130" s="1851" t="s">
        <v>28</v>
      </c>
      <c r="I130" s="1851" t="s">
        <v>899</v>
      </c>
    </row>
    <row r="131" ht="11.25" customHeight="1">
      <c r="A131" s="1851" t="s">
        <v>2263</v>
      </c>
      <c r="B131" s="1851" t="s">
        <v>16</v>
      </c>
      <c r="C131" s="1851" t="s">
        <v>2338</v>
      </c>
      <c r="D131" s="1851" t="s">
        <v>2339</v>
      </c>
      <c r="E131" s="1851" t="s">
        <v>2340</v>
      </c>
      <c r="F131" s="1851" t="s">
        <v>2303</v>
      </c>
      <c r="G131" s="1851" t="s">
        <v>28</v>
      </c>
      <c r="H131" s="1851" t="s">
        <v>28</v>
      </c>
      <c r="I131" s="1851" t="s">
        <v>899</v>
      </c>
    </row>
    <row r="132" ht="11.25" customHeight="1">
      <c r="A132" s="1851" t="s">
        <v>2263</v>
      </c>
      <c r="B132" s="1851" t="s">
        <v>16</v>
      </c>
      <c r="C132" s="1851" t="s">
        <v>2345</v>
      </c>
      <c r="D132" s="1851" t="s">
        <v>2346</v>
      </c>
      <c r="E132" s="1851" t="s">
        <v>2347</v>
      </c>
      <c r="F132" s="1851" t="s">
        <v>2315</v>
      </c>
      <c r="G132" s="1851" t="s">
        <v>2348</v>
      </c>
      <c r="H132" s="1851" t="s">
        <v>28</v>
      </c>
      <c r="I132" s="1851" t="s">
        <v>899</v>
      </c>
    </row>
    <row r="133" ht="11.25" customHeight="1">
      <c r="A133" s="1851" t="s">
        <v>2263</v>
      </c>
      <c r="B133" s="1851" t="s">
        <v>16</v>
      </c>
      <c r="C133" s="1851" t="s">
        <v>2357</v>
      </c>
      <c r="D133" s="1851" t="s">
        <v>2358</v>
      </c>
      <c r="E133" s="1851" t="s">
        <v>2359</v>
      </c>
      <c r="F133" s="1851" t="s">
        <v>2360</v>
      </c>
      <c r="G133" s="1851" t="s">
        <v>28</v>
      </c>
      <c r="H133" s="1851" t="s">
        <v>28</v>
      </c>
      <c r="I133" s="1851" t="s">
        <v>899</v>
      </c>
    </row>
    <row r="134" ht="11.25" customHeight="1">
      <c r="A134" s="1851" t="s">
        <v>2263</v>
      </c>
      <c r="B134" s="1851" t="s">
        <v>16</v>
      </c>
      <c r="C134" s="1851" t="s">
        <v>2375</v>
      </c>
      <c r="D134" s="1851" t="s">
        <v>2376</v>
      </c>
      <c r="E134" s="1851" t="s">
        <v>2373</v>
      </c>
      <c r="F134" s="1851" t="s">
        <v>2377</v>
      </c>
      <c r="G134" s="1851" t="s">
        <v>28</v>
      </c>
      <c r="H134" s="1851" t="s">
        <v>28</v>
      </c>
      <c r="I134" s="1851" t="s">
        <v>899</v>
      </c>
    </row>
    <row r="135" ht="11.25" customHeight="1">
      <c r="A135" s="1851" t="s">
        <v>2263</v>
      </c>
      <c r="B135" s="1851" t="s">
        <v>16</v>
      </c>
      <c r="C135" s="1851" t="s">
        <v>2688</v>
      </c>
      <c r="D135" s="1851" t="s">
        <v>2416</v>
      </c>
      <c r="E135" s="1851" t="s">
        <v>2417</v>
      </c>
      <c r="F135" s="1851" t="s">
        <v>2689</v>
      </c>
      <c r="G135" s="1851" t="s">
        <v>28</v>
      </c>
      <c r="H135" s="1851" t="s">
        <v>28</v>
      </c>
      <c r="I135" s="1851" t="s">
        <v>899</v>
      </c>
    </row>
    <row r="136" ht="11.25" customHeight="1">
      <c r="A136" s="1851" t="s">
        <v>2263</v>
      </c>
      <c r="B136" s="1851" t="s">
        <v>16</v>
      </c>
      <c r="C136" s="1851" t="s">
        <v>2690</v>
      </c>
      <c r="D136" s="1851" t="s">
        <v>2416</v>
      </c>
      <c r="E136" s="1851" t="s">
        <v>2417</v>
      </c>
      <c r="F136" s="1851" t="s">
        <v>2691</v>
      </c>
      <c r="G136" s="1851" t="s">
        <v>28</v>
      </c>
      <c r="H136" s="1851" t="s">
        <v>28</v>
      </c>
      <c r="I136" s="1851" t="s">
        <v>899</v>
      </c>
    </row>
    <row r="137" ht="11.25" customHeight="1">
      <c r="A137" s="1851" t="s">
        <v>2263</v>
      </c>
      <c r="B137" s="1851" t="s">
        <v>16</v>
      </c>
      <c r="C137" s="1851" t="s">
        <v>2692</v>
      </c>
      <c r="D137" s="1851" t="s">
        <v>2416</v>
      </c>
      <c r="E137" s="1851" t="s">
        <v>2417</v>
      </c>
      <c r="F137" s="1851" t="s">
        <v>2693</v>
      </c>
      <c r="G137" s="1851" t="s">
        <v>28</v>
      </c>
      <c r="H137" s="1851" t="s">
        <v>28</v>
      </c>
      <c r="I137" s="1851" t="s">
        <v>899</v>
      </c>
    </row>
    <row r="138" ht="11.25" customHeight="1">
      <c r="A138" s="1851" t="s">
        <v>2263</v>
      </c>
      <c r="B138" s="1851" t="s">
        <v>16</v>
      </c>
      <c r="C138" s="1851" t="s">
        <v>2694</v>
      </c>
      <c r="D138" s="1851" t="s">
        <v>2416</v>
      </c>
      <c r="E138" s="1851" t="s">
        <v>2417</v>
      </c>
      <c r="F138" s="1851" t="s">
        <v>2695</v>
      </c>
      <c r="G138" s="1851" t="s">
        <v>28</v>
      </c>
      <c r="H138" s="1851" t="s">
        <v>28</v>
      </c>
      <c r="I138" s="1851" t="s">
        <v>899</v>
      </c>
    </row>
    <row r="139" ht="11.25" customHeight="1">
      <c r="A139" s="1851" t="s">
        <v>2263</v>
      </c>
      <c r="B139" s="1851" t="s">
        <v>16</v>
      </c>
      <c r="C139" s="1851" t="s">
        <v>2696</v>
      </c>
      <c r="D139" s="1851" t="s">
        <v>2416</v>
      </c>
      <c r="E139" s="1851" t="s">
        <v>2417</v>
      </c>
      <c r="F139" s="1851" t="s">
        <v>2697</v>
      </c>
      <c r="G139" s="1851" t="s">
        <v>28</v>
      </c>
      <c r="H139" s="1851" t="s">
        <v>28</v>
      </c>
      <c r="I139" s="1851" t="s">
        <v>899</v>
      </c>
    </row>
    <row r="140" ht="11.25" customHeight="1">
      <c r="A140" s="1851" t="s">
        <v>2263</v>
      </c>
      <c r="B140" s="1851" t="s">
        <v>16</v>
      </c>
      <c r="C140" s="1851" t="s">
        <v>2698</v>
      </c>
      <c r="D140" s="1851" t="s">
        <v>2416</v>
      </c>
      <c r="E140" s="1851" t="s">
        <v>2417</v>
      </c>
      <c r="F140" s="1851" t="s">
        <v>2699</v>
      </c>
      <c r="G140" s="1851" t="s">
        <v>28</v>
      </c>
      <c r="H140" s="1851" t="s">
        <v>28</v>
      </c>
      <c r="I140" s="1851" t="s">
        <v>899</v>
      </c>
    </row>
    <row r="141" ht="11.25" customHeight="1">
      <c r="A141" s="1851" t="s">
        <v>2263</v>
      </c>
      <c r="B141" s="1851" t="s">
        <v>16</v>
      </c>
      <c r="C141" s="1851" t="s">
        <v>2700</v>
      </c>
      <c r="D141" s="1851" t="s">
        <v>2416</v>
      </c>
      <c r="E141" s="1851" t="s">
        <v>2417</v>
      </c>
      <c r="F141" s="1851" t="s">
        <v>2701</v>
      </c>
      <c r="G141" s="1851" t="s">
        <v>28</v>
      </c>
      <c r="H141" s="1851" t="s">
        <v>28</v>
      </c>
      <c r="I141" s="1851" t="s">
        <v>899</v>
      </c>
    </row>
    <row r="142" ht="11.25" customHeight="1">
      <c r="A142" s="1851" t="s">
        <v>2263</v>
      </c>
      <c r="B142" s="1851" t="s">
        <v>16</v>
      </c>
      <c r="C142" s="1851" t="s">
        <v>2702</v>
      </c>
      <c r="D142" s="1851" t="s">
        <v>2416</v>
      </c>
      <c r="E142" s="1851" t="s">
        <v>2417</v>
      </c>
      <c r="F142" s="1851" t="s">
        <v>2703</v>
      </c>
      <c r="G142" s="1851" t="s">
        <v>28</v>
      </c>
      <c r="H142" s="1851" t="s">
        <v>28</v>
      </c>
      <c r="I142" s="1851" t="s">
        <v>899</v>
      </c>
    </row>
    <row r="143" ht="11.25" customHeight="1">
      <c r="A143" s="1851" t="s">
        <v>2263</v>
      </c>
      <c r="B143" s="1851" t="s">
        <v>16</v>
      </c>
      <c r="C143" s="1851" t="s">
        <v>2415</v>
      </c>
      <c r="D143" s="1851" t="s">
        <v>2416</v>
      </c>
      <c r="E143" s="1851" t="s">
        <v>2417</v>
      </c>
      <c r="F143" s="1851" t="s">
        <v>2414</v>
      </c>
      <c r="G143" s="1851" t="s">
        <v>28</v>
      </c>
      <c r="H143" s="1851" t="s">
        <v>28</v>
      </c>
      <c r="I143" s="1851" t="s">
        <v>899</v>
      </c>
    </row>
    <row r="144" ht="11.25" customHeight="1">
      <c r="A144" s="1851" t="s">
        <v>2263</v>
      </c>
      <c r="B144" s="1851" t="s">
        <v>16</v>
      </c>
      <c r="C144" s="1851" t="s">
        <v>2704</v>
      </c>
      <c r="D144" s="1851" t="s">
        <v>2705</v>
      </c>
      <c r="E144" s="1851" t="s">
        <v>2417</v>
      </c>
      <c r="F144" s="1851" t="s">
        <v>2706</v>
      </c>
      <c r="G144" s="1851" t="s">
        <v>28</v>
      </c>
      <c r="H144" s="1851" t="s">
        <v>28</v>
      </c>
      <c r="I144" s="1851" t="s">
        <v>899</v>
      </c>
    </row>
    <row r="145" ht="11.25" customHeight="1">
      <c r="A145" s="1851" t="s">
        <v>2263</v>
      </c>
      <c r="B145" s="1851" t="s">
        <v>16</v>
      </c>
      <c r="C145" s="1851" t="s">
        <v>2426</v>
      </c>
      <c r="D145" s="1851" t="s">
        <v>2427</v>
      </c>
      <c r="E145" s="1851" t="s">
        <v>2428</v>
      </c>
      <c r="F145" s="1851" t="s">
        <v>2303</v>
      </c>
      <c r="G145" s="1851" t="s">
        <v>28</v>
      </c>
      <c r="H145" s="1851" t="s">
        <v>28</v>
      </c>
      <c r="I145" s="1851" t="s">
        <v>899</v>
      </c>
    </row>
    <row r="146" ht="11.25" customHeight="1">
      <c r="A146" s="1851" t="s">
        <v>2263</v>
      </c>
      <c r="B146" s="1851" t="s">
        <v>16</v>
      </c>
      <c r="C146" s="1851" t="s">
        <v>2433</v>
      </c>
      <c r="D146" s="1851" t="s">
        <v>2434</v>
      </c>
      <c r="E146" s="1851" t="s">
        <v>2435</v>
      </c>
      <c r="F146" s="1851" t="s">
        <v>2311</v>
      </c>
      <c r="G146" s="1851" t="s">
        <v>28</v>
      </c>
      <c r="H146" s="1851" t="s">
        <v>28</v>
      </c>
      <c r="I146" s="1851" t="s">
        <v>899</v>
      </c>
    </row>
    <row r="147" ht="11.25" customHeight="1">
      <c r="A147" s="1851" t="s">
        <v>2263</v>
      </c>
      <c r="B147" s="1851" t="s">
        <v>16</v>
      </c>
      <c r="C147" s="1851" t="s">
        <v>2474</v>
      </c>
      <c r="D147" s="1851" t="s">
        <v>2475</v>
      </c>
      <c r="E147" s="1851" t="s">
        <v>2373</v>
      </c>
      <c r="F147" s="1851" t="s">
        <v>2476</v>
      </c>
      <c r="G147" s="1851" t="s">
        <v>28</v>
      </c>
      <c r="H147" s="1851" t="s">
        <v>28</v>
      </c>
      <c r="I147" s="1851" t="s">
        <v>899</v>
      </c>
    </row>
    <row r="148" ht="11.25" customHeight="1">
      <c r="A148" s="1851" t="s">
        <v>2263</v>
      </c>
      <c r="B148" s="1851" t="s">
        <v>16</v>
      </c>
      <c r="C148" s="1851" t="s">
        <v>2518</v>
      </c>
      <c r="D148" s="1851" t="s">
        <v>2519</v>
      </c>
      <c r="E148" s="1851" t="s">
        <v>2520</v>
      </c>
      <c r="F148" s="1851" t="s">
        <v>2521</v>
      </c>
      <c r="G148" s="1851" t="s">
        <v>2522</v>
      </c>
      <c r="H148" s="1851" t="s">
        <v>28</v>
      </c>
      <c r="I148" s="1851" t="s">
        <v>899</v>
      </c>
    </row>
    <row r="149" ht="11.25" customHeight="1">
      <c r="A149" s="1851" t="s">
        <v>2263</v>
      </c>
      <c r="B149" s="1851" t="s">
        <v>16</v>
      </c>
      <c r="C149" s="1851" t="s">
        <v>2529</v>
      </c>
      <c r="D149" s="1851" t="s">
        <v>2530</v>
      </c>
      <c r="E149" s="1851" t="s">
        <v>2531</v>
      </c>
      <c r="F149" s="1851" t="s">
        <v>2283</v>
      </c>
      <c r="G149" s="1851" t="s">
        <v>28</v>
      </c>
      <c r="H149" s="1851" t="s">
        <v>28</v>
      </c>
      <c r="I149" s="1851" t="s">
        <v>899</v>
      </c>
    </row>
    <row r="150" ht="11.25" customHeight="1">
      <c r="A150" s="1851" t="s">
        <v>2263</v>
      </c>
      <c r="B150" s="1851" t="s">
        <v>16</v>
      </c>
      <c r="C150" s="1851" t="s">
        <v>2579</v>
      </c>
      <c r="D150" s="1851" t="s">
        <v>2580</v>
      </c>
      <c r="E150" s="1851" t="s">
        <v>2581</v>
      </c>
      <c r="F150" s="1851" t="s">
        <v>2278</v>
      </c>
      <c r="G150" s="1851" t="s">
        <v>28</v>
      </c>
      <c r="H150" s="1851" t="s">
        <v>28</v>
      </c>
      <c r="I150" s="1851" t="s">
        <v>899</v>
      </c>
    </row>
    <row r="151" ht="11.25" customHeight="1">
      <c r="A151" s="1851" t="s">
        <v>2263</v>
      </c>
      <c r="B151" s="1851" t="s">
        <v>16</v>
      </c>
      <c r="C151" s="1851" t="s">
        <v>2626</v>
      </c>
      <c r="D151" s="1851" t="s">
        <v>2627</v>
      </c>
      <c r="E151" s="1851" t="s">
        <v>2628</v>
      </c>
      <c r="F151" s="1851" t="s">
        <v>2266</v>
      </c>
      <c r="G151" s="1851" t="s">
        <v>28</v>
      </c>
      <c r="H151" s="1851" t="s">
        <v>28</v>
      </c>
      <c r="I151" s="1851" t="s">
        <v>899</v>
      </c>
    </row>
    <row r="152" ht="11.25" customHeight="1">
      <c r="A152" s="1851" t="s">
        <v>2263</v>
      </c>
      <c r="B152" s="1851" t="s">
        <v>16</v>
      </c>
      <c r="C152" s="1851" t="s">
        <v>2632</v>
      </c>
      <c r="D152" s="1851" t="s">
        <v>2633</v>
      </c>
      <c r="E152" s="1851" t="s">
        <v>2634</v>
      </c>
      <c r="F152" s="1851" t="s">
        <v>2470</v>
      </c>
      <c r="G152" s="1851" t="s">
        <v>28</v>
      </c>
      <c r="H152" s="1851" t="s">
        <v>28</v>
      </c>
      <c r="I152" s="1851" t="s">
        <v>899</v>
      </c>
    </row>
    <row r="153" ht="11.25" customHeight="1">
      <c r="A153" s="1851" t="s">
        <v>2263</v>
      </c>
      <c r="B153" s="1851" t="s">
        <v>16</v>
      </c>
      <c r="C153" s="1851" t="s">
        <v>2635</v>
      </c>
      <c r="D153" s="1851" t="s">
        <v>2636</v>
      </c>
      <c r="E153" s="1851" t="s">
        <v>2637</v>
      </c>
      <c r="F153" s="1851" t="s">
        <v>2638</v>
      </c>
      <c r="G153" s="1851" t="s">
        <v>2639</v>
      </c>
      <c r="H153" s="1851" t="s">
        <v>28</v>
      </c>
      <c r="I153" s="1851" t="s">
        <v>899</v>
      </c>
    </row>
    <row r="154" ht="11.25" customHeight="1">
      <c r="A154" s="1851" t="s">
        <v>2263</v>
      </c>
      <c r="B154" s="1851" t="s">
        <v>16</v>
      </c>
      <c r="C154" s="1851" t="s">
        <v>2646</v>
      </c>
      <c r="D154" s="1851" t="s">
        <v>2647</v>
      </c>
      <c r="E154" s="1851" t="s">
        <v>2648</v>
      </c>
      <c r="F154" s="1851" t="s">
        <v>2303</v>
      </c>
      <c r="G154" s="1851" t="s">
        <v>28</v>
      </c>
      <c r="H154" s="1851" t="s">
        <v>28</v>
      </c>
      <c r="I154" s="1851" t="s">
        <v>899</v>
      </c>
    </row>
    <row r="155" ht="11.25" customHeight="1">
      <c r="A155" s="1851" t="s">
        <v>2263</v>
      </c>
      <c r="B155" s="1851" t="s">
        <v>16</v>
      </c>
      <c r="C155" s="1851" t="s">
        <v>2674</v>
      </c>
      <c r="D155" s="1851" t="s">
        <v>2675</v>
      </c>
      <c r="E155" s="1851" t="s">
        <v>2676</v>
      </c>
      <c r="F155" s="1851" t="s">
        <v>2470</v>
      </c>
      <c r="G155" s="1851" t="s">
        <v>28</v>
      </c>
      <c r="H155" s="1851" t="s">
        <v>28</v>
      </c>
      <c r="I155" s="1851" t="s">
        <v>899</v>
      </c>
    </row>
    <row r="156" ht="11.25" customHeight="1">
      <c r="A156" s="1851" t="s">
        <v>2263</v>
      </c>
      <c r="B156" s="1851" t="s">
        <v>16</v>
      </c>
      <c r="C156" s="1851" t="s">
        <v>28</v>
      </c>
      <c r="D156" s="1851" t="s">
        <v>2264</v>
      </c>
      <c r="E156" s="1851" t="s">
        <v>2265</v>
      </c>
      <c r="F156" s="1851" t="s">
        <v>2266</v>
      </c>
      <c r="G156" s="1851" t="s">
        <v>28</v>
      </c>
      <c r="H156" s="1851" t="s">
        <v>28</v>
      </c>
      <c r="I156" s="1851" t="s">
        <v>859</v>
      </c>
    </row>
    <row r="157" ht="11.25" customHeight="1">
      <c r="A157" s="1851" t="s">
        <v>2263</v>
      </c>
      <c r="B157" s="1851" t="s">
        <v>16</v>
      </c>
      <c r="C157" s="1851" t="s">
        <v>2267</v>
      </c>
      <c r="D157" s="1851" t="s">
        <v>2268</v>
      </c>
      <c r="E157" s="1851" t="s">
        <v>2269</v>
      </c>
      <c r="F157" s="1851" t="s">
        <v>2270</v>
      </c>
      <c r="G157" s="1851" t="s">
        <v>28</v>
      </c>
      <c r="H157" s="1851" t="s">
        <v>28</v>
      </c>
      <c r="I157" s="1851" t="s">
        <v>859</v>
      </c>
    </row>
    <row r="158" ht="11.25" customHeight="1">
      <c r="A158" s="1851" t="s">
        <v>2263</v>
      </c>
      <c r="B158" s="1851" t="s">
        <v>16</v>
      </c>
      <c r="C158" s="1851" t="s">
        <v>2285</v>
      </c>
      <c r="D158" s="1851" t="s">
        <v>2286</v>
      </c>
      <c r="E158" s="1851" t="s">
        <v>2287</v>
      </c>
      <c r="F158" s="1851" t="s">
        <v>2288</v>
      </c>
      <c r="G158" s="1851" t="s">
        <v>28</v>
      </c>
      <c r="H158" s="1851" t="s">
        <v>28</v>
      </c>
      <c r="I158" s="1851" t="s">
        <v>859</v>
      </c>
    </row>
    <row r="159" ht="11.25" customHeight="1">
      <c r="A159" s="1851" t="s">
        <v>2263</v>
      </c>
      <c r="B159" s="1851" t="s">
        <v>16</v>
      </c>
      <c r="C159" s="1851" t="s">
        <v>13</v>
      </c>
      <c r="D159" s="1851" t="s">
        <v>48</v>
      </c>
      <c r="E159" s="1851" t="s">
        <v>51</v>
      </c>
      <c r="F159" s="1851" t="s">
        <v>53</v>
      </c>
      <c r="G159" s="1851" t="s">
        <v>28</v>
      </c>
      <c r="H159" s="1851" t="s">
        <v>28</v>
      </c>
      <c r="I159" s="1851" t="s">
        <v>859</v>
      </c>
    </row>
    <row r="160" ht="11.25" customHeight="1">
      <c r="A160" s="1851" t="s">
        <v>2263</v>
      </c>
      <c r="B160" s="1851" t="s">
        <v>16</v>
      </c>
      <c r="C160" s="1851" t="s">
        <v>2292</v>
      </c>
      <c r="D160" s="1851" t="s">
        <v>48</v>
      </c>
      <c r="E160" s="1851" t="s">
        <v>51</v>
      </c>
      <c r="F160" s="1851" t="s">
        <v>2293</v>
      </c>
      <c r="G160" s="1851" t="s">
        <v>2291</v>
      </c>
      <c r="H160" s="1851" t="s">
        <v>28</v>
      </c>
      <c r="I160" s="1851" t="s">
        <v>859</v>
      </c>
    </row>
    <row r="161" ht="11.25" customHeight="1">
      <c r="A161" s="1851" t="s">
        <v>2263</v>
      </c>
      <c r="B161" s="1851" t="s">
        <v>16</v>
      </c>
      <c r="C161" s="1851" t="s">
        <v>2297</v>
      </c>
      <c r="D161" s="1851" t="s">
        <v>2298</v>
      </c>
      <c r="E161" s="1851" t="s">
        <v>51</v>
      </c>
      <c r="F161" s="1851" t="s">
        <v>2299</v>
      </c>
      <c r="G161" s="1851" t="s">
        <v>28</v>
      </c>
      <c r="H161" s="1851" t="s">
        <v>28</v>
      </c>
      <c r="I161" s="1851" t="s">
        <v>859</v>
      </c>
    </row>
    <row r="162" ht="11.25" customHeight="1">
      <c r="A162" s="1851" t="s">
        <v>2263</v>
      </c>
      <c r="B162" s="1851" t="s">
        <v>16</v>
      </c>
      <c r="C162" s="1851" t="s">
        <v>2300</v>
      </c>
      <c r="D162" s="1851" t="s">
        <v>2301</v>
      </c>
      <c r="E162" s="1851" t="s">
        <v>2302</v>
      </c>
      <c r="F162" s="1851" t="s">
        <v>2303</v>
      </c>
      <c r="G162" s="1851" t="s">
        <v>28</v>
      </c>
      <c r="H162" s="1851" t="s">
        <v>28</v>
      </c>
      <c r="I162" s="1851" t="s">
        <v>859</v>
      </c>
    </row>
    <row r="163" ht="11.25" customHeight="1">
      <c r="A163" s="1851" t="s">
        <v>2263</v>
      </c>
      <c r="B163" s="1851" t="s">
        <v>16</v>
      </c>
      <c r="C163" s="1851" t="s">
        <v>2312</v>
      </c>
      <c r="D163" s="1851" t="s">
        <v>2313</v>
      </c>
      <c r="E163" s="1851" t="s">
        <v>2314</v>
      </c>
      <c r="F163" s="1851" t="s">
        <v>2315</v>
      </c>
      <c r="G163" s="1851" t="s">
        <v>28</v>
      </c>
      <c r="H163" s="1851" t="s">
        <v>28</v>
      </c>
      <c r="I163" s="1851" t="s">
        <v>859</v>
      </c>
    </row>
    <row r="164" ht="11.25" customHeight="1">
      <c r="A164" s="1851" t="s">
        <v>2263</v>
      </c>
      <c r="B164" s="1851" t="s">
        <v>16</v>
      </c>
      <c r="C164" s="1851" t="s">
        <v>2707</v>
      </c>
      <c r="D164" s="1851" t="s">
        <v>2708</v>
      </c>
      <c r="E164" s="1851" t="s">
        <v>2709</v>
      </c>
      <c r="F164" s="1851" t="s">
        <v>2503</v>
      </c>
      <c r="G164" s="1851" t="s">
        <v>2710</v>
      </c>
      <c r="H164" s="1851" t="s">
        <v>28</v>
      </c>
      <c r="I164" s="1851" t="s">
        <v>859</v>
      </c>
    </row>
    <row r="165" ht="11.25" customHeight="1">
      <c r="A165" s="1851" t="s">
        <v>2263</v>
      </c>
      <c r="B165" s="1851" t="s">
        <v>16</v>
      </c>
      <c r="C165" s="1851" t="s">
        <v>2321</v>
      </c>
      <c r="D165" s="1851" t="s">
        <v>2322</v>
      </c>
      <c r="E165" s="1851" t="s">
        <v>2323</v>
      </c>
      <c r="F165" s="1851" t="s">
        <v>2274</v>
      </c>
      <c r="G165" s="1851" t="s">
        <v>28</v>
      </c>
      <c r="H165" s="1851" t="s">
        <v>28</v>
      </c>
      <c r="I165" s="1851" t="s">
        <v>859</v>
      </c>
    </row>
    <row r="166" ht="11.25" customHeight="1">
      <c r="A166" s="1851" t="s">
        <v>2263</v>
      </c>
      <c r="B166" s="1851" t="s">
        <v>16</v>
      </c>
      <c r="C166" s="1851" t="s">
        <v>2711</v>
      </c>
      <c r="D166" s="1851" t="s">
        <v>2712</v>
      </c>
      <c r="E166" s="1851" t="s">
        <v>2713</v>
      </c>
      <c r="F166" s="1851" t="s">
        <v>2303</v>
      </c>
      <c r="G166" s="1851" t="s">
        <v>2714</v>
      </c>
      <c r="H166" s="1851" t="s">
        <v>28</v>
      </c>
      <c r="I166" s="1851" t="s">
        <v>859</v>
      </c>
    </row>
    <row r="167" ht="11.25" customHeight="1">
      <c r="A167" s="1851" t="s">
        <v>2263</v>
      </c>
      <c r="B167" s="1851" t="s">
        <v>16</v>
      </c>
      <c r="C167" s="1851" t="s">
        <v>2333</v>
      </c>
      <c r="D167" s="1851" t="s">
        <v>2334</v>
      </c>
      <c r="E167" s="1851" t="s">
        <v>2335</v>
      </c>
      <c r="F167" s="1851" t="s">
        <v>2336</v>
      </c>
      <c r="G167" s="1851" t="s">
        <v>2337</v>
      </c>
      <c r="H167" s="1851" t="s">
        <v>28</v>
      </c>
      <c r="I167" s="1851" t="s">
        <v>859</v>
      </c>
    </row>
    <row r="168" ht="11.25" customHeight="1">
      <c r="A168" s="1851" t="s">
        <v>2263</v>
      </c>
      <c r="B168" s="1851" t="s">
        <v>16</v>
      </c>
      <c r="C168" s="1851" t="s">
        <v>2715</v>
      </c>
      <c r="D168" s="1851" t="s">
        <v>2716</v>
      </c>
      <c r="E168" s="1851" t="s">
        <v>2717</v>
      </c>
      <c r="F168" s="1851" t="s">
        <v>2274</v>
      </c>
      <c r="G168" s="1851" t="s">
        <v>28</v>
      </c>
      <c r="H168" s="1851" t="s">
        <v>28</v>
      </c>
      <c r="I168" s="1851" t="s">
        <v>859</v>
      </c>
    </row>
    <row r="169" ht="11.25" customHeight="1">
      <c r="A169" s="1851" t="s">
        <v>2263</v>
      </c>
      <c r="B169" s="1851" t="s">
        <v>16</v>
      </c>
      <c r="C169" s="1851" t="s">
        <v>2341</v>
      </c>
      <c r="D169" s="1851" t="s">
        <v>2342</v>
      </c>
      <c r="E169" s="1851" t="s">
        <v>2343</v>
      </c>
      <c r="F169" s="1851" t="s">
        <v>2344</v>
      </c>
      <c r="G169" s="1851" t="s">
        <v>28</v>
      </c>
      <c r="H169" s="1851" t="s">
        <v>28</v>
      </c>
      <c r="I169" s="1851" t="s">
        <v>859</v>
      </c>
    </row>
    <row r="170" ht="11.25" customHeight="1">
      <c r="A170" s="1851" t="s">
        <v>2263</v>
      </c>
      <c r="B170" s="1851" t="s">
        <v>16</v>
      </c>
      <c r="C170" s="1851" t="s">
        <v>2718</v>
      </c>
      <c r="D170" s="1851" t="s">
        <v>2719</v>
      </c>
      <c r="E170" s="1851" t="s">
        <v>2720</v>
      </c>
      <c r="F170" s="1851" t="s">
        <v>2684</v>
      </c>
      <c r="G170" s="1851" t="s">
        <v>2721</v>
      </c>
      <c r="H170" s="1851" t="s">
        <v>28</v>
      </c>
      <c r="I170" s="1851" t="s">
        <v>859</v>
      </c>
    </row>
    <row r="171" ht="11.25" customHeight="1">
      <c r="A171" s="1851" t="s">
        <v>2263</v>
      </c>
      <c r="B171" s="1851" t="s">
        <v>16</v>
      </c>
      <c r="C171" s="1851" t="s">
        <v>2353</v>
      </c>
      <c r="D171" s="1851" t="s">
        <v>2354</v>
      </c>
      <c r="E171" s="1851" t="s">
        <v>2355</v>
      </c>
      <c r="F171" s="1851" t="s">
        <v>2266</v>
      </c>
      <c r="G171" s="1851" t="s">
        <v>2356</v>
      </c>
      <c r="H171" s="1851" t="s">
        <v>28</v>
      </c>
      <c r="I171" s="1851" t="s">
        <v>859</v>
      </c>
    </row>
    <row r="172" ht="11.25" customHeight="1">
      <c r="A172" s="1851" t="s">
        <v>2263</v>
      </c>
      <c r="B172" s="1851" t="s">
        <v>16</v>
      </c>
      <c r="C172" s="1851" t="s">
        <v>2722</v>
      </c>
      <c r="D172" s="1851" t="s">
        <v>2723</v>
      </c>
      <c r="E172" s="1851" t="s">
        <v>2724</v>
      </c>
      <c r="F172" s="1851" t="s">
        <v>2725</v>
      </c>
      <c r="G172" s="1851" t="s">
        <v>28</v>
      </c>
      <c r="H172" s="1851" t="s">
        <v>28</v>
      </c>
      <c r="I172" s="1851" t="s">
        <v>859</v>
      </c>
    </row>
    <row r="173" ht="11.25" customHeight="1">
      <c r="A173" s="1851" t="s">
        <v>2263</v>
      </c>
      <c r="B173" s="1851" t="s">
        <v>16</v>
      </c>
      <c r="C173" s="1851" t="s">
        <v>2375</v>
      </c>
      <c r="D173" s="1851" t="s">
        <v>2376</v>
      </c>
      <c r="E173" s="1851" t="s">
        <v>2373</v>
      </c>
      <c r="F173" s="1851" t="s">
        <v>2377</v>
      </c>
      <c r="G173" s="1851" t="s">
        <v>28</v>
      </c>
      <c r="H173" s="1851" t="s">
        <v>28</v>
      </c>
      <c r="I173" s="1851" t="s">
        <v>859</v>
      </c>
    </row>
    <row r="174" ht="11.25" customHeight="1">
      <c r="A174" s="1851" t="s">
        <v>2263</v>
      </c>
      <c r="B174" s="1851" t="s">
        <v>16</v>
      </c>
      <c r="C174" s="1851" t="s">
        <v>2382</v>
      </c>
      <c r="D174" s="1851" t="s">
        <v>2383</v>
      </c>
      <c r="E174" s="1851" t="s">
        <v>2384</v>
      </c>
      <c r="F174" s="1851" t="s">
        <v>2327</v>
      </c>
      <c r="G174" s="1851" t="s">
        <v>28</v>
      </c>
      <c r="H174" s="1851" t="s">
        <v>28</v>
      </c>
      <c r="I174" s="1851" t="s">
        <v>859</v>
      </c>
    </row>
    <row r="175" ht="11.25" customHeight="1">
      <c r="A175" s="1851" t="s">
        <v>2263</v>
      </c>
      <c r="B175" s="1851" t="s">
        <v>16</v>
      </c>
      <c r="C175" s="1851" t="s">
        <v>2726</v>
      </c>
      <c r="D175" s="1851" t="s">
        <v>2727</v>
      </c>
      <c r="E175" s="1851" t="s">
        <v>2728</v>
      </c>
      <c r="F175" s="1851" t="s">
        <v>580</v>
      </c>
      <c r="G175" s="1851" t="s">
        <v>28</v>
      </c>
      <c r="H175" s="1851" t="s">
        <v>28</v>
      </c>
      <c r="I175" s="1851" t="s">
        <v>859</v>
      </c>
    </row>
    <row r="176" ht="11.25" customHeight="1">
      <c r="A176" s="1851" t="s">
        <v>2263</v>
      </c>
      <c r="B176" s="1851" t="s">
        <v>16</v>
      </c>
      <c r="C176" s="1851" t="s">
        <v>2729</v>
      </c>
      <c r="D176" s="1851" t="s">
        <v>2730</v>
      </c>
      <c r="E176" s="1851" t="s">
        <v>2731</v>
      </c>
      <c r="F176" s="1851" t="s">
        <v>580</v>
      </c>
      <c r="G176" s="1851" t="s">
        <v>28</v>
      </c>
      <c r="H176" s="1851" t="s">
        <v>28</v>
      </c>
      <c r="I176" s="1851" t="s">
        <v>859</v>
      </c>
    </row>
    <row r="177" ht="11.25" customHeight="1">
      <c r="A177" s="1851" t="s">
        <v>2263</v>
      </c>
      <c r="B177" s="1851" t="s">
        <v>16</v>
      </c>
      <c r="C177" s="1851" t="s">
        <v>2732</v>
      </c>
      <c r="D177" s="1851" t="s">
        <v>2733</v>
      </c>
      <c r="E177" s="1851" t="s">
        <v>2734</v>
      </c>
      <c r="F177" s="1851" t="s">
        <v>580</v>
      </c>
      <c r="G177" s="1851" t="s">
        <v>28</v>
      </c>
      <c r="H177" s="1851" t="s">
        <v>28</v>
      </c>
      <c r="I177" s="1851" t="s">
        <v>859</v>
      </c>
    </row>
    <row r="178" ht="11.25" customHeight="1">
      <c r="A178" s="1851" t="s">
        <v>2263</v>
      </c>
      <c r="B178" s="1851" t="s">
        <v>16</v>
      </c>
      <c r="C178" s="1851" t="s">
        <v>2405</v>
      </c>
      <c r="D178" s="1851" t="s">
        <v>2406</v>
      </c>
      <c r="E178" s="1851" t="s">
        <v>2407</v>
      </c>
      <c r="F178" s="1851" t="s">
        <v>2400</v>
      </c>
      <c r="G178" s="1851" t="s">
        <v>28</v>
      </c>
      <c r="H178" s="1851" t="s">
        <v>28</v>
      </c>
      <c r="I178" s="1851" t="s">
        <v>859</v>
      </c>
    </row>
    <row r="179" ht="11.25" customHeight="1">
      <c r="A179" s="1851" t="s">
        <v>2263</v>
      </c>
      <c r="B179" s="1851" t="s">
        <v>16</v>
      </c>
      <c r="C179" s="1851" t="s">
        <v>2735</v>
      </c>
      <c r="D179" s="1851" t="s">
        <v>2416</v>
      </c>
      <c r="E179" s="1851" t="s">
        <v>2417</v>
      </c>
      <c r="F179" s="1851" t="s">
        <v>2736</v>
      </c>
      <c r="G179" s="1851" t="s">
        <v>28</v>
      </c>
      <c r="H179" s="1851" t="s">
        <v>28</v>
      </c>
      <c r="I179" s="1851" t="s">
        <v>859</v>
      </c>
    </row>
    <row r="180" ht="11.25" customHeight="1">
      <c r="A180" s="1851" t="s">
        <v>2263</v>
      </c>
      <c r="B180" s="1851" t="s">
        <v>16</v>
      </c>
      <c r="C180" s="1851" t="s">
        <v>2688</v>
      </c>
      <c r="D180" s="1851" t="s">
        <v>2416</v>
      </c>
      <c r="E180" s="1851" t="s">
        <v>2417</v>
      </c>
      <c r="F180" s="1851" t="s">
        <v>2689</v>
      </c>
      <c r="G180" s="1851" t="s">
        <v>28</v>
      </c>
      <c r="H180" s="1851" t="s">
        <v>28</v>
      </c>
      <c r="I180" s="1851" t="s">
        <v>859</v>
      </c>
    </row>
    <row r="181" ht="11.25" customHeight="1">
      <c r="A181" s="1851" t="s">
        <v>2263</v>
      </c>
      <c r="B181" s="1851" t="s">
        <v>16</v>
      </c>
      <c r="C181" s="1851" t="s">
        <v>2690</v>
      </c>
      <c r="D181" s="1851" t="s">
        <v>2416</v>
      </c>
      <c r="E181" s="1851" t="s">
        <v>2417</v>
      </c>
      <c r="F181" s="1851" t="s">
        <v>2691</v>
      </c>
      <c r="G181" s="1851" t="s">
        <v>28</v>
      </c>
      <c r="H181" s="1851" t="s">
        <v>28</v>
      </c>
      <c r="I181" s="1851" t="s">
        <v>859</v>
      </c>
    </row>
    <row r="182" ht="11.25" customHeight="1">
      <c r="A182" s="1851" t="s">
        <v>2263</v>
      </c>
      <c r="B182" s="1851" t="s">
        <v>16</v>
      </c>
      <c r="C182" s="1851" t="s">
        <v>2692</v>
      </c>
      <c r="D182" s="1851" t="s">
        <v>2416</v>
      </c>
      <c r="E182" s="1851" t="s">
        <v>2417</v>
      </c>
      <c r="F182" s="1851" t="s">
        <v>2693</v>
      </c>
      <c r="G182" s="1851" t="s">
        <v>28</v>
      </c>
      <c r="H182" s="1851" t="s">
        <v>28</v>
      </c>
      <c r="I182" s="1851" t="s">
        <v>859</v>
      </c>
    </row>
    <row r="183" ht="11.25" customHeight="1">
      <c r="A183" s="1851" t="s">
        <v>2263</v>
      </c>
      <c r="B183" s="1851" t="s">
        <v>16</v>
      </c>
      <c r="C183" s="1851" t="s">
        <v>2737</v>
      </c>
      <c r="D183" s="1851" t="s">
        <v>2416</v>
      </c>
      <c r="E183" s="1851" t="s">
        <v>2417</v>
      </c>
      <c r="F183" s="1851" t="s">
        <v>2738</v>
      </c>
      <c r="G183" s="1851" t="s">
        <v>28</v>
      </c>
      <c r="H183" s="1851" t="s">
        <v>28</v>
      </c>
      <c r="I183" s="1851" t="s">
        <v>859</v>
      </c>
    </row>
    <row r="184" ht="11.25" customHeight="1">
      <c r="A184" s="1851" t="s">
        <v>2263</v>
      </c>
      <c r="B184" s="1851" t="s">
        <v>16</v>
      </c>
      <c r="C184" s="1851" t="s">
        <v>2694</v>
      </c>
      <c r="D184" s="1851" t="s">
        <v>2416</v>
      </c>
      <c r="E184" s="1851" t="s">
        <v>2417</v>
      </c>
      <c r="F184" s="1851" t="s">
        <v>2695</v>
      </c>
      <c r="G184" s="1851" t="s">
        <v>28</v>
      </c>
      <c r="H184" s="1851" t="s">
        <v>28</v>
      </c>
      <c r="I184" s="1851" t="s">
        <v>859</v>
      </c>
    </row>
    <row r="185" ht="11.25" customHeight="1">
      <c r="A185" s="1851" t="s">
        <v>2263</v>
      </c>
      <c r="B185" s="1851" t="s">
        <v>16</v>
      </c>
      <c r="C185" s="1851" t="s">
        <v>2696</v>
      </c>
      <c r="D185" s="1851" t="s">
        <v>2416</v>
      </c>
      <c r="E185" s="1851" t="s">
        <v>2417</v>
      </c>
      <c r="F185" s="1851" t="s">
        <v>2697</v>
      </c>
      <c r="G185" s="1851" t="s">
        <v>28</v>
      </c>
      <c r="H185" s="1851" t="s">
        <v>28</v>
      </c>
      <c r="I185" s="1851" t="s">
        <v>859</v>
      </c>
    </row>
    <row r="186" ht="11.25" customHeight="1">
      <c r="A186" s="1851" t="s">
        <v>2263</v>
      </c>
      <c r="B186" s="1851" t="s">
        <v>16</v>
      </c>
      <c r="C186" s="1851" t="s">
        <v>2698</v>
      </c>
      <c r="D186" s="1851" t="s">
        <v>2416</v>
      </c>
      <c r="E186" s="1851" t="s">
        <v>2417</v>
      </c>
      <c r="F186" s="1851" t="s">
        <v>2699</v>
      </c>
      <c r="G186" s="1851" t="s">
        <v>28</v>
      </c>
      <c r="H186" s="1851" t="s">
        <v>28</v>
      </c>
      <c r="I186" s="1851" t="s">
        <v>859</v>
      </c>
    </row>
    <row r="187" ht="11.25" customHeight="1">
      <c r="A187" s="1851" t="s">
        <v>2263</v>
      </c>
      <c r="B187" s="1851" t="s">
        <v>16</v>
      </c>
      <c r="C187" s="1851" t="s">
        <v>2700</v>
      </c>
      <c r="D187" s="1851" t="s">
        <v>2416</v>
      </c>
      <c r="E187" s="1851" t="s">
        <v>2417</v>
      </c>
      <c r="F187" s="1851" t="s">
        <v>2701</v>
      </c>
      <c r="G187" s="1851" t="s">
        <v>28</v>
      </c>
      <c r="H187" s="1851" t="s">
        <v>28</v>
      </c>
      <c r="I187" s="1851" t="s">
        <v>859</v>
      </c>
    </row>
    <row r="188" ht="11.25" customHeight="1">
      <c r="A188" s="1851" t="s">
        <v>2263</v>
      </c>
      <c r="B188" s="1851" t="s">
        <v>16</v>
      </c>
      <c r="C188" s="1851" t="s">
        <v>2702</v>
      </c>
      <c r="D188" s="1851" t="s">
        <v>2416</v>
      </c>
      <c r="E188" s="1851" t="s">
        <v>2417</v>
      </c>
      <c r="F188" s="1851" t="s">
        <v>2703</v>
      </c>
      <c r="G188" s="1851" t="s">
        <v>28</v>
      </c>
      <c r="H188" s="1851" t="s">
        <v>28</v>
      </c>
      <c r="I188" s="1851" t="s">
        <v>859</v>
      </c>
    </row>
    <row r="189" ht="11.25" customHeight="1">
      <c r="A189" s="1851" t="s">
        <v>2263</v>
      </c>
      <c r="B189" s="1851" t="s">
        <v>16</v>
      </c>
      <c r="C189" s="1851" t="s">
        <v>2415</v>
      </c>
      <c r="D189" s="1851" t="s">
        <v>2416</v>
      </c>
      <c r="E189" s="1851" t="s">
        <v>2417</v>
      </c>
      <c r="F189" s="1851" t="s">
        <v>2414</v>
      </c>
      <c r="G189" s="1851" t="s">
        <v>28</v>
      </c>
      <c r="H189" s="1851" t="s">
        <v>28</v>
      </c>
      <c r="I189" s="1851" t="s">
        <v>859</v>
      </c>
    </row>
    <row r="190" ht="11.25" customHeight="1">
      <c r="A190" s="1851" t="s">
        <v>2263</v>
      </c>
      <c r="B190" s="1851" t="s">
        <v>16</v>
      </c>
      <c r="C190" s="1851" t="s">
        <v>2739</v>
      </c>
      <c r="D190" s="1851" t="s">
        <v>2740</v>
      </c>
      <c r="E190" s="1851" t="s">
        <v>2741</v>
      </c>
      <c r="F190" s="1851" t="s">
        <v>2303</v>
      </c>
      <c r="G190" s="1851" t="s">
        <v>28</v>
      </c>
      <c r="H190" s="1851" t="s">
        <v>28</v>
      </c>
      <c r="I190" s="1851" t="s">
        <v>859</v>
      </c>
    </row>
    <row r="191" ht="11.25" customHeight="1">
      <c r="A191" s="1851" t="s">
        <v>2263</v>
      </c>
      <c r="B191" s="1851" t="s">
        <v>16</v>
      </c>
      <c r="C191" s="1851" t="s">
        <v>2742</v>
      </c>
      <c r="D191" s="1851" t="s">
        <v>2740</v>
      </c>
      <c r="E191" s="1851" t="s">
        <v>2741</v>
      </c>
      <c r="F191" s="1851" t="s">
        <v>2743</v>
      </c>
      <c r="G191" s="1851" t="s">
        <v>28</v>
      </c>
      <c r="H191" s="1851" t="s">
        <v>28</v>
      </c>
      <c r="I191" s="1851" t="s">
        <v>859</v>
      </c>
    </row>
    <row r="192" ht="11.25" customHeight="1">
      <c r="A192" s="1851" t="s">
        <v>2263</v>
      </c>
      <c r="B192" s="1851" t="s">
        <v>16</v>
      </c>
      <c r="C192" s="1851" t="s">
        <v>2744</v>
      </c>
      <c r="D192" s="1851" t="s">
        <v>2705</v>
      </c>
      <c r="E192" s="1851" t="s">
        <v>2417</v>
      </c>
      <c r="F192" s="1851" t="s">
        <v>2745</v>
      </c>
      <c r="G192" s="1851" t="s">
        <v>28</v>
      </c>
      <c r="H192" s="1851" t="s">
        <v>28</v>
      </c>
      <c r="I192" s="1851" t="s">
        <v>859</v>
      </c>
    </row>
    <row r="193" ht="11.25" customHeight="1">
      <c r="A193" s="1851" t="s">
        <v>2263</v>
      </c>
      <c r="B193" s="1851" t="s">
        <v>16</v>
      </c>
      <c r="C193" s="1851" t="s">
        <v>2704</v>
      </c>
      <c r="D193" s="1851" t="s">
        <v>2705</v>
      </c>
      <c r="E193" s="1851" t="s">
        <v>2417</v>
      </c>
      <c r="F193" s="1851" t="s">
        <v>2706</v>
      </c>
      <c r="G193" s="1851" t="s">
        <v>28</v>
      </c>
      <c r="H193" s="1851" t="s">
        <v>28</v>
      </c>
      <c r="I193" s="1851" t="s">
        <v>859</v>
      </c>
    </row>
    <row r="194" ht="11.25" customHeight="1">
      <c r="A194" s="1851" t="s">
        <v>2263</v>
      </c>
      <c r="B194" s="1851" t="s">
        <v>16</v>
      </c>
      <c r="C194" s="1851" t="s">
        <v>2746</v>
      </c>
      <c r="D194" s="1851" t="s">
        <v>2747</v>
      </c>
      <c r="E194" s="1851" t="s">
        <v>2748</v>
      </c>
      <c r="F194" s="1851" t="s">
        <v>2315</v>
      </c>
      <c r="G194" s="1851" t="s">
        <v>28</v>
      </c>
      <c r="H194" s="1851" t="s">
        <v>28</v>
      </c>
      <c r="I194" s="1851" t="s">
        <v>859</v>
      </c>
    </row>
    <row r="195" ht="11.25" customHeight="1">
      <c r="A195" s="1851" t="s">
        <v>2263</v>
      </c>
      <c r="B195" s="1851" t="s">
        <v>16</v>
      </c>
      <c r="C195" s="1851" t="s">
        <v>2749</v>
      </c>
      <c r="D195" s="1851" t="s">
        <v>2750</v>
      </c>
      <c r="E195" s="1851" t="s">
        <v>2751</v>
      </c>
      <c r="F195" s="1851" t="s">
        <v>2315</v>
      </c>
      <c r="G195" s="1851" t="s">
        <v>2752</v>
      </c>
      <c r="H195" s="1851" t="s">
        <v>28</v>
      </c>
      <c r="I195" s="1851" t="s">
        <v>859</v>
      </c>
    </row>
    <row r="196" ht="11.25" customHeight="1">
      <c r="A196" s="1851" t="s">
        <v>2263</v>
      </c>
      <c r="B196" s="1851" t="s">
        <v>16</v>
      </c>
      <c r="C196" s="1851" t="s">
        <v>2753</v>
      </c>
      <c r="D196" s="1851" t="s">
        <v>2754</v>
      </c>
      <c r="E196" s="1851" t="s">
        <v>2755</v>
      </c>
      <c r="F196" s="1851" t="s">
        <v>2507</v>
      </c>
      <c r="G196" s="1851" t="s">
        <v>28</v>
      </c>
      <c r="H196" s="1851" t="s">
        <v>28</v>
      </c>
      <c r="I196" s="1851" t="s">
        <v>859</v>
      </c>
    </row>
    <row r="197" ht="11.25" customHeight="1">
      <c r="A197" s="1851" t="s">
        <v>2263</v>
      </c>
      <c r="B197" s="1851" t="s">
        <v>16</v>
      </c>
      <c r="C197" s="1851" t="s">
        <v>2756</v>
      </c>
      <c r="D197" s="1851" t="s">
        <v>2757</v>
      </c>
      <c r="E197" s="1851" t="s">
        <v>2758</v>
      </c>
      <c r="F197" s="1851" t="s">
        <v>2598</v>
      </c>
      <c r="G197" s="1851" t="s">
        <v>28</v>
      </c>
      <c r="H197" s="1851" t="s">
        <v>28</v>
      </c>
      <c r="I197" s="1851" t="s">
        <v>859</v>
      </c>
    </row>
    <row r="198" ht="11.25" customHeight="1">
      <c r="A198" s="1851" t="s">
        <v>2263</v>
      </c>
      <c r="B198" s="1851" t="s">
        <v>16</v>
      </c>
      <c r="C198" s="1851" t="s">
        <v>2759</v>
      </c>
      <c r="D198" s="1851" t="s">
        <v>2760</v>
      </c>
      <c r="E198" s="1851" t="s">
        <v>2761</v>
      </c>
      <c r="F198" s="1851" t="s">
        <v>2336</v>
      </c>
      <c r="G198" s="1851" t="s">
        <v>28</v>
      </c>
      <c r="H198" s="1851" t="s">
        <v>28</v>
      </c>
      <c r="I198" s="1851" t="s">
        <v>859</v>
      </c>
    </row>
    <row r="199" ht="11.25" customHeight="1">
      <c r="A199" s="1851" t="s">
        <v>2263</v>
      </c>
      <c r="B199" s="1851" t="s">
        <v>16</v>
      </c>
      <c r="C199" s="1851" t="s">
        <v>2762</v>
      </c>
      <c r="D199" s="1851" t="s">
        <v>2763</v>
      </c>
      <c r="E199" s="1851" t="s">
        <v>2764</v>
      </c>
      <c r="F199" s="1851" t="s">
        <v>2425</v>
      </c>
      <c r="G199" s="1851" t="s">
        <v>28</v>
      </c>
      <c r="H199" s="1851" t="s">
        <v>28</v>
      </c>
      <c r="I199" s="1851" t="s">
        <v>859</v>
      </c>
    </row>
    <row r="200" ht="11.25" customHeight="1">
      <c r="A200" s="1851" t="s">
        <v>2263</v>
      </c>
      <c r="B200" s="1851" t="s">
        <v>16</v>
      </c>
      <c r="C200" s="1851" t="s">
        <v>2765</v>
      </c>
      <c r="D200" s="1851" t="s">
        <v>2766</v>
      </c>
      <c r="E200" s="1851" t="s">
        <v>2767</v>
      </c>
      <c r="F200" s="1851" t="s">
        <v>2768</v>
      </c>
      <c r="G200" s="1851" t="s">
        <v>28</v>
      </c>
      <c r="H200" s="1851" t="s">
        <v>28</v>
      </c>
      <c r="I200" s="1851" t="s">
        <v>859</v>
      </c>
    </row>
    <row r="201" ht="11.25" customHeight="1">
      <c r="A201" s="1851" t="s">
        <v>2263</v>
      </c>
      <c r="B201" s="1851" t="s">
        <v>16</v>
      </c>
      <c r="C201" s="1851" t="s">
        <v>2769</v>
      </c>
      <c r="D201" s="1851" t="s">
        <v>2770</v>
      </c>
      <c r="E201" s="1851" t="s">
        <v>2771</v>
      </c>
      <c r="F201" s="1851" t="s">
        <v>2336</v>
      </c>
      <c r="G201" s="1851" t="s">
        <v>28</v>
      </c>
      <c r="H201" s="1851" t="s">
        <v>28</v>
      </c>
      <c r="I201" s="1851" t="s">
        <v>859</v>
      </c>
    </row>
    <row r="202" ht="11.25" customHeight="1">
      <c r="A202" s="1851" t="s">
        <v>2263</v>
      </c>
      <c r="B202" s="1851" t="s">
        <v>16</v>
      </c>
      <c r="C202" s="1851" t="s">
        <v>2422</v>
      </c>
      <c r="D202" s="1851" t="s">
        <v>2423</v>
      </c>
      <c r="E202" s="1851" t="s">
        <v>2424</v>
      </c>
      <c r="F202" s="1851" t="s">
        <v>2425</v>
      </c>
      <c r="G202" s="1851" t="s">
        <v>28</v>
      </c>
      <c r="H202" s="1851" t="s">
        <v>28</v>
      </c>
      <c r="I202" s="1851" t="s">
        <v>859</v>
      </c>
    </row>
    <row r="203" ht="11.25" customHeight="1">
      <c r="A203" s="1851" t="s">
        <v>2263</v>
      </c>
      <c r="B203" s="1851" t="s">
        <v>16</v>
      </c>
      <c r="C203" s="1851" t="s">
        <v>2772</v>
      </c>
      <c r="D203" s="1851" t="s">
        <v>2773</v>
      </c>
      <c r="E203" s="1851" t="s">
        <v>2774</v>
      </c>
      <c r="F203" s="1851" t="s">
        <v>2442</v>
      </c>
      <c r="G203" s="1851" t="s">
        <v>2775</v>
      </c>
      <c r="H203" s="1851" t="s">
        <v>28</v>
      </c>
      <c r="I203" s="1851" t="s">
        <v>859</v>
      </c>
    </row>
    <row r="204" ht="11.25" customHeight="1">
      <c r="A204" s="1851" t="s">
        <v>2263</v>
      </c>
      <c r="B204" s="1851" t="s">
        <v>16</v>
      </c>
      <c r="C204" s="1851" t="s">
        <v>2776</v>
      </c>
      <c r="D204" s="1851" t="s">
        <v>2777</v>
      </c>
      <c r="E204" s="1851" t="s">
        <v>2778</v>
      </c>
      <c r="F204" s="1851" t="s">
        <v>2779</v>
      </c>
      <c r="G204" s="1851" t="s">
        <v>28</v>
      </c>
      <c r="H204" s="1851" t="s">
        <v>28</v>
      </c>
      <c r="I204" s="1851" t="s">
        <v>859</v>
      </c>
    </row>
    <row r="205" ht="11.25" customHeight="1">
      <c r="A205" s="1851" t="s">
        <v>2263</v>
      </c>
      <c r="B205" s="1851" t="s">
        <v>16</v>
      </c>
      <c r="C205" s="1851" t="s">
        <v>2780</v>
      </c>
      <c r="D205" s="1851" t="s">
        <v>2781</v>
      </c>
      <c r="E205" s="1851" t="s">
        <v>2782</v>
      </c>
      <c r="F205" s="1851" t="s">
        <v>2315</v>
      </c>
      <c r="G205" s="1851" t="s">
        <v>2783</v>
      </c>
      <c r="H205" s="1851" t="s">
        <v>28</v>
      </c>
      <c r="I205" s="1851" t="s">
        <v>859</v>
      </c>
    </row>
    <row r="206" ht="11.25" customHeight="1">
      <c r="A206" s="1851" t="s">
        <v>2263</v>
      </c>
      <c r="B206" s="1851" t="s">
        <v>16</v>
      </c>
      <c r="C206" s="1851" t="s">
        <v>2784</v>
      </c>
      <c r="D206" s="1851" t="s">
        <v>2785</v>
      </c>
      <c r="E206" s="1851" t="s">
        <v>2786</v>
      </c>
      <c r="F206" s="1851" t="s">
        <v>2315</v>
      </c>
      <c r="G206" s="1851" t="s">
        <v>2787</v>
      </c>
      <c r="H206" s="1851" t="s">
        <v>28</v>
      </c>
      <c r="I206" s="1851" t="s">
        <v>859</v>
      </c>
    </row>
    <row r="207" ht="11.25" customHeight="1">
      <c r="A207" s="1851" t="s">
        <v>2263</v>
      </c>
      <c r="B207" s="1851" t="s">
        <v>16</v>
      </c>
      <c r="C207" s="1851" t="s">
        <v>2429</v>
      </c>
      <c r="D207" s="1851" t="s">
        <v>2430</v>
      </c>
      <c r="E207" s="1851" t="s">
        <v>2431</v>
      </c>
      <c r="F207" s="1851" t="s">
        <v>2432</v>
      </c>
      <c r="G207" s="1851" t="s">
        <v>28</v>
      </c>
      <c r="H207" s="1851" t="s">
        <v>28</v>
      </c>
      <c r="I207" s="1851" t="s">
        <v>859</v>
      </c>
    </row>
    <row r="208" ht="11.25" customHeight="1">
      <c r="A208" s="1851" t="s">
        <v>2263</v>
      </c>
      <c r="B208" s="1851" t="s">
        <v>16</v>
      </c>
      <c r="C208" s="1851" t="s">
        <v>2433</v>
      </c>
      <c r="D208" s="1851" t="s">
        <v>2434</v>
      </c>
      <c r="E208" s="1851" t="s">
        <v>2435</v>
      </c>
      <c r="F208" s="1851" t="s">
        <v>2311</v>
      </c>
      <c r="G208" s="1851" t="s">
        <v>28</v>
      </c>
      <c r="H208" s="1851" t="s">
        <v>28</v>
      </c>
      <c r="I208" s="1851" t="s">
        <v>859</v>
      </c>
    </row>
    <row r="209" ht="11.25" customHeight="1">
      <c r="A209" s="1851" t="s">
        <v>2263</v>
      </c>
      <c r="B209" s="1851" t="s">
        <v>16</v>
      </c>
      <c r="C209" s="1851" t="s">
        <v>2436</v>
      </c>
      <c r="D209" s="1851" t="s">
        <v>2437</v>
      </c>
      <c r="E209" s="1851" t="s">
        <v>2438</v>
      </c>
      <c r="F209" s="1851" t="s">
        <v>2311</v>
      </c>
      <c r="G209" s="1851" t="s">
        <v>28</v>
      </c>
      <c r="H209" s="1851" t="s">
        <v>28</v>
      </c>
      <c r="I209" s="1851" t="s">
        <v>859</v>
      </c>
    </row>
    <row r="210" ht="11.25" customHeight="1">
      <c r="A210" s="1851" t="s">
        <v>2263</v>
      </c>
      <c r="B210" s="1851" t="s">
        <v>16</v>
      </c>
      <c r="C210" s="1851" t="s">
        <v>2439</v>
      </c>
      <c r="D210" s="1851" t="s">
        <v>2440</v>
      </c>
      <c r="E210" s="1851" t="s">
        <v>2441</v>
      </c>
      <c r="F210" s="1851" t="s">
        <v>2442</v>
      </c>
      <c r="G210" s="1851" t="s">
        <v>28</v>
      </c>
      <c r="H210" s="1851" t="s">
        <v>28</v>
      </c>
      <c r="I210" s="1851" t="s">
        <v>859</v>
      </c>
    </row>
    <row r="211" ht="11.25" customHeight="1">
      <c r="A211" s="1851" t="s">
        <v>2263</v>
      </c>
      <c r="B211" s="1851" t="s">
        <v>16</v>
      </c>
      <c r="C211" s="1851" t="s">
        <v>2788</v>
      </c>
      <c r="D211" s="1851" t="s">
        <v>2789</v>
      </c>
      <c r="E211" s="1851" t="s">
        <v>2790</v>
      </c>
      <c r="F211" s="1851" t="s">
        <v>2400</v>
      </c>
      <c r="G211" s="1851" t="s">
        <v>28</v>
      </c>
      <c r="H211" s="1851" t="s">
        <v>28</v>
      </c>
      <c r="I211" s="1851" t="s">
        <v>859</v>
      </c>
    </row>
    <row r="212" ht="11.25" customHeight="1">
      <c r="A212" s="1851" t="s">
        <v>2263</v>
      </c>
      <c r="B212" s="1851" t="s">
        <v>16</v>
      </c>
      <c r="C212" s="1851" t="s">
        <v>2791</v>
      </c>
      <c r="D212" s="1851" t="s">
        <v>2792</v>
      </c>
      <c r="E212" s="1851" t="s">
        <v>2793</v>
      </c>
      <c r="F212" s="1851" t="s">
        <v>2344</v>
      </c>
      <c r="G212" s="1851" t="s">
        <v>2794</v>
      </c>
      <c r="H212" s="1851" t="s">
        <v>28</v>
      </c>
      <c r="I212" s="1851" t="s">
        <v>859</v>
      </c>
    </row>
    <row r="213" ht="11.25" customHeight="1">
      <c r="A213" s="1851" t="s">
        <v>2263</v>
      </c>
      <c r="B213" s="1851" t="s">
        <v>16</v>
      </c>
      <c r="C213" s="1851" t="s">
        <v>2795</v>
      </c>
      <c r="D213" s="1851" t="s">
        <v>2796</v>
      </c>
      <c r="E213" s="1851" t="s">
        <v>2797</v>
      </c>
      <c r="F213" s="1851" t="s">
        <v>2395</v>
      </c>
      <c r="G213" s="1851" t="s">
        <v>2798</v>
      </c>
      <c r="H213" s="1851" t="s">
        <v>28</v>
      </c>
      <c r="I213" s="1851" t="s">
        <v>859</v>
      </c>
    </row>
    <row r="214" ht="11.25" customHeight="1">
      <c r="A214" s="1851" t="s">
        <v>2263</v>
      </c>
      <c r="B214" s="1851" t="s">
        <v>16</v>
      </c>
      <c r="C214" s="1851" t="s">
        <v>2443</v>
      </c>
      <c r="D214" s="1851" t="s">
        <v>2444</v>
      </c>
      <c r="E214" s="1851" t="s">
        <v>2445</v>
      </c>
      <c r="F214" s="1851" t="s">
        <v>2315</v>
      </c>
      <c r="G214" s="1851" t="s">
        <v>28</v>
      </c>
      <c r="H214" s="1851" t="s">
        <v>28</v>
      </c>
      <c r="I214" s="1851" t="s">
        <v>859</v>
      </c>
    </row>
    <row r="215" ht="11.25" customHeight="1">
      <c r="A215" s="1851" t="s">
        <v>2263</v>
      </c>
      <c r="B215" s="1851" t="s">
        <v>16</v>
      </c>
      <c r="C215" s="1851" t="s">
        <v>2799</v>
      </c>
      <c r="D215" s="1851" t="s">
        <v>2800</v>
      </c>
      <c r="E215" s="1851" t="s">
        <v>2801</v>
      </c>
      <c r="F215" s="1851" t="s">
        <v>2768</v>
      </c>
      <c r="G215" s="1851" t="s">
        <v>28</v>
      </c>
      <c r="H215" s="1851" t="s">
        <v>28</v>
      </c>
      <c r="I215" s="1851" t="s">
        <v>859</v>
      </c>
    </row>
    <row r="216" ht="11.25" customHeight="1">
      <c r="A216" s="1851" t="s">
        <v>2263</v>
      </c>
      <c r="B216" s="1851" t="s">
        <v>16</v>
      </c>
      <c r="C216" s="1851" t="s">
        <v>2446</v>
      </c>
      <c r="D216" s="1851" t="s">
        <v>2447</v>
      </c>
      <c r="E216" s="1851" t="s">
        <v>2448</v>
      </c>
      <c r="F216" s="1851" t="s">
        <v>2432</v>
      </c>
      <c r="G216" s="1851" t="s">
        <v>28</v>
      </c>
      <c r="H216" s="1851" t="s">
        <v>28</v>
      </c>
      <c r="I216" s="1851" t="s">
        <v>859</v>
      </c>
    </row>
    <row r="217" ht="11.25" customHeight="1">
      <c r="A217" s="1851" t="s">
        <v>2263</v>
      </c>
      <c r="B217" s="1851" t="s">
        <v>16</v>
      </c>
      <c r="C217" s="1851" t="s">
        <v>2802</v>
      </c>
      <c r="D217" s="1851" t="s">
        <v>2803</v>
      </c>
      <c r="E217" s="1851" t="s">
        <v>2804</v>
      </c>
      <c r="F217" s="1851" t="s">
        <v>2344</v>
      </c>
      <c r="G217" s="1851" t="s">
        <v>28</v>
      </c>
      <c r="H217" s="1851" t="s">
        <v>28</v>
      </c>
      <c r="I217" s="1851" t="s">
        <v>859</v>
      </c>
    </row>
    <row r="218" ht="11.25" customHeight="1">
      <c r="A218" s="1851" t="s">
        <v>2263</v>
      </c>
      <c r="B218" s="1851" t="s">
        <v>16</v>
      </c>
      <c r="C218" s="1851" t="s">
        <v>2805</v>
      </c>
      <c r="D218" s="1851" t="s">
        <v>2806</v>
      </c>
      <c r="E218" s="1851" t="s">
        <v>2807</v>
      </c>
      <c r="F218" s="1851" t="s">
        <v>2684</v>
      </c>
      <c r="G218" s="1851" t="s">
        <v>28</v>
      </c>
      <c r="H218" s="1851" t="s">
        <v>28</v>
      </c>
      <c r="I218" s="1851" t="s">
        <v>859</v>
      </c>
    </row>
    <row r="219" ht="11.25" customHeight="1">
      <c r="A219" s="1851" t="s">
        <v>2263</v>
      </c>
      <c r="B219" s="1851" t="s">
        <v>16</v>
      </c>
      <c r="C219" s="1851" t="s">
        <v>2808</v>
      </c>
      <c r="D219" s="1851" t="s">
        <v>2809</v>
      </c>
      <c r="E219" s="1851" t="s">
        <v>2810</v>
      </c>
      <c r="F219" s="1851" t="s">
        <v>2270</v>
      </c>
      <c r="G219" s="1851" t="s">
        <v>28</v>
      </c>
      <c r="H219" s="1851" t="s">
        <v>28</v>
      </c>
      <c r="I219" s="1851" t="s">
        <v>859</v>
      </c>
    </row>
    <row r="220" ht="11.25" customHeight="1">
      <c r="A220" s="1851" t="s">
        <v>2263</v>
      </c>
      <c r="B220" s="1851" t="s">
        <v>16</v>
      </c>
      <c r="C220" s="1851" t="s">
        <v>2449</v>
      </c>
      <c r="D220" s="1851" t="s">
        <v>2450</v>
      </c>
      <c r="E220" s="1851" t="s">
        <v>2451</v>
      </c>
      <c r="F220" s="1851" t="s">
        <v>2452</v>
      </c>
      <c r="G220" s="1851" t="s">
        <v>28</v>
      </c>
      <c r="H220" s="1851" t="s">
        <v>28</v>
      </c>
      <c r="I220" s="1851" t="s">
        <v>859</v>
      </c>
    </row>
    <row r="221" ht="11.25" customHeight="1">
      <c r="A221" s="1851" t="s">
        <v>2263</v>
      </c>
      <c r="B221" s="1851" t="s">
        <v>16</v>
      </c>
      <c r="C221" s="1851" t="s">
        <v>2811</v>
      </c>
      <c r="D221" s="1851" t="s">
        <v>2812</v>
      </c>
      <c r="E221" s="1851" t="s">
        <v>2813</v>
      </c>
      <c r="F221" s="1851" t="s">
        <v>2684</v>
      </c>
      <c r="G221" s="1851" t="s">
        <v>28</v>
      </c>
      <c r="H221" s="1851" t="s">
        <v>28</v>
      </c>
      <c r="I221" s="1851" t="s">
        <v>859</v>
      </c>
    </row>
    <row r="222" ht="11.25" customHeight="1">
      <c r="A222" s="1851" t="s">
        <v>2263</v>
      </c>
      <c r="B222" s="1851" t="s">
        <v>16</v>
      </c>
      <c r="C222" s="1851" t="s">
        <v>2460</v>
      </c>
      <c r="D222" s="1851" t="s">
        <v>2461</v>
      </c>
      <c r="E222" s="1851" t="s">
        <v>2462</v>
      </c>
      <c r="F222" s="1851" t="s">
        <v>2463</v>
      </c>
      <c r="G222" s="1851" t="s">
        <v>28</v>
      </c>
      <c r="H222" s="1851" t="s">
        <v>28</v>
      </c>
      <c r="I222" s="1851" t="s">
        <v>859</v>
      </c>
    </row>
    <row r="223" ht="11.25" customHeight="1">
      <c r="A223" s="1851" t="s">
        <v>2263</v>
      </c>
      <c r="B223" s="1851" t="s">
        <v>16</v>
      </c>
      <c r="C223" s="1851" t="s">
        <v>2814</v>
      </c>
      <c r="D223" s="1851" t="s">
        <v>2815</v>
      </c>
      <c r="E223" s="1851" t="s">
        <v>51</v>
      </c>
      <c r="F223" s="1851" t="s">
        <v>2816</v>
      </c>
      <c r="G223" s="1851" t="s">
        <v>28</v>
      </c>
      <c r="H223" s="1851" t="s">
        <v>28</v>
      </c>
      <c r="I223" s="1851" t="s">
        <v>859</v>
      </c>
    </row>
    <row r="224" ht="11.25" customHeight="1">
      <c r="A224" s="1851" t="s">
        <v>2263</v>
      </c>
      <c r="B224" s="1851" t="s">
        <v>16</v>
      </c>
      <c r="C224" s="1851" t="s">
        <v>2817</v>
      </c>
      <c r="D224" s="1851" t="s">
        <v>2818</v>
      </c>
      <c r="E224" s="1851" t="s">
        <v>2819</v>
      </c>
      <c r="F224" s="1851" t="s">
        <v>2270</v>
      </c>
      <c r="G224" s="1851" t="s">
        <v>28</v>
      </c>
      <c r="H224" s="1851" t="s">
        <v>28</v>
      </c>
      <c r="I224" s="1851" t="s">
        <v>859</v>
      </c>
    </row>
    <row r="225" ht="11.25" customHeight="1">
      <c r="A225" s="1851" t="s">
        <v>2263</v>
      </c>
      <c r="B225" s="1851" t="s">
        <v>16</v>
      </c>
      <c r="C225" s="1851" t="s">
        <v>2477</v>
      </c>
      <c r="D225" s="1851" t="s">
        <v>2478</v>
      </c>
      <c r="E225" s="1851" t="s">
        <v>2479</v>
      </c>
      <c r="F225" s="1851" t="s">
        <v>2311</v>
      </c>
      <c r="G225" s="1851" t="s">
        <v>28</v>
      </c>
      <c r="H225" s="1851" t="s">
        <v>28</v>
      </c>
      <c r="I225" s="1851" t="s">
        <v>859</v>
      </c>
    </row>
    <row r="226" ht="11.25" customHeight="1">
      <c r="A226" s="1851" t="s">
        <v>2263</v>
      </c>
      <c r="B226" s="1851" t="s">
        <v>16</v>
      </c>
      <c r="C226" s="1851" t="s">
        <v>2820</v>
      </c>
      <c r="D226" s="1851" t="s">
        <v>2821</v>
      </c>
      <c r="E226" s="1851" t="s">
        <v>2822</v>
      </c>
      <c r="F226" s="1851" t="s">
        <v>2327</v>
      </c>
      <c r="G226" s="1851" t="s">
        <v>2823</v>
      </c>
      <c r="H226" s="1851" t="s">
        <v>28</v>
      </c>
      <c r="I226" s="1851" t="s">
        <v>859</v>
      </c>
    </row>
    <row r="227" ht="11.25" customHeight="1">
      <c r="A227" s="1851" t="s">
        <v>2263</v>
      </c>
      <c r="B227" s="1851" t="s">
        <v>16</v>
      </c>
      <c r="C227" s="1851" t="s">
        <v>2824</v>
      </c>
      <c r="D227" s="1851" t="s">
        <v>2825</v>
      </c>
      <c r="E227" s="1851" t="s">
        <v>2826</v>
      </c>
      <c r="F227" s="1851" t="s">
        <v>2278</v>
      </c>
      <c r="G227" s="1851" t="s">
        <v>2827</v>
      </c>
      <c r="H227" s="1851" t="s">
        <v>28</v>
      </c>
      <c r="I227" s="1851" t="s">
        <v>859</v>
      </c>
    </row>
    <row r="228" ht="11.25" customHeight="1">
      <c r="A228" s="1851" t="s">
        <v>2263</v>
      </c>
      <c r="B228" s="1851" t="s">
        <v>16</v>
      </c>
      <c r="C228" s="1851" t="s">
        <v>2828</v>
      </c>
      <c r="D228" s="1851" t="s">
        <v>2829</v>
      </c>
      <c r="E228" s="1851" t="s">
        <v>2830</v>
      </c>
      <c r="F228" s="1851" t="s">
        <v>2831</v>
      </c>
      <c r="G228" s="1851" t="s">
        <v>28</v>
      </c>
      <c r="H228" s="1851" t="s">
        <v>28</v>
      </c>
      <c r="I228" s="1851" t="s">
        <v>859</v>
      </c>
    </row>
    <row r="229" ht="11.25" customHeight="1">
      <c r="A229" s="1851" t="s">
        <v>2263</v>
      </c>
      <c r="B229" s="1851" t="s">
        <v>16</v>
      </c>
      <c r="C229" s="1851" t="s">
        <v>2832</v>
      </c>
      <c r="D229" s="1851" t="s">
        <v>2833</v>
      </c>
      <c r="E229" s="1851" t="s">
        <v>2834</v>
      </c>
      <c r="F229" s="1851" t="s">
        <v>2274</v>
      </c>
      <c r="G229" s="1851" t="s">
        <v>2835</v>
      </c>
      <c r="H229" s="1851" t="s">
        <v>28</v>
      </c>
      <c r="I229" s="1851" t="s">
        <v>859</v>
      </c>
    </row>
    <row r="230" ht="11.25" customHeight="1">
      <c r="A230" s="1851" t="s">
        <v>2263</v>
      </c>
      <c r="B230" s="1851" t="s">
        <v>16</v>
      </c>
      <c r="C230" s="1851" t="s">
        <v>2836</v>
      </c>
      <c r="D230" s="1851" t="s">
        <v>2837</v>
      </c>
      <c r="E230" s="1851" t="s">
        <v>2838</v>
      </c>
      <c r="F230" s="1851" t="s">
        <v>2303</v>
      </c>
      <c r="G230" s="1851" t="s">
        <v>28</v>
      </c>
      <c r="H230" s="1851" t="s">
        <v>28</v>
      </c>
      <c r="I230" s="1851" t="s">
        <v>859</v>
      </c>
    </row>
    <row r="231" ht="11.25" customHeight="1">
      <c r="A231" s="1851" t="s">
        <v>2263</v>
      </c>
      <c r="B231" s="1851" t="s">
        <v>16</v>
      </c>
      <c r="C231" s="1851" t="s">
        <v>2839</v>
      </c>
      <c r="D231" s="1851" t="s">
        <v>2840</v>
      </c>
      <c r="E231" s="1851" t="s">
        <v>2841</v>
      </c>
      <c r="F231" s="1851" t="s">
        <v>2842</v>
      </c>
      <c r="G231" s="1851" t="s">
        <v>28</v>
      </c>
      <c r="H231" s="1851" t="s">
        <v>28</v>
      </c>
      <c r="I231" s="1851" t="s">
        <v>859</v>
      </c>
    </row>
    <row r="232" ht="11.25" customHeight="1">
      <c r="A232" s="1851" t="s">
        <v>2263</v>
      </c>
      <c r="B232" s="1851" t="s">
        <v>16</v>
      </c>
      <c r="C232" s="1851" t="s">
        <v>2843</v>
      </c>
      <c r="D232" s="1851" t="s">
        <v>2844</v>
      </c>
      <c r="E232" s="1851" t="s">
        <v>2845</v>
      </c>
      <c r="F232" s="1851" t="s">
        <v>2658</v>
      </c>
      <c r="G232" s="1851" t="s">
        <v>28</v>
      </c>
      <c r="H232" s="1851" t="s">
        <v>28</v>
      </c>
      <c r="I232" s="1851" t="s">
        <v>859</v>
      </c>
    </row>
    <row r="233" ht="11.25" customHeight="1">
      <c r="A233" s="1851" t="s">
        <v>2263</v>
      </c>
      <c r="B233" s="1851" t="s">
        <v>16</v>
      </c>
      <c r="C233" s="1851" t="s">
        <v>2846</v>
      </c>
      <c r="D233" s="1851" t="s">
        <v>2847</v>
      </c>
      <c r="E233" s="1851" t="s">
        <v>2848</v>
      </c>
      <c r="F233" s="1851" t="s">
        <v>2684</v>
      </c>
      <c r="G233" s="1851" t="s">
        <v>2849</v>
      </c>
      <c r="H233" s="1851" t="s">
        <v>28</v>
      </c>
      <c r="I233" s="1851" t="s">
        <v>859</v>
      </c>
    </row>
    <row r="234" ht="11.25" customHeight="1">
      <c r="A234" s="1851" t="s">
        <v>2263</v>
      </c>
      <c r="B234" s="1851" t="s">
        <v>16</v>
      </c>
      <c r="C234" s="1851" t="s">
        <v>2850</v>
      </c>
      <c r="D234" s="1851" t="s">
        <v>2851</v>
      </c>
      <c r="E234" s="1851" t="s">
        <v>2852</v>
      </c>
      <c r="F234" s="1851" t="s">
        <v>2315</v>
      </c>
      <c r="G234" s="1851" t="s">
        <v>28</v>
      </c>
      <c r="H234" s="1851" t="s">
        <v>28</v>
      </c>
      <c r="I234" s="1851" t="s">
        <v>859</v>
      </c>
    </row>
    <row r="235" ht="11.25" customHeight="1">
      <c r="A235" s="1851" t="s">
        <v>2263</v>
      </c>
      <c r="B235" s="1851" t="s">
        <v>16</v>
      </c>
      <c r="C235" s="1851" t="s">
        <v>2853</v>
      </c>
      <c r="D235" s="1851" t="s">
        <v>2854</v>
      </c>
      <c r="E235" s="1851" t="s">
        <v>2855</v>
      </c>
      <c r="F235" s="1851" t="s">
        <v>2507</v>
      </c>
      <c r="G235" s="1851" t="s">
        <v>28</v>
      </c>
      <c r="H235" s="1851" t="s">
        <v>28</v>
      </c>
      <c r="I235" s="1851" t="s">
        <v>859</v>
      </c>
    </row>
    <row r="236" ht="11.25" customHeight="1">
      <c r="A236" s="1851" t="s">
        <v>2263</v>
      </c>
      <c r="B236" s="1851" t="s">
        <v>16</v>
      </c>
      <c r="C236" s="1851" t="s">
        <v>2856</v>
      </c>
      <c r="D236" s="1851" t="s">
        <v>2857</v>
      </c>
      <c r="E236" s="1851" t="s">
        <v>2858</v>
      </c>
      <c r="F236" s="1851" t="s">
        <v>2315</v>
      </c>
      <c r="G236" s="1851" t="s">
        <v>2859</v>
      </c>
      <c r="H236" s="1851" t="s">
        <v>28</v>
      </c>
      <c r="I236" s="1851" t="s">
        <v>859</v>
      </c>
    </row>
    <row r="237" ht="11.25" customHeight="1">
      <c r="A237" s="1851" t="s">
        <v>2263</v>
      </c>
      <c r="B237" s="1851" t="s">
        <v>16</v>
      </c>
      <c r="C237" s="1851" t="s">
        <v>2860</v>
      </c>
      <c r="D237" s="1851" t="s">
        <v>2861</v>
      </c>
      <c r="E237" s="1851" t="s">
        <v>2862</v>
      </c>
      <c r="F237" s="1851" t="s">
        <v>2266</v>
      </c>
      <c r="G237" s="1851" t="s">
        <v>28</v>
      </c>
      <c r="H237" s="1851" t="s">
        <v>28</v>
      </c>
      <c r="I237" s="1851" t="s">
        <v>859</v>
      </c>
    </row>
    <row r="238" ht="11.25" customHeight="1">
      <c r="A238" s="1851" t="s">
        <v>2263</v>
      </c>
      <c r="B238" s="1851" t="s">
        <v>16</v>
      </c>
      <c r="C238" s="1851" t="s">
        <v>2500</v>
      </c>
      <c r="D238" s="1851" t="s">
        <v>2501</v>
      </c>
      <c r="E238" s="1851" t="s">
        <v>2502</v>
      </c>
      <c r="F238" s="1851" t="s">
        <v>2503</v>
      </c>
      <c r="G238" s="1851" t="s">
        <v>28</v>
      </c>
      <c r="H238" s="1851" t="s">
        <v>28</v>
      </c>
      <c r="I238" s="1851" t="s">
        <v>859</v>
      </c>
    </row>
    <row r="239" ht="11.25" customHeight="1">
      <c r="A239" s="1851" t="s">
        <v>2263</v>
      </c>
      <c r="B239" s="1851" t="s">
        <v>16</v>
      </c>
      <c r="C239" s="1851" t="s">
        <v>2863</v>
      </c>
      <c r="D239" s="1851" t="s">
        <v>2864</v>
      </c>
      <c r="E239" s="1851" t="s">
        <v>2865</v>
      </c>
      <c r="F239" s="1851" t="s">
        <v>2270</v>
      </c>
      <c r="G239" s="1851" t="s">
        <v>28</v>
      </c>
      <c r="H239" s="1851" t="s">
        <v>28</v>
      </c>
      <c r="I239" s="1851" t="s">
        <v>859</v>
      </c>
    </row>
    <row r="240" ht="11.25" customHeight="1">
      <c r="A240" s="1851" t="s">
        <v>2263</v>
      </c>
      <c r="B240" s="1851" t="s">
        <v>16</v>
      </c>
      <c r="C240" s="1851" t="s">
        <v>2504</v>
      </c>
      <c r="D240" s="1851" t="s">
        <v>2505</v>
      </c>
      <c r="E240" s="1851" t="s">
        <v>2506</v>
      </c>
      <c r="F240" s="1851" t="s">
        <v>2507</v>
      </c>
      <c r="G240" s="1851" t="s">
        <v>28</v>
      </c>
      <c r="H240" s="1851" t="s">
        <v>28</v>
      </c>
      <c r="I240" s="1851" t="s">
        <v>859</v>
      </c>
    </row>
    <row r="241" ht="11.25" customHeight="1">
      <c r="A241" s="1851" t="s">
        <v>2263</v>
      </c>
      <c r="B241" s="1851" t="s">
        <v>16</v>
      </c>
      <c r="C241" s="1851" t="s">
        <v>2511</v>
      </c>
      <c r="D241" s="1851" t="s">
        <v>2512</v>
      </c>
      <c r="E241" s="1851" t="s">
        <v>2513</v>
      </c>
      <c r="F241" s="1851" t="s">
        <v>2507</v>
      </c>
      <c r="G241" s="1851" t="s">
        <v>28</v>
      </c>
      <c r="H241" s="1851" t="s">
        <v>28</v>
      </c>
      <c r="I241" s="1851" t="s">
        <v>859</v>
      </c>
    </row>
    <row r="242" ht="11.25" customHeight="1">
      <c r="A242" s="1851" t="s">
        <v>2263</v>
      </c>
      <c r="B242" s="1851" t="s">
        <v>16</v>
      </c>
      <c r="C242" s="1851" t="s">
        <v>2866</v>
      </c>
      <c r="D242" s="1851" t="s">
        <v>2867</v>
      </c>
      <c r="E242" s="1851" t="s">
        <v>2868</v>
      </c>
      <c r="F242" s="1851" t="s">
        <v>2507</v>
      </c>
      <c r="G242" s="1851" t="s">
        <v>28</v>
      </c>
      <c r="H242" s="1851" t="s">
        <v>28</v>
      </c>
      <c r="I242" s="1851" t="s">
        <v>859</v>
      </c>
    </row>
    <row r="243" ht="11.25" customHeight="1">
      <c r="A243" s="1851" t="s">
        <v>2263</v>
      </c>
      <c r="B243" s="1851" t="s">
        <v>16</v>
      </c>
      <c r="C243" s="1851" t="s">
        <v>2869</v>
      </c>
      <c r="D243" s="1851" t="s">
        <v>2870</v>
      </c>
      <c r="E243" s="1851" t="s">
        <v>2871</v>
      </c>
      <c r="F243" s="1851" t="s">
        <v>2452</v>
      </c>
      <c r="G243" s="1851" t="s">
        <v>2872</v>
      </c>
      <c r="H243" s="1851" t="s">
        <v>28</v>
      </c>
      <c r="I243" s="1851" t="s">
        <v>859</v>
      </c>
    </row>
    <row r="244" ht="11.25" customHeight="1">
      <c r="A244" s="1851" t="s">
        <v>2263</v>
      </c>
      <c r="B244" s="1851" t="s">
        <v>16</v>
      </c>
      <c r="C244" s="1851" t="s">
        <v>2873</v>
      </c>
      <c r="D244" s="1851" t="s">
        <v>2874</v>
      </c>
      <c r="E244" s="1851" t="s">
        <v>2875</v>
      </c>
      <c r="F244" s="1851" t="s">
        <v>2404</v>
      </c>
      <c r="G244" s="1851" t="s">
        <v>28</v>
      </c>
      <c r="H244" s="1851" t="s">
        <v>28</v>
      </c>
      <c r="I244" s="1851" t="s">
        <v>859</v>
      </c>
    </row>
    <row r="245" ht="11.25" customHeight="1">
      <c r="A245" s="1851" t="s">
        <v>2263</v>
      </c>
      <c r="B245" s="1851" t="s">
        <v>16</v>
      </c>
      <c r="C245" s="1851" t="s">
        <v>2876</v>
      </c>
      <c r="D245" s="1851" t="s">
        <v>2877</v>
      </c>
      <c r="E245" s="1851" t="s">
        <v>2878</v>
      </c>
      <c r="F245" s="1851" t="s">
        <v>2684</v>
      </c>
      <c r="G245" s="1851" t="s">
        <v>2879</v>
      </c>
      <c r="H245" s="1851" t="s">
        <v>28</v>
      </c>
      <c r="I245" s="1851" t="s">
        <v>859</v>
      </c>
    </row>
    <row r="246" ht="11.25" customHeight="1">
      <c r="A246" s="1851" t="s">
        <v>2263</v>
      </c>
      <c r="B246" s="1851" t="s">
        <v>16</v>
      </c>
      <c r="C246" s="1851" t="s">
        <v>2880</v>
      </c>
      <c r="D246" s="1851" t="s">
        <v>2881</v>
      </c>
      <c r="E246" s="1851" t="s">
        <v>2882</v>
      </c>
      <c r="F246" s="1851" t="s">
        <v>2336</v>
      </c>
      <c r="G246" s="1851" t="s">
        <v>2883</v>
      </c>
      <c r="H246" s="1851" t="s">
        <v>28</v>
      </c>
      <c r="I246" s="1851" t="s">
        <v>859</v>
      </c>
    </row>
    <row r="247" ht="11.25" customHeight="1">
      <c r="A247" s="1851" t="s">
        <v>2263</v>
      </c>
      <c r="B247" s="1851" t="s">
        <v>16</v>
      </c>
      <c r="C247" s="1851" t="s">
        <v>2884</v>
      </c>
      <c r="D247" s="1851" t="s">
        <v>2885</v>
      </c>
      <c r="E247" s="1851" t="s">
        <v>2886</v>
      </c>
      <c r="F247" s="1851" t="s">
        <v>2278</v>
      </c>
      <c r="G247" s="1851" t="s">
        <v>2887</v>
      </c>
      <c r="H247" s="1851" t="s">
        <v>28</v>
      </c>
      <c r="I247" s="1851" t="s">
        <v>859</v>
      </c>
    </row>
    <row r="248" ht="11.25" customHeight="1">
      <c r="A248" s="1851" t="s">
        <v>2263</v>
      </c>
      <c r="B248" s="1851" t="s">
        <v>16</v>
      </c>
      <c r="C248" s="1851" t="s">
        <v>2523</v>
      </c>
      <c r="D248" s="1851" t="s">
        <v>2524</v>
      </c>
      <c r="E248" s="1851" t="s">
        <v>2525</v>
      </c>
      <c r="F248" s="1851" t="s">
        <v>2507</v>
      </c>
      <c r="G248" s="1851" t="s">
        <v>28</v>
      </c>
      <c r="H248" s="1851" t="s">
        <v>28</v>
      </c>
      <c r="I248" s="1851" t="s">
        <v>859</v>
      </c>
    </row>
    <row r="249" ht="11.25" customHeight="1">
      <c r="A249" s="1851" t="s">
        <v>2263</v>
      </c>
      <c r="B249" s="1851" t="s">
        <v>16</v>
      </c>
      <c r="C249" s="1851" t="s">
        <v>2888</v>
      </c>
      <c r="D249" s="1851" t="s">
        <v>2889</v>
      </c>
      <c r="E249" s="1851" t="s">
        <v>2890</v>
      </c>
      <c r="F249" s="1851" t="s">
        <v>2452</v>
      </c>
      <c r="G249" s="1851" t="s">
        <v>28</v>
      </c>
      <c r="H249" s="1851" t="s">
        <v>28</v>
      </c>
      <c r="I249" s="1851" t="s">
        <v>859</v>
      </c>
    </row>
    <row r="250" ht="11.25" customHeight="1">
      <c r="A250" s="1851" t="s">
        <v>2263</v>
      </c>
      <c r="B250" s="1851" t="s">
        <v>16</v>
      </c>
      <c r="C250" s="1851" t="s">
        <v>2891</v>
      </c>
      <c r="D250" s="1851" t="s">
        <v>2892</v>
      </c>
      <c r="E250" s="1851" t="s">
        <v>2893</v>
      </c>
      <c r="F250" s="1851" t="s">
        <v>2327</v>
      </c>
      <c r="G250" s="1851" t="s">
        <v>2894</v>
      </c>
      <c r="H250" s="1851" t="s">
        <v>28</v>
      </c>
      <c r="I250" s="1851" t="s">
        <v>859</v>
      </c>
    </row>
    <row r="251" ht="11.25" customHeight="1">
      <c r="A251" s="1851" t="s">
        <v>2263</v>
      </c>
      <c r="B251" s="1851" t="s">
        <v>16</v>
      </c>
      <c r="C251" s="1851" t="s">
        <v>2539</v>
      </c>
      <c r="D251" s="1851" t="s">
        <v>2540</v>
      </c>
      <c r="E251" s="1851" t="s">
        <v>2541</v>
      </c>
      <c r="F251" s="1851" t="s">
        <v>2315</v>
      </c>
      <c r="G251" s="1851" t="s">
        <v>28</v>
      </c>
      <c r="H251" s="1851" t="s">
        <v>28</v>
      </c>
      <c r="I251" s="1851" t="s">
        <v>859</v>
      </c>
    </row>
    <row r="252" ht="11.25" customHeight="1">
      <c r="A252" s="1851" t="s">
        <v>2263</v>
      </c>
      <c r="B252" s="1851" t="s">
        <v>16</v>
      </c>
      <c r="C252" s="1851" t="s">
        <v>2542</v>
      </c>
      <c r="D252" s="1851" t="s">
        <v>2543</v>
      </c>
      <c r="E252" s="1851" t="s">
        <v>2544</v>
      </c>
      <c r="F252" s="1851" t="s">
        <v>2270</v>
      </c>
      <c r="G252" s="1851" t="s">
        <v>28</v>
      </c>
      <c r="H252" s="1851" t="s">
        <v>28</v>
      </c>
      <c r="I252" s="1851" t="s">
        <v>859</v>
      </c>
    </row>
    <row r="253" ht="11.25" customHeight="1">
      <c r="A253" s="1851" t="s">
        <v>2263</v>
      </c>
      <c r="B253" s="1851" t="s">
        <v>16</v>
      </c>
      <c r="C253" s="1851" t="s">
        <v>2557</v>
      </c>
      <c r="D253" s="1851" t="s">
        <v>2558</v>
      </c>
      <c r="E253" s="1851" t="s">
        <v>2559</v>
      </c>
      <c r="F253" s="1851" t="s">
        <v>2470</v>
      </c>
      <c r="G253" s="1851" t="s">
        <v>2560</v>
      </c>
      <c r="H253" s="1851" t="s">
        <v>28</v>
      </c>
      <c r="I253" s="1851" t="s">
        <v>859</v>
      </c>
    </row>
    <row r="254" ht="11.25" customHeight="1">
      <c r="A254" s="1851" t="s">
        <v>2263</v>
      </c>
      <c r="B254" s="1851" t="s">
        <v>16</v>
      </c>
      <c r="C254" s="1851" t="s">
        <v>2895</v>
      </c>
      <c r="D254" s="1851" t="s">
        <v>2896</v>
      </c>
      <c r="E254" s="1851" t="s">
        <v>2897</v>
      </c>
      <c r="F254" s="1851" t="s">
        <v>2456</v>
      </c>
      <c r="G254" s="1851" t="s">
        <v>28</v>
      </c>
      <c r="H254" s="1851" t="s">
        <v>28</v>
      </c>
      <c r="I254" s="1851" t="s">
        <v>859</v>
      </c>
    </row>
    <row r="255" ht="11.25" customHeight="1">
      <c r="A255" s="1851" t="s">
        <v>2263</v>
      </c>
      <c r="B255" s="1851" t="s">
        <v>16</v>
      </c>
      <c r="C255" s="1851" t="s">
        <v>2898</v>
      </c>
      <c r="D255" s="1851" t="s">
        <v>2899</v>
      </c>
      <c r="E255" s="1851" t="s">
        <v>2900</v>
      </c>
      <c r="F255" s="1851" t="s">
        <v>2404</v>
      </c>
      <c r="G255" s="1851" t="s">
        <v>28</v>
      </c>
      <c r="H255" s="1851" t="s">
        <v>28</v>
      </c>
      <c r="I255" s="1851" t="s">
        <v>859</v>
      </c>
    </row>
    <row r="256" ht="11.25" customHeight="1">
      <c r="A256" s="1851" t="s">
        <v>2263</v>
      </c>
      <c r="B256" s="1851" t="s">
        <v>16</v>
      </c>
      <c r="C256" s="1851" t="s">
        <v>2573</v>
      </c>
      <c r="D256" s="1851" t="s">
        <v>2574</v>
      </c>
      <c r="E256" s="1851" t="s">
        <v>2575</v>
      </c>
      <c r="F256" s="1851" t="s">
        <v>2270</v>
      </c>
      <c r="G256" s="1851" t="s">
        <v>28</v>
      </c>
      <c r="H256" s="1851" t="s">
        <v>28</v>
      </c>
      <c r="I256" s="1851" t="s">
        <v>859</v>
      </c>
    </row>
    <row r="257" ht="11.25" customHeight="1">
      <c r="A257" s="1851" t="s">
        <v>2263</v>
      </c>
      <c r="B257" s="1851" t="s">
        <v>16</v>
      </c>
      <c r="C257" s="1851" t="s">
        <v>2901</v>
      </c>
      <c r="D257" s="1851" t="s">
        <v>2902</v>
      </c>
      <c r="E257" s="1851" t="s">
        <v>2903</v>
      </c>
      <c r="F257" s="1851" t="s">
        <v>2904</v>
      </c>
      <c r="G257" s="1851" t="s">
        <v>28</v>
      </c>
      <c r="H257" s="1851" t="s">
        <v>28</v>
      </c>
      <c r="I257" s="1851" t="s">
        <v>859</v>
      </c>
    </row>
    <row r="258" ht="11.25" customHeight="1">
      <c r="A258" s="1851" t="s">
        <v>2263</v>
      </c>
      <c r="B258" s="1851" t="s">
        <v>16</v>
      </c>
      <c r="C258" s="1851" t="s">
        <v>2905</v>
      </c>
      <c r="D258" s="1851" t="s">
        <v>2906</v>
      </c>
      <c r="E258" s="1851" t="s">
        <v>2907</v>
      </c>
      <c r="F258" s="1851" t="s">
        <v>2470</v>
      </c>
      <c r="G258" s="1851" t="s">
        <v>28</v>
      </c>
      <c r="H258" s="1851" t="s">
        <v>28</v>
      </c>
      <c r="I258" s="1851" t="s">
        <v>859</v>
      </c>
    </row>
    <row r="259" ht="11.25" customHeight="1">
      <c r="A259" s="1851" t="s">
        <v>2263</v>
      </c>
      <c r="B259" s="1851" t="s">
        <v>16</v>
      </c>
      <c r="C259" s="1851" t="s">
        <v>2908</v>
      </c>
      <c r="D259" s="1851" t="s">
        <v>2909</v>
      </c>
      <c r="E259" s="1851" t="s">
        <v>2910</v>
      </c>
      <c r="F259" s="1851" t="s">
        <v>2303</v>
      </c>
      <c r="G259" s="1851" t="s">
        <v>28</v>
      </c>
      <c r="H259" s="1851" t="s">
        <v>28</v>
      </c>
      <c r="I259" s="1851" t="s">
        <v>859</v>
      </c>
    </row>
    <row r="260" ht="11.25" customHeight="1">
      <c r="A260" s="1851" t="s">
        <v>2263</v>
      </c>
      <c r="B260" s="1851" t="s">
        <v>16</v>
      </c>
      <c r="C260" s="1851" t="s">
        <v>2576</v>
      </c>
      <c r="D260" s="1851" t="s">
        <v>2577</v>
      </c>
      <c r="E260" s="1851" t="s">
        <v>2578</v>
      </c>
      <c r="F260" s="1851" t="s">
        <v>2452</v>
      </c>
      <c r="G260" s="1851" t="s">
        <v>2337</v>
      </c>
      <c r="H260" s="1851" t="s">
        <v>28</v>
      </c>
      <c r="I260" s="1851" t="s">
        <v>859</v>
      </c>
    </row>
    <row r="261" ht="11.25" customHeight="1">
      <c r="A261" s="1851" t="s">
        <v>2263</v>
      </c>
      <c r="B261" s="1851" t="s">
        <v>16</v>
      </c>
      <c r="C261" s="1851" t="s">
        <v>2911</v>
      </c>
      <c r="D261" s="1851" t="s">
        <v>2912</v>
      </c>
      <c r="E261" s="1851" t="s">
        <v>2913</v>
      </c>
      <c r="F261" s="1851" t="s">
        <v>2452</v>
      </c>
      <c r="G261" s="1851" t="s">
        <v>28</v>
      </c>
      <c r="H261" s="1851" t="s">
        <v>28</v>
      </c>
      <c r="I261" s="1851" t="s">
        <v>859</v>
      </c>
    </row>
    <row r="262" ht="11.25" customHeight="1">
      <c r="A262" s="1851" t="s">
        <v>2263</v>
      </c>
      <c r="B262" s="1851" t="s">
        <v>16</v>
      </c>
      <c r="C262" s="1851" t="s">
        <v>2914</v>
      </c>
      <c r="D262" s="1851" t="s">
        <v>2915</v>
      </c>
      <c r="E262" s="1851" t="s">
        <v>2916</v>
      </c>
      <c r="F262" s="1851" t="s">
        <v>2336</v>
      </c>
      <c r="G262" s="1851" t="s">
        <v>28</v>
      </c>
      <c r="H262" s="1851" t="s">
        <v>28</v>
      </c>
      <c r="I262" s="1851" t="s">
        <v>859</v>
      </c>
    </row>
    <row r="263" ht="11.25" customHeight="1">
      <c r="A263" s="1851" t="s">
        <v>2263</v>
      </c>
      <c r="B263" s="1851" t="s">
        <v>16</v>
      </c>
      <c r="C263" s="1851" t="s">
        <v>2595</v>
      </c>
      <c r="D263" s="1851" t="s">
        <v>2596</v>
      </c>
      <c r="E263" s="1851" t="s">
        <v>2597</v>
      </c>
      <c r="F263" s="1851" t="s">
        <v>2598</v>
      </c>
      <c r="G263" s="1851" t="s">
        <v>28</v>
      </c>
      <c r="H263" s="1851" t="s">
        <v>28</v>
      </c>
      <c r="I263" s="1851" t="s">
        <v>859</v>
      </c>
    </row>
    <row r="264" ht="11.25" customHeight="1">
      <c r="A264" s="1851" t="s">
        <v>2263</v>
      </c>
      <c r="B264" s="1851" t="s">
        <v>16</v>
      </c>
      <c r="C264" s="1851" t="s">
        <v>2917</v>
      </c>
      <c r="D264" s="1851" t="s">
        <v>2918</v>
      </c>
      <c r="E264" s="1851" t="s">
        <v>2919</v>
      </c>
      <c r="F264" s="1851" t="s">
        <v>2507</v>
      </c>
      <c r="G264" s="1851" t="s">
        <v>28</v>
      </c>
      <c r="H264" s="1851" t="s">
        <v>28</v>
      </c>
      <c r="I264" s="1851" t="s">
        <v>859</v>
      </c>
    </row>
    <row r="265" ht="11.25" customHeight="1">
      <c r="A265" s="1851" t="s">
        <v>2263</v>
      </c>
      <c r="B265" s="1851" t="s">
        <v>16</v>
      </c>
      <c r="C265" s="1851" t="s">
        <v>2920</v>
      </c>
      <c r="D265" s="1851" t="s">
        <v>2921</v>
      </c>
      <c r="E265" s="1851" t="s">
        <v>2922</v>
      </c>
      <c r="F265" s="1851" t="s">
        <v>2616</v>
      </c>
      <c r="G265" s="1851" t="s">
        <v>28</v>
      </c>
      <c r="H265" s="1851" t="s">
        <v>28</v>
      </c>
      <c r="I265" s="1851" t="s">
        <v>859</v>
      </c>
    </row>
    <row r="266" ht="11.25" customHeight="1">
      <c r="A266" s="1851" t="s">
        <v>2263</v>
      </c>
      <c r="B266" s="1851" t="s">
        <v>16</v>
      </c>
      <c r="C266" s="1851" t="s">
        <v>2923</v>
      </c>
      <c r="D266" s="1851" t="s">
        <v>2924</v>
      </c>
      <c r="E266" s="1851" t="s">
        <v>2925</v>
      </c>
      <c r="F266" s="1851" t="s">
        <v>2400</v>
      </c>
      <c r="G266" s="1851" t="s">
        <v>28</v>
      </c>
      <c r="H266" s="1851" t="s">
        <v>28</v>
      </c>
      <c r="I266" s="1851" t="s">
        <v>859</v>
      </c>
    </row>
    <row r="267" ht="11.25" customHeight="1">
      <c r="A267" s="1851" t="s">
        <v>2263</v>
      </c>
      <c r="B267" s="1851" t="s">
        <v>16</v>
      </c>
      <c r="C267" s="1851" t="s">
        <v>2926</v>
      </c>
      <c r="D267" s="1851" t="s">
        <v>2927</v>
      </c>
      <c r="E267" s="1851" t="s">
        <v>2928</v>
      </c>
      <c r="F267" s="1851" t="s">
        <v>2266</v>
      </c>
      <c r="G267" s="1851" t="s">
        <v>28</v>
      </c>
      <c r="H267" s="1851" t="s">
        <v>28</v>
      </c>
      <c r="I267" s="1851" t="s">
        <v>859</v>
      </c>
    </row>
    <row r="268" ht="11.25" customHeight="1">
      <c r="A268" s="1851" t="s">
        <v>2263</v>
      </c>
      <c r="B268" s="1851" t="s">
        <v>16</v>
      </c>
      <c r="C268" s="1851" t="s">
        <v>2929</v>
      </c>
      <c r="D268" s="1851" t="s">
        <v>2930</v>
      </c>
      <c r="E268" s="1851" t="s">
        <v>2931</v>
      </c>
      <c r="F268" s="1851" t="s">
        <v>2336</v>
      </c>
      <c r="G268" s="1851" t="s">
        <v>28</v>
      </c>
      <c r="H268" s="1851" t="s">
        <v>28</v>
      </c>
      <c r="I268" s="1851" t="s">
        <v>859</v>
      </c>
    </row>
    <row r="269" ht="11.25" customHeight="1">
      <c r="A269" s="1851" t="s">
        <v>2263</v>
      </c>
      <c r="B269" s="1851" t="s">
        <v>16</v>
      </c>
      <c r="C269" s="1851" t="s">
        <v>2932</v>
      </c>
      <c r="D269" s="1851" t="s">
        <v>2933</v>
      </c>
      <c r="E269" s="1851" t="s">
        <v>2934</v>
      </c>
      <c r="F269" s="1851" t="s">
        <v>2327</v>
      </c>
      <c r="G269" s="1851" t="s">
        <v>2935</v>
      </c>
      <c r="H269" s="1851" t="s">
        <v>28</v>
      </c>
      <c r="I269" s="1851" t="s">
        <v>859</v>
      </c>
    </row>
    <row r="270" ht="11.25" customHeight="1">
      <c r="A270" s="1851" t="s">
        <v>2263</v>
      </c>
      <c r="B270" s="1851" t="s">
        <v>16</v>
      </c>
      <c r="C270" s="1851" t="s">
        <v>2936</v>
      </c>
      <c r="D270" s="1851" t="s">
        <v>2937</v>
      </c>
      <c r="E270" s="1851" t="s">
        <v>2265</v>
      </c>
      <c r="F270" s="1851" t="s">
        <v>2266</v>
      </c>
      <c r="G270" s="1851" t="s">
        <v>28</v>
      </c>
      <c r="H270" s="1851" t="s">
        <v>28</v>
      </c>
      <c r="I270" s="1851" t="s">
        <v>859</v>
      </c>
    </row>
    <row r="271" ht="11.25" customHeight="1">
      <c r="A271" s="1851" t="s">
        <v>2263</v>
      </c>
      <c r="B271" s="1851" t="s">
        <v>16</v>
      </c>
      <c r="C271" s="1851" t="s">
        <v>2938</v>
      </c>
      <c r="D271" s="1851" t="s">
        <v>2939</v>
      </c>
      <c r="E271" s="1851" t="s">
        <v>2940</v>
      </c>
      <c r="F271" s="1851" t="s">
        <v>2270</v>
      </c>
      <c r="G271" s="1851" t="s">
        <v>28</v>
      </c>
      <c r="H271" s="1851" t="s">
        <v>28</v>
      </c>
      <c r="I271" s="1851" t="s">
        <v>859</v>
      </c>
    </row>
    <row r="272" ht="11.25" customHeight="1">
      <c r="A272" s="1851" t="s">
        <v>2263</v>
      </c>
      <c r="B272" s="1851" t="s">
        <v>16</v>
      </c>
      <c r="C272" s="1851" t="s">
        <v>2941</v>
      </c>
      <c r="D272" s="1851" t="s">
        <v>2942</v>
      </c>
      <c r="E272" s="1851" t="s">
        <v>2943</v>
      </c>
      <c r="F272" s="1851" t="s">
        <v>2270</v>
      </c>
      <c r="G272" s="1851" t="s">
        <v>28</v>
      </c>
      <c r="H272" s="1851" t="s">
        <v>28</v>
      </c>
      <c r="I272" s="1851" t="s">
        <v>859</v>
      </c>
    </row>
    <row r="273" ht="11.25" customHeight="1">
      <c r="A273" s="1851" t="s">
        <v>2263</v>
      </c>
      <c r="B273" s="1851" t="s">
        <v>16</v>
      </c>
      <c r="C273" s="1851" t="s">
        <v>2602</v>
      </c>
      <c r="D273" s="1851" t="s">
        <v>2603</v>
      </c>
      <c r="E273" s="1851" t="s">
        <v>2604</v>
      </c>
      <c r="F273" s="1851" t="s">
        <v>2288</v>
      </c>
      <c r="G273" s="1851" t="s">
        <v>28</v>
      </c>
      <c r="H273" s="1851" t="s">
        <v>28</v>
      </c>
      <c r="I273" s="1851" t="s">
        <v>859</v>
      </c>
    </row>
    <row r="274" ht="11.25" customHeight="1">
      <c r="A274" s="1851" t="s">
        <v>2263</v>
      </c>
      <c r="B274" s="1851" t="s">
        <v>16</v>
      </c>
      <c r="C274" s="1851" t="s">
        <v>2613</v>
      </c>
      <c r="D274" s="1851" t="s">
        <v>2614</v>
      </c>
      <c r="E274" s="1851" t="s">
        <v>2615</v>
      </c>
      <c r="F274" s="1851" t="s">
        <v>2616</v>
      </c>
      <c r="G274" s="1851" t="s">
        <v>2617</v>
      </c>
      <c r="H274" s="1851" t="s">
        <v>28</v>
      </c>
      <c r="I274" s="1851" t="s">
        <v>859</v>
      </c>
    </row>
    <row r="275" ht="11.25" customHeight="1">
      <c r="A275" s="1851" t="s">
        <v>2263</v>
      </c>
      <c r="B275" s="1851" t="s">
        <v>16</v>
      </c>
      <c r="C275" s="1851" t="s">
        <v>2618</v>
      </c>
      <c r="D275" s="1851" t="s">
        <v>2619</v>
      </c>
      <c r="E275" s="1851" t="s">
        <v>2620</v>
      </c>
      <c r="F275" s="1851" t="s">
        <v>2327</v>
      </c>
      <c r="G275" s="1851" t="s">
        <v>2621</v>
      </c>
      <c r="H275" s="1851" t="s">
        <v>28</v>
      </c>
      <c r="I275" s="1851" t="s">
        <v>859</v>
      </c>
    </row>
    <row r="276" ht="11.25" customHeight="1">
      <c r="A276" s="1851" t="s">
        <v>2263</v>
      </c>
      <c r="B276" s="1851" t="s">
        <v>16</v>
      </c>
      <c r="C276" s="1851" t="s">
        <v>2944</v>
      </c>
      <c r="D276" s="1851" t="s">
        <v>2945</v>
      </c>
      <c r="E276" s="1851" t="s">
        <v>2946</v>
      </c>
      <c r="F276" s="1851" t="s">
        <v>2400</v>
      </c>
      <c r="G276" s="1851" t="s">
        <v>28</v>
      </c>
      <c r="H276" s="1851" t="s">
        <v>28</v>
      </c>
      <c r="I276" s="1851" t="s">
        <v>859</v>
      </c>
    </row>
    <row r="277" ht="11.25" customHeight="1">
      <c r="A277" s="1851" t="s">
        <v>2263</v>
      </c>
      <c r="B277" s="1851" t="s">
        <v>16</v>
      </c>
      <c r="C277" s="1851" t="s">
        <v>2947</v>
      </c>
      <c r="D277" s="1851" t="s">
        <v>2948</v>
      </c>
      <c r="E277" s="1851" t="s">
        <v>2949</v>
      </c>
      <c r="F277" s="1851" t="s">
        <v>2507</v>
      </c>
      <c r="G277" s="1851" t="s">
        <v>28</v>
      </c>
      <c r="H277" s="1851" t="s">
        <v>28</v>
      </c>
      <c r="I277" s="1851" t="s">
        <v>859</v>
      </c>
    </row>
    <row r="278" ht="11.25" customHeight="1">
      <c r="A278" s="1851" t="s">
        <v>2263</v>
      </c>
      <c r="B278" s="1851" t="s">
        <v>16</v>
      </c>
      <c r="C278" s="1851" t="s">
        <v>2950</v>
      </c>
      <c r="D278" s="1851" t="s">
        <v>2951</v>
      </c>
      <c r="E278" s="1851" t="s">
        <v>2952</v>
      </c>
      <c r="F278" s="1851" t="s">
        <v>2953</v>
      </c>
      <c r="G278" s="1851" t="s">
        <v>28</v>
      </c>
      <c r="H278" s="1851" t="s">
        <v>28</v>
      </c>
      <c r="I278" s="1851" t="s">
        <v>859</v>
      </c>
    </row>
    <row r="279" ht="11.25" customHeight="1">
      <c r="A279" s="1851" t="s">
        <v>2263</v>
      </c>
      <c r="B279" s="1851" t="s">
        <v>16</v>
      </c>
      <c r="C279" s="1851" t="s">
        <v>2954</v>
      </c>
      <c r="D279" s="1851" t="s">
        <v>2955</v>
      </c>
      <c r="E279" s="1851" t="s">
        <v>2956</v>
      </c>
      <c r="F279" s="1851" t="s">
        <v>2404</v>
      </c>
      <c r="G279" s="1851" t="s">
        <v>28</v>
      </c>
      <c r="H279" s="1851" t="s">
        <v>28</v>
      </c>
      <c r="I279" s="1851" t="s">
        <v>859</v>
      </c>
    </row>
    <row r="280" ht="11.25" customHeight="1">
      <c r="A280" s="1851" t="s">
        <v>2263</v>
      </c>
      <c r="B280" s="1851" t="s">
        <v>16</v>
      </c>
      <c r="C280" s="1851" t="s">
        <v>2632</v>
      </c>
      <c r="D280" s="1851" t="s">
        <v>2633</v>
      </c>
      <c r="E280" s="1851" t="s">
        <v>2634</v>
      </c>
      <c r="F280" s="1851" t="s">
        <v>2470</v>
      </c>
      <c r="G280" s="1851" t="s">
        <v>28</v>
      </c>
      <c r="H280" s="1851" t="s">
        <v>28</v>
      </c>
      <c r="I280" s="1851" t="s">
        <v>859</v>
      </c>
    </row>
    <row r="281" ht="11.25" customHeight="1">
      <c r="A281" s="1851" t="s">
        <v>2263</v>
      </c>
      <c r="B281" s="1851" t="s">
        <v>16</v>
      </c>
      <c r="C281" s="1851" t="s">
        <v>2635</v>
      </c>
      <c r="D281" s="1851" t="s">
        <v>2636</v>
      </c>
      <c r="E281" s="1851" t="s">
        <v>2637</v>
      </c>
      <c r="F281" s="1851" t="s">
        <v>2638</v>
      </c>
      <c r="G281" s="1851" t="s">
        <v>2639</v>
      </c>
      <c r="H281" s="1851" t="s">
        <v>28</v>
      </c>
      <c r="I281" s="1851" t="s">
        <v>859</v>
      </c>
    </row>
    <row r="282" ht="11.25" customHeight="1">
      <c r="A282" s="1851" t="s">
        <v>2263</v>
      </c>
      <c r="B282" s="1851" t="s">
        <v>16</v>
      </c>
      <c r="C282" s="1851" t="s">
        <v>2640</v>
      </c>
      <c r="D282" s="1851" t="s">
        <v>2641</v>
      </c>
      <c r="E282" s="1851" t="s">
        <v>2642</v>
      </c>
      <c r="F282" s="1851" t="s">
        <v>2470</v>
      </c>
      <c r="G282" s="1851" t="s">
        <v>28</v>
      </c>
      <c r="H282" s="1851" t="s">
        <v>28</v>
      </c>
      <c r="I282" s="1851" t="s">
        <v>859</v>
      </c>
    </row>
    <row r="283" ht="11.25" customHeight="1">
      <c r="A283" s="1851" t="s">
        <v>2263</v>
      </c>
      <c r="B283" s="1851" t="s">
        <v>16</v>
      </c>
      <c r="C283" s="1851" t="s">
        <v>2646</v>
      </c>
      <c r="D283" s="1851" t="s">
        <v>2647</v>
      </c>
      <c r="E283" s="1851" t="s">
        <v>2648</v>
      </c>
      <c r="F283" s="1851" t="s">
        <v>2303</v>
      </c>
      <c r="G283" s="1851" t="s">
        <v>28</v>
      </c>
      <c r="H283" s="1851" t="s">
        <v>28</v>
      </c>
      <c r="I283" s="1851" t="s">
        <v>859</v>
      </c>
    </row>
    <row r="284" ht="11.25" customHeight="1">
      <c r="A284" s="1851" t="s">
        <v>2263</v>
      </c>
      <c r="B284" s="1851" t="s">
        <v>16</v>
      </c>
      <c r="C284" s="1851" t="s">
        <v>2649</v>
      </c>
      <c r="D284" s="1851" t="s">
        <v>2650</v>
      </c>
      <c r="E284" s="1851" t="s">
        <v>2651</v>
      </c>
      <c r="F284" s="1851" t="s">
        <v>2404</v>
      </c>
      <c r="G284" s="1851" t="s">
        <v>28</v>
      </c>
      <c r="H284" s="1851" t="s">
        <v>28</v>
      </c>
      <c r="I284" s="1851" t="s">
        <v>859</v>
      </c>
    </row>
    <row r="285" ht="11.25" customHeight="1">
      <c r="A285" s="1851" t="s">
        <v>2263</v>
      </c>
      <c r="B285" s="1851" t="s">
        <v>16</v>
      </c>
      <c r="C285" s="1851" t="s">
        <v>2957</v>
      </c>
      <c r="D285" s="1851" t="s">
        <v>2958</v>
      </c>
      <c r="E285" s="1851" t="s">
        <v>2959</v>
      </c>
      <c r="F285" s="1851" t="s">
        <v>2779</v>
      </c>
      <c r="G285" s="1851" t="s">
        <v>28</v>
      </c>
      <c r="H285" s="1851" t="s">
        <v>28</v>
      </c>
      <c r="I285" s="1851" t="s">
        <v>859</v>
      </c>
    </row>
    <row r="286" ht="11.25" customHeight="1">
      <c r="A286" s="1851" t="s">
        <v>2263</v>
      </c>
      <c r="B286" s="1851" t="s">
        <v>16</v>
      </c>
      <c r="C286" s="1851" t="s">
        <v>2960</v>
      </c>
      <c r="D286" s="1851" t="s">
        <v>2961</v>
      </c>
      <c r="E286" s="1851" t="s">
        <v>2962</v>
      </c>
      <c r="F286" s="1851" t="s">
        <v>2779</v>
      </c>
      <c r="G286" s="1851" t="s">
        <v>28</v>
      </c>
      <c r="H286" s="1851" t="s">
        <v>28</v>
      </c>
      <c r="I286" s="1851" t="s">
        <v>859</v>
      </c>
    </row>
    <row r="287" ht="11.25" customHeight="1">
      <c r="A287" s="1851" t="s">
        <v>2263</v>
      </c>
      <c r="B287" s="1851" t="s">
        <v>16</v>
      </c>
      <c r="C287" s="1851" t="s">
        <v>2963</v>
      </c>
      <c r="D287" s="1851" t="s">
        <v>2964</v>
      </c>
      <c r="E287" s="1851" t="s">
        <v>2965</v>
      </c>
      <c r="F287" s="1851" t="s">
        <v>2303</v>
      </c>
      <c r="G287" s="1851" t="s">
        <v>28</v>
      </c>
      <c r="H287" s="1851" t="s">
        <v>28</v>
      </c>
      <c r="I287" s="1851" t="s">
        <v>859</v>
      </c>
    </row>
    <row r="288" ht="11.25" customHeight="1">
      <c r="A288" s="1851" t="s">
        <v>2263</v>
      </c>
      <c r="B288" s="1851" t="s">
        <v>16</v>
      </c>
      <c r="C288" s="1851" t="s">
        <v>2966</v>
      </c>
      <c r="D288" s="1851" t="s">
        <v>2967</v>
      </c>
      <c r="E288" s="1851" t="s">
        <v>2968</v>
      </c>
      <c r="F288" s="1851" t="s">
        <v>2658</v>
      </c>
      <c r="G288" s="1851" t="s">
        <v>28</v>
      </c>
      <c r="H288" s="1851" t="s">
        <v>28</v>
      </c>
      <c r="I288" s="1851" t="s">
        <v>859</v>
      </c>
    </row>
    <row r="289" ht="11.25" customHeight="1">
      <c r="A289" s="1851" t="s">
        <v>2263</v>
      </c>
      <c r="B289" s="1851" t="s">
        <v>16</v>
      </c>
      <c r="C289" s="1851" t="s">
        <v>2969</v>
      </c>
      <c r="D289" s="1851" t="s">
        <v>2970</v>
      </c>
      <c r="E289" s="1851" t="s">
        <v>2971</v>
      </c>
      <c r="F289" s="1851" t="s">
        <v>2456</v>
      </c>
      <c r="G289" s="1851" t="s">
        <v>28</v>
      </c>
      <c r="H289" s="1851" t="s">
        <v>28</v>
      </c>
      <c r="I289" s="1851" t="s">
        <v>859</v>
      </c>
    </row>
    <row r="290" ht="11.25" customHeight="1">
      <c r="A290" s="1851" t="s">
        <v>2263</v>
      </c>
      <c r="B290" s="1851" t="s">
        <v>16</v>
      </c>
      <c r="C290" s="1851" t="s">
        <v>2655</v>
      </c>
      <c r="D290" s="1851" t="s">
        <v>2656</v>
      </c>
      <c r="E290" s="1851" t="s">
        <v>2657</v>
      </c>
      <c r="F290" s="1851" t="s">
        <v>2658</v>
      </c>
      <c r="G290" s="1851" t="s">
        <v>28</v>
      </c>
      <c r="H290" s="1851" t="s">
        <v>28</v>
      </c>
      <c r="I290" s="1851" t="s">
        <v>859</v>
      </c>
    </row>
    <row r="291" ht="11.25" customHeight="1">
      <c r="A291" s="1851" t="s">
        <v>2263</v>
      </c>
      <c r="B291" s="1851" t="s">
        <v>16</v>
      </c>
      <c r="C291" s="1851" t="s">
        <v>2972</v>
      </c>
      <c r="D291" s="1851" t="s">
        <v>2973</v>
      </c>
      <c r="E291" s="1851" t="s">
        <v>2974</v>
      </c>
      <c r="F291" s="1851" t="s">
        <v>2404</v>
      </c>
      <c r="G291" s="1851" t="s">
        <v>28</v>
      </c>
      <c r="H291" s="1851" t="s">
        <v>28</v>
      </c>
      <c r="I291" s="1851" t="s">
        <v>859</v>
      </c>
    </row>
    <row r="292" ht="11.25" customHeight="1">
      <c r="A292" s="1851" t="s">
        <v>2263</v>
      </c>
      <c r="B292" s="1851" t="s">
        <v>16</v>
      </c>
      <c r="C292" s="1851" t="s">
        <v>2975</v>
      </c>
      <c r="D292" s="1851" t="s">
        <v>2976</v>
      </c>
      <c r="E292" s="1851" t="s">
        <v>2977</v>
      </c>
      <c r="F292" s="1851" t="s">
        <v>2831</v>
      </c>
      <c r="G292" s="1851" t="s">
        <v>2978</v>
      </c>
      <c r="H292" s="1851" t="s">
        <v>28</v>
      </c>
      <c r="I292" s="1851" t="s">
        <v>859</v>
      </c>
    </row>
    <row r="293" ht="11.25" customHeight="1">
      <c r="A293" s="1851" t="s">
        <v>2263</v>
      </c>
      <c r="B293" s="1851" t="s">
        <v>16</v>
      </c>
      <c r="C293" s="1851" t="s">
        <v>2979</v>
      </c>
      <c r="D293" s="1851" t="s">
        <v>2980</v>
      </c>
      <c r="E293" s="1851" t="s">
        <v>2981</v>
      </c>
      <c r="F293" s="1851" t="s">
        <v>2400</v>
      </c>
      <c r="G293" s="1851" t="s">
        <v>28</v>
      </c>
      <c r="H293" s="1851" t="s">
        <v>28</v>
      </c>
      <c r="I293" s="1851" t="s">
        <v>859</v>
      </c>
    </row>
    <row r="294" ht="11.25" customHeight="1">
      <c r="A294" s="1851" t="s">
        <v>2263</v>
      </c>
      <c r="B294" s="1851" t="s">
        <v>16</v>
      </c>
      <c r="C294" s="1851" t="s">
        <v>2982</v>
      </c>
      <c r="D294" s="1851" t="s">
        <v>2983</v>
      </c>
      <c r="E294" s="1851" t="s">
        <v>2984</v>
      </c>
      <c r="F294" s="1851" t="s">
        <v>2395</v>
      </c>
      <c r="G294" s="1851" t="s">
        <v>28</v>
      </c>
      <c r="H294" s="1851" t="s">
        <v>28</v>
      </c>
      <c r="I294" s="1851" t="s">
        <v>859</v>
      </c>
    </row>
    <row r="295" ht="11.25" customHeight="1">
      <c r="A295" s="1851" t="s">
        <v>2263</v>
      </c>
      <c r="B295" s="1851" t="s">
        <v>16</v>
      </c>
      <c r="C295" s="1851" t="s">
        <v>2985</v>
      </c>
      <c r="D295" s="1851" t="s">
        <v>2986</v>
      </c>
      <c r="E295" s="1851" t="s">
        <v>2987</v>
      </c>
      <c r="F295" s="1851" t="s">
        <v>2270</v>
      </c>
      <c r="G295" s="1851" t="s">
        <v>28</v>
      </c>
      <c r="H295" s="1851" t="s">
        <v>28</v>
      </c>
      <c r="I295" s="1851" t="s">
        <v>859</v>
      </c>
    </row>
    <row r="296" ht="11.25" customHeight="1">
      <c r="A296" s="1851" t="s">
        <v>2263</v>
      </c>
      <c r="B296" s="1851" t="s">
        <v>16</v>
      </c>
      <c r="C296" s="1851" t="s">
        <v>2988</v>
      </c>
      <c r="D296" s="1851" t="s">
        <v>2989</v>
      </c>
      <c r="E296" s="1851" t="s">
        <v>2990</v>
      </c>
      <c r="F296" s="1851" t="s">
        <v>2432</v>
      </c>
      <c r="G296" s="1851" t="s">
        <v>28</v>
      </c>
      <c r="H296" s="1851" t="s">
        <v>28</v>
      </c>
      <c r="I296" s="1851" t="s">
        <v>859</v>
      </c>
    </row>
    <row r="297" ht="11.25" customHeight="1">
      <c r="A297" s="1851" t="s">
        <v>2263</v>
      </c>
      <c r="B297" s="1851" t="s">
        <v>16</v>
      </c>
      <c r="C297" s="1851" t="s">
        <v>2991</v>
      </c>
      <c r="D297" s="1851" t="s">
        <v>2992</v>
      </c>
      <c r="E297" s="1851" t="s">
        <v>2993</v>
      </c>
      <c r="F297" s="1851" t="s">
        <v>2336</v>
      </c>
      <c r="G297" s="1851" t="s">
        <v>28</v>
      </c>
      <c r="H297" s="1851" t="s">
        <v>28</v>
      </c>
      <c r="I297" s="1851" t="s">
        <v>859</v>
      </c>
    </row>
    <row r="298" ht="11.25" customHeight="1">
      <c r="A298" s="1851" t="s">
        <v>2263</v>
      </c>
      <c r="B298" s="1851" t="s">
        <v>16</v>
      </c>
      <c r="C298" s="1851" t="s">
        <v>28</v>
      </c>
      <c r="D298" s="1851" t="s">
        <v>2264</v>
      </c>
      <c r="E298" s="1851" t="s">
        <v>2265</v>
      </c>
      <c r="F298" s="1851" t="s">
        <v>2266</v>
      </c>
      <c r="G298" s="1851" t="s">
        <v>28</v>
      </c>
      <c r="H298" s="1851" t="s">
        <v>28</v>
      </c>
      <c r="I298" s="1851" t="s">
        <v>912</v>
      </c>
    </row>
    <row r="299" ht="11.25" customHeight="1">
      <c r="A299" s="1851" t="s">
        <v>2263</v>
      </c>
      <c r="B299" s="1851" t="s">
        <v>16</v>
      </c>
      <c r="C299" s="1851" t="s">
        <v>2267</v>
      </c>
      <c r="D299" s="1851" t="s">
        <v>2268</v>
      </c>
      <c r="E299" s="1851" t="s">
        <v>2269</v>
      </c>
      <c r="F299" s="1851" t="s">
        <v>2270</v>
      </c>
      <c r="G299" s="1851" t="s">
        <v>28</v>
      </c>
      <c r="H299" s="1851" t="s">
        <v>28</v>
      </c>
      <c r="I299" s="1851" t="s">
        <v>912</v>
      </c>
    </row>
    <row r="300" ht="11.25" customHeight="1">
      <c r="A300" s="1851" t="s">
        <v>2263</v>
      </c>
      <c r="B300" s="1851" t="s">
        <v>16</v>
      </c>
      <c r="C300" s="1851" t="s">
        <v>2285</v>
      </c>
      <c r="D300" s="1851" t="s">
        <v>2286</v>
      </c>
      <c r="E300" s="1851" t="s">
        <v>2287</v>
      </c>
      <c r="F300" s="1851" t="s">
        <v>2288</v>
      </c>
      <c r="G300" s="1851" t="s">
        <v>28</v>
      </c>
      <c r="H300" s="1851" t="s">
        <v>28</v>
      </c>
      <c r="I300" s="1851" t="s">
        <v>912</v>
      </c>
    </row>
    <row r="301" ht="11.25" customHeight="1">
      <c r="A301" s="1851" t="s">
        <v>2263</v>
      </c>
      <c r="B301" s="1851" t="s">
        <v>16</v>
      </c>
      <c r="C301" s="1851" t="s">
        <v>2292</v>
      </c>
      <c r="D301" s="1851" t="s">
        <v>48</v>
      </c>
      <c r="E301" s="1851" t="s">
        <v>51</v>
      </c>
      <c r="F301" s="1851" t="s">
        <v>2293</v>
      </c>
      <c r="G301" s="1851" t="s">
        <v>2291</v>
      </c>
      <c r="H301" s="1851" t="s">
        <v>28</v>
      </c>
      <c r="I301" s="1851" t="s">
        <v>912</v>
      </c>
    </row>
    <row r="302" ht="11.25" customHeight="1">
      <c r="A302" s="1851" t="s">
        <v>2263</v>
      </c>
      <c r="B302" s="1851" t="s">
        <v>16</v>
      </c>
      <c r="C302" s="1851" t="s">
        <v>2300</v>
      </c>
      <c r="D302" s="1851" t="s">
        <v>2301</v>
      </c>
      <c r="E302" s="1851" t="s">
        <v>2302</v>
      </c>
      <c r="F302" s="1851" t="s">
        <v>2303</v>
      </c>
      <c r="G302" s="1851" t="s">
        <v>28</v>
      </c>
      <c r="H302" s="1851" t="s">
        <v>28</v>
      </c>
      <c r="I302" s="1851" t="s">
        <v>912</v>
      </c>
    </row>
    <row r="303" ht="11.25" customHeight="1">
      <c r="A303" s="1851" t="s">
        <v>2263</v>
      </c>
      <c r="B303" s="1851" t="s">
        <v>16</v>
      </c>
      <c r="C303" s="1851" t="s">
        <v>2312</v>
      </c>
      <c r="D303" s="1851" t="s">
        <v>2313</v>
      </c>
      <c r="E303" s="1851" t="s">
        <v>2314</v>
      </c>
      <c r="F303" s="1851" t="s">
        <v>2315</v>
      </c>
      <c r="G303" s="1851" t="s">
        <v>28</v>
      </c>
      <c r="H303" s="1851" t="s">
        <v>28</v>
      </c>
      <c r="I303" s="1851" t="s">
        <v>912</v>
      </c>
    </row>
    <row r="304" ht="11.25" customHeight="1">
      <c r="A304" s="1851" t="s">
        <v>2263</v>
      </c>
      <c r="B304" s="1851" t="s">
        <v>16</v>
      </c>
      <c r="C304" s="1851" t="s">
        <v>2707</v>
      </c>
      <c r="D304" s="1851" t="s">
        <v>2708</v>
      </c>
      <c r="E304" s="1851" t="s">
        <v>2709</v>
      </c>
      <c r="F304" s="1851" t="s">
        <v>2503</v>
      </c>
      <c r="G304" s="1851" t="s">
        <v>2710</v>
      </c>
      <c r="H304" s="1851" t="s">
        <v>28</v>
      </c>
      <c r="I304" s="1851" t="s">
        <v>912</v>
      </c>
    </row>
    <row r="305" ht="11.25" customHeight="1">
      <c r="A305" s="1851" t="s">
        <v>2263</v>
      </c>
      <c r="B305" s="1851" t="s">
        <v>16</v>
      </c>
      <c r="C305" s="1851" t="s">
        <v>2994</v>
      </c>
      <c r="D305" s="1851" t="s">
        <v>2995</v>
      </c>
      <c r="E305" s="1851" t="s">
        <v>2996</v>
      </c>
      <c r="F305" s="1851" t="s">
        <v>2266</v>
      </c>
      <c r="G305" s="1851" t="s">
        <v>28</v>
      </c>
      <c r="H305" s="1851" t="s">
        <v>28</v>
      </c>
      <c r="I305" s="1851" t="s">
        <v>912</v>
      </c>
    </row>
    <row r="306" ht="11.25" customHeight="1">
      <c r="A306" s="1851" t="s">
        <v>2263</v>
      </c>
      <c r="B306" s="1851" t="s">
        <v>16</v>
      </c>
      <c r="C306" s="1851" t="s">
        <v>2321</v>
      </c>
      <c r="D306" s="1851" t="s">
        <v>2322</v>
      </c>
      <c r="E306" s="1851" t="s">
        <v>2323</v>
      </c>
      <c r="F306" s="1851" t="s">
        <v>2274</v>
      </c>
      <c r="G306" s="1851" t="s">
        <v>28</v>
      </c>
      <c r="H306" s="1851" t="s">
        <v>28</v>
      </c>
      <c r="I306" s="1851" t="s">
        <v>912</v>
      </c>
    </row>
    <row r="307" ht="11.25" customHeight="1">
      <c r="A307" s="1851" t="s">
        <v>2263</v>
      </c>
      <c r="B307" s="1851" t="s">
        <v>16</v>
      </c>
      <c r="C307" s="1851" t="s">
        <v>2324</v>
      </c>
      <c r="D307" s="1851" t="s">
        <v>2325</v>
      </c>
      <c r="E307" s="1851" t="s">
        <v>2326</v>
      </c>
      <c r="F307" s="1851" t="s">
        <v>2327</v>
      </c>
      <c r="G307" s="1851" t="s">
        <v>28</v>
      </c>
      <c r="H307" s="1851" t="s">
        <v>28</v>
      </c>
      <c r="I307" s="1851" t="s">
        <v>912</v>
      </c>
    </row>
    <row r="308" ht="11.25" customHeight="1">
      <c r="A308" s="1851" t="s">
        <v>2263</v>
      </c>
      <c r="B308" s="1851" t="s">
        <v>16</v>
      </c>
      <c r="C308" s="1851" t="s">
        <v>2997</v>
      </c>
      <c r="D308" s="1851" t="s">
        <v>2998</v>
      </c>
      <c r="E308" s="1851" t="s">
        <v>2999</v>
      </c>
      <c r="F308" s="1851" t="s">
        <v>2270</v>
      </c>
      <c r="G308" s="1851" t="s">
        <v>3000</v>
      </c>
      <c r="H308" s="1851" t="s">
        <v>28</v>
      </c>
      <c r="I308" s="1851" t="s">
        <v>912</v>
      </c>
    </row>
    <row r="309" ht="11.25" customHeight="1">
      <c r="A309" s="1851" t="s">
        <v>2263</v>
      </c>
      <c r="B309" s="1851" t="s">
        <v>16</v>
      </c>
      <c r="C309" s="1851" t="s">
        <v>2711</v>
      </c>
      <c r="D309" s="1851" t="s">
        <v>2712</v>
      </c>
      <c r="E309" s="1851" t="s">
        <v>2713</v>
      </c>
      <c r="F309" s="1851" t="s">
        <v>2303</v>
      </c>
      <c r="G309" s="1851" t="s">
        <v>2714</v>
      </c>
      <c r="H309" s="1851" t="s">
        <v>28</v>
      </c>
      <c r="I309" s="1851" t="s">
        <v>912</v>
      </c>
    </row>
    <row r="310" ht="11.25" customHeight="1">
      <c r="A310" s="1851" t="s">
        <v>2263</v>
      </c>
      <c r="B310" s="1851" t="s">
        <v>16</v>
      </c>
      <c r="C310" s="1851" t="s">
        <v>2715</v>
      </c>
      <c r="D310" s="1851" t="s">
        <v>2716</v>
      </c>
      <c r="E310" s="1851" t="s">
        <v>2717</v>
      </c>
      <c r="F310" s="1851" t="s">
        <v>2274</v>
      </c>
      <c r="G310" s="1851" t="s">
        <v>28</v>
      </c>
      <c r="H310" s="1851" t="s">
        <v>28</v>
      </c>
      <c r="I310" s="1851" t="s">
        <v>912</v>
      </c>
    </row>
    <row r="311" ht="11.25" customHeight="1">
      <c r="A311" s="1851" t="s">
        <v>2263</v>
      </c>
      <c r="B311" s="1851" t="s">
        <v>16</v>
      </c>
      <c r="C311" s="1851" t="s">
        <v>2341</v>
      </c>
      <c r="D311" s="1851" t="s">
        <v>2342</v>
      </c>
      <c r="E311" s="1851" t="s">
        <v>2343</v>
      </c>
      <c r="F311" s="1851" t="s">
        <v>2344</v>
      </c>
      <c r="G311" s="1851" t="s">
        <v>28</v>
      </c>
      <c r="H311" s="1851" t="s">
        <v>28</v>
      </c>
      <c r="I311" s="1851" t="s">
        <v>912</v>
      </c>
    </row>
    <row r="312" ht="11.25" customHeight="1">
      <c r="A312" s="1851" t="s">
        <v>2263</v>
      </c>
      <c r="B312" s="1851" t="s">
        <v>16</v>
      </c>
      <c r="C312" s="1851" t="s">
        <v>2718</v>
      </c>
      <c r="D312" s="1851" t="s">
        <v>2719</v>
      </c>
      <c r="E312" s="1851" t="s">
        <v>2720</v>
      </c>
      <c r="F312" s="1851" t="s">
        <v>2684</v>
      </c>
      <c r="G312" s="1851" t="s">
        <v>2721</v>
      </c>
      <c r="H312" s="1851" t="s">
        <v>28</v>
      </c>
      <c r="I312" s="1851" t="s">
        <v>912</v>
      </c>
    </row>
    <row r="313" ht="11.25" customHeight="1">
      <c r="A313" s="1851" t="s">
        <v>2263</v>
      </c>
      <c r="B313" s="1851" t="s">
        <v>16</v>
      </c>
      <c r="C313" s="1851" t="s">
        <v>2353</v>
      </c>
      <c r="D313" s="1851" t="s">
        <v>2354</v>
      </c>
      <c r="E313" s="1851" t="s">
        <v>2355</v>
      </c>
      <c r="F313" s="1851" t="s">
        <v>2266</v>
      </c>
      <c r="G313" s="1851" t="s">
        <v>2356</v>
      </c>
      <c r="H313" s="1851" t="s">
        <v>28</v>
      </c>
      <c r="I313" s="1851" t="s">
        <v>912</v>
      </c>
    </row>
    <row r="314" ht="11.25" customHeight="1">
      <c r="A314" s="1851" t="s">
        <v>2263</v>
      </c>
      <c r="B314" s="1851" t="s">
        <v>16</v>
      </c>
      <c r="C314" s="1851" t="s">
        <v>2722</v>
      </c>
      <c r="D314" s="1851" t="s">
        <v>2723</v>
      </c>
      <c r="E314" s="1851" t="s">
        <v>2724</v>
      </c>
      <c r="F314" s="1851" t="s">
        <v>2725</v>
      </c>
      <c r="G314" s="1851" t="s">
        <v>28</v>
      </c>
      <c r="H314" s="1851" t="s">
        <v>28</v>
      </c>
      <c r="I314" s="1851" t="s">
        <v>912</v>
      </c>
    </row>
    <row r="315" ht="11.25" customHeight="1">
      <c r="A315" s="1851" t="s">
        <v>2263</v>
      </c>
      <c r="B315" s="1851" t="s">
        <v>16</v>
      </c>
      <c r="C315" s="1851" t="s">
        <v>2375</v>
      </c>
      <c r="D315" s="1851" t="s">
        <v>2376</v>
      </c>
      <c r="E315" s="1851" t="s">
        <v>2373</v>
      </c>
      <c r="F315" s="1851" t="s">
        <v>2377</v>
      </c>
      <c r="G315" s="1851" t="s">
        <v>28</v>
      </c>
      <c r="H315" s="1851" t="s">
        <v>28</v>
      </c>
      <c r="I315" s="1851" t="s">
        <v>912</v>
      </c>
    </row>
    <row r="316" ht="11.25" customHeight="1">
      <c r="A316" s="1851" t="s">
        <v>2263</v>
      </c>
      <c r="B316" s="1851" t="s">
        <v>16</v>
      </c>
      <c r="C316" s="1851" t="s">
        <v>2729</v>
      </c>
      <c r="D316" s="1851" t="s">
        <v>2730</v>
      </c>
      <c r="E316" s="1851" t="s">
        <v>2731</v>
      </c>
      <c r="F316" s="1851" t="s">
        <v>580</v>
      </c>
      <c r="G316" s="1851" t="s">
        <v>28</v>
      </c>
      <c r="H316" s="1851" t="s">
        <v>28</v>
      </c>
      <c r="I316" s="1851" t="s">
        <v>912</v>
      </c>
    </row>
    <row r="317" ht="11.25" customHeight="1">
      <c r="A317" s="1851" t="s">
        <v>2263</v>
      </c>
      <c r="B317" s="1851" t="s">
        <v>16</v>
      </c>
      <c r="C317" s="1851" t="s">
        <v>2735</v>
      </c>
      <c r="D317" s="1851" t="s">
        <v>2416</v>
      </c>
      <c r="E317" s="1851" t="s">
        <v>2417</v>
      </c>
      <c r="F317" s="1851" t="s">
        <v>2736</v>
      </c>
      <c r="G317" s="1851" t="s">
        <v>28</v>
      </c>
      <c r="H317" s="1851" t="s">
        <v>28</v>
      </c>
      <c r="I317" s="1851" t="s">
        <v>912</v>
      </c>
    </row>
    <row r="318" ht="11.25" customHeight="1">
      <c r="A318" s="1851" t="s">
        <v>2263</v>
      </c>
      <c r="B318" s="1851" t="s">
        <v>16</v>
      </c>
      <c r="C318" s="1851" t="s">
        <v>2688</v>
      </c>
      <c r="D318" s="1851" t="s">
        <v>2416</v>
      </c>
      <c r="E318" s="1851" t="s">
        <v>2417</v>
      </c>
      <c r="F318" s="1851" t="s">
        <v>2689</v>
      </c>
      <c r="G318" s="1851" t="s">
        <v>28</v>
      </c>
      <c r="H318" s="1851" t="s">
        <v>28</v>
      </c>
      <c r="I318" s="1851" t="s">
        <v>912</v>
      </c>
    </row>
    <row r="319" ht="11.25" customHeight="1">
      <c r="A319" s="1851" t="s">
        <v>2263</v>
      </c>
      <c r="B319" s="1851" t="s">
        <v>16</v>
      </c>
      <c r="C319" s="1851" t="s">
        <v>2690</v>
      </c>
      <c r="D319" s="1851" t="s">
        <v>2416</v>
      </c>
      <c r="E319" s="1851" t="s">
        <v>2417</v>
      </c>
      <c r="F319" s="1851" t="s">
        <v>2691</v>
      </c>
      <c r="G319" s="1851" t="s">
        <v>28</v>
      </c>
      <c r="H319" s="1851" t="s">
        <v>28</v>
      </c>
      <c r="I319" s="1851" t="s">
        <v>912</v>
      </c>
    </row>
    <row r="320" ht="11.25" customHeight="1">
      <c r="A320" s="1851" t="s">
        <v>2263</v>
      </c>
      <c r="B320" s="1851" t="s">
        <v>16</v>
      </c>
      <c r="C320" s="1851" t="s">
        <v>2692</v>
      </c>
      <c r="D320" s="1851" t="s">
        <v>2416</v>
      </c>
      <c r="E320" s="1851" t="s">
        <v>2417</v>
      </c>
      <c r="F320" s="1851" t="s">
        <v>2693</v>
      </c>
      <c r="G320" s="1851" t="s">
        <v>28</v>
      </c>
      <c r="H320" s="1851" t="s">
        <v>28</v>
      </c>
      <c r="I320" s="1851" t="s">
        <v>912</v>
      </c>
    </row>
    <row r="321" ht="11.25" customHeight="1">
      <c r="A321" s="1851" t="s">
        <v>2263</v>
      </c>
      <c r="B321" s="1851" t="s">
        <v>16</v>
      </c>
      <c r="C321" s="1851" t="s">
        <v>2737</v>
      </c>
      <c r="D321" s="1851" t="s">
        <v>2416</v>
      </c>
      <c r="E321" s="1851" t="s">
        <v>2417</v>
      </c>
      <c r="F321" s="1851" t="s">
        <v>2738</v>
      </c>
      <c r="G321" s="1851" t="s">
        <v>28</v>
      </c>
      <c r="H321" s="1851" t="s">
        <v>28</v>
      </c>
      <c r="I321" s="1851" t="s">
        <v>912</v>
      </c>
    </row>
    <row r="322" ht="11.25" customHeight="1">
      <c r="A322" s="1851" t="s">
        <v>2263</v>
      </c>
      <c r="B322" s="1851" t="s">
        <v>16</v>
      </c>
      <c r="C322" s="1851" t="s">
        <v>2694</v>
      </c>
      <c r="D322" s="1851" t="s">
        <v>2416</v>
      </c>
      <c r="E322" s="1851" t="s">
        <v>2417</v>
      </c>
      <c r="F322" s="1851" t="s">
        <v>2695</v>
      </c>
      <c r="G322" s="1851" t="s">
        <v>28</v>
      </c>
      <c r="H322" s="1851" t="s">
        <v>28</v>
      </c>
      <c r="I322" s="1851" t="s">
        <v>912</v>
      </c>
    </row>
    <row r="323" ht="11.25" customHeight="1">
      <c r="A323" s="1851" t="s">
        <v>2263</v>
      </c>
      <c r="B323" s="1851" t="s">
        <v>16</v>
      </c>
      <c r="C323" s="1851" t="s">
        <v>2696</v>
      </c>
      <c r="D323" s="1851" t="s">
        <v>2416</v>
      </c>
      <c r="E323" s="1851" t="s">
        <v>2417</v>
      </c>
      <c r="F323" s="1851" t="s">
        <v>2697</v>
      </c>
      <c r="G323" s="1851" t="s">
        <v>28</v>
      </c>
      <c r="H323" s="1851" t="s">
        <v>28</v>
      </c>
      <c r="I323" s="1851" t="s">
        <v>912</v>
      </c>
    </row>
    <row r="324" ht="11.25" customHeight="1">
      <c r="A324" s="1851" t="s">
        <v>2263</v>
      </c>
      <c r="B324" s="1851" t="s">
        <v>16</v>
      </c>
      <c r="C324" s="1851" t="s">
        <v>2698</v>
      </c>
      <c r="D324" s="1851" t="s">
        <v>2416</v>
      </c>
      <c r="E324" s="1851" t="s">
        <v>2417</v>
      </c>
      <c r="F324" s="1851" t="s">
        <v>2699</v>
      </c>
      <c r="G324" s="1851" t="s">
        <v>28</v>
      </c>
      <c r="H324" s="1851" t="s">
        <v>28</v>
      </c>
      <c r="I324" s="1851" t="s">
        <v>912</v>
      </c>
    </row>
    <row r="325" ht="11.25" customHeight="1">
      <c r="A325" s="1851" t="s">
        <v>2263</v>
      </c>
      <c r="B325" s="1851" t="s">
        <v>16</v>
      </c>
      <c r="C325" s="1851" t="s">
        <v>2700</v>
      </c>
      <c r="D325" s="1851" t="s">
        <v>2416</v>
      </c>
      <c r="E325" s="1851" t="s">
        <v>2417</v>
      </c>
      <c r="F325" s="1851" t="s">
        <v>2701</v>
      </c>
      <c r="G325" s="1851" t="s">
        <v>28</v>
      </c>
      <c r="H325" s="1851" t="s">
        <v>28</v>
      </c>
      <c r="I325" s="1851" t="s">
        <v>912</v>
      </c>
    </row>
    <row r="326" ht="11.25" customHeight="1">
      <c r="A326" s="1851" t="s">
        <v>2263</v>
      </c>
      <c r="B326" s="1851" t="s">
        <v>16</v>
      </c>
      <c r="C326" s="1851" t="s">
        <v>2702</v>
      </c>
      <c r="D326" s="1851" t="s">
        <v>2416</v>
      </c>
      <c r="E326" s="1851" t="s">
        <v>2417</v>
      </c>
      <c r="F326" s="1851" t="s">
        <v>2703</v>
      </c>
      <c r="G326" s="1851" t="s">
        <v>28</v>
      </c>
      <c r="H326" s="1851" t="s">
        <v>28</v>
      </c>
      <c r="I326" s="1851" t="s">
        <v>912</v>
      </c>
    </row>
    <row r="327" ht="11.25" customHeight="1">
      <c r="A327" s="1851" t="s">
        <v>2263</v>
      </c>
      <c r="B327" s="1851" t="s">
        <v>16</v>
      </c>
      <c r="C327" s="1851" t="s">
        <v>2415</v>
      </c>
      <c r="D327" s="1851" t="s">
        <v>2416</v>
      </c>
      <c r="E327" s="1851" t="s">
        <v>2417</v>
      </c>
      <c r="F327" s="1851" t="s">
        <v>2414</v>
      </c>
      <c r="G327" s="1851" t="s">
        <v>28</v>
      </c>
      <c r="H327" s="1851" t="s">
        <v>28</v>
      </c>
      <c r="I327" s="1851" t="s">
        <v>912</v>
      </c>
    </row>
    <row r="328" ht="11.25" customHeight="1">
      <c r="A328" s="1851" t="s">
        <v>2263</v>
      </c>
      <c r="B328" s="1851" t="s">
        <v>16</v>
      </c>
      <c r="C328" s="1851" t="s">
        <v>2739</v>
      </c>
      <c r="D328" s="1851" t="s">
        <v>2740</v>
      </c>
      <c r="E328" s="1851" t="s">
        <v>2741</v>
      </c>
      <c r="F328" s="1851" t="s">
        <v>2303</v>
      </c>
      <c r="G328" s="1851" t="s">
        <v>28</v>
      </c>
      <c r="H328" s="1851" t="s">
        <v>28</v>
      </c>
      <c r="I328" s="1851" t="s">
        <v>912</v>
      </c>
    </row>
    <row r="329" ht="11.25" customHeight="1">
      <c r="A329" s="1851" t="s">
        <v>2263</v>
      </c>
      <c r="B329" s="1851" t="s">
        <v>16</v>
      </c>
      <c r="C329" s="1851" t="s">
        <v>2742</v>
      </c>
      <c r="D329" s="1851" t="s">
        <v>2740</v>
      </c>
      <c r="E329" s="1851" t="s">
        <v>2741</v>
      </c>
      <c r="F329" s="1851" t="s">
        <v>2743</v>
      </c>
      <c r="G329" s="1851" t="s">
        <v>28</v>
      </c>
      <c r="H329" s="1851" t="s">
        <v>28</v>
      </c>
      <c r="I329" s="1851" t="s">
        <v>912</v>
      </c>
    </row>
    <row r="330" ht="11.25" customHeight="1">
      <c r="A330" s="1851" t="s">
        <v>2263</v>
      </c>
      <c r="B330" s="1851" t="s">
        <v>16</v>
      </c>
      <c r="C330" s="1851" t="s">
        <v>2744</v>
      </c>
      <c r="D330" s="1851" t="s">
        <v>2705</v>
      </c>
      <c r="E330" s="1851" t="s">
        <v>2417</v>
      </c>
      <c r="F330" s="1851" t="s">
        <v>2745</v>
      </c>
      <c r="G330" s="1851" t="s">
        <v>28</v>
      </c>
      <c r="H330" s="1851" t="s">
        <v>28</v>
      </c>
      <c r="I330" s="1851" t="s">
        <v>912</v>
      </c>
    </row>
    <row r="331" ht="11.25" customHeight="1">
      <c r="A331" s="1851" t="s">
        <v>2263</v>
      </c>
      <c r="B331" s="1851" t="s">
        <v>16</v>
      </c>
      <c r="C331" s="1851" t="s">
        <v>2704</v>
      </c>
      <c r="D331" s="1851" t="s">
        <v>2705</v>
      </c>
      <c r="E331" s="1851" t="s">
        <v>2417</v>
      </c>
      <c r="F331" s="1851" t="s">
        <v>2706</v>
      </c>
      <c r="G331" s="1851" t="s">
        <v>28</v>
      </c>
      <c r="H331" s="1851" t="s">
        <v>28</v>
      </c>
      <c r="I331" s="1851" t="s">
        <v>912</v>
      </c>
    </row>
    <row r="332" ht="11.25" customHeight="1">
      <c r="A332" s="1851" t="s">
        <v>2263</v>
      </c>
      <c r="B332" s="1851" t="s">
        <v>16</v>
      </c>
      <c r="C332" s="1851" t="s">
        <v>3001</v>
      </c>
      <c r="D332" s="1851" t="s">
        <v>3002</v>
      </c>
      <c r="E332" s="1851" t="s">
        <v>3003</v>
      </c>
      <c r="F332" s="1851" t="s">
        <v>2521</v>
      </c>
      <c r="G332" s="1851" t="s">
        <v>3004</v>
      </c>
      <c r="H332" s="1851" t="s">
        <v>28</v>
      </c>
      <c r="I332" s="1851" t="s">
        <v>912</v>
      </c>
    </row>
    <row r="333" ht="11.25" customHeight="1">
      <c r="A333" s="1851" t="s">
        <v>2263</v>
      </c>
      <c r="B333" s="1851" t="s">
        <v>16</v>
      </c>
      <c r="C333" s="1851" t="s">
        <v>2749</v>
      </c>
      <c r="D333" s="1851" t="s">
        <v>2750</v>
      </c>
      <c r="E333" s="1851" t="s">
        <v>2751</v>
      </c>
      <c r="F333" s="1851" t="s">
        <v>2315</v>
      </c>
      <c r="G333" s="1851" t="s">
        <v>2752</v>
      </c>
      <c r="H333" s="1851" t="s">
        <v>28</v>
      </c>
      <c r="I333" s="1851" t="s">
        <v>912</v>
      </c>
    </row>
    <row r="334" ht="11.25" customHeight="1">
      <c r="A334" s="1851" t="s">
        <v>2263</v>
      </c>
      <c r="B334" s="1851" t="s">
        <v>16</v>
      </c>
      <c r="C334" s="1851" t="s">
        <v>2753</v>
      </c>
      <c r="D334" s="1851" t="s">
        <v>2754</v>
      </c>
      <c r="E334" s="1851" t="s">
        <v>2755</v>
      </c>
      <c r="F334" s="1851" t="s">
        <v>2507</v>
      </c>
      <c r="G334" s="1851" t="s">
        <v>28</v>
      </c>
      <c r="H334" s="1851" t="s">
        <v>28</v>
      </c>
      <c r="I334" s="1851" t="s">
        <v>912</v>
      </c>
    </row>
    <row r="335" ht="11.25" customHeight="1">
      <c r="A335" s="1851" t="s">
        <v>2263</v>
      </c>
      <c r="B335" s="1851" t="s">
        <v>16</v>
      </c>
      <c r="C335" s="1851" t="s">
        <v>2756</v>
      </c>
      <c r="D335" s="1851" t="s">
        <v>2757</v>
      </c>
      <c r="E335" s="1851" t="s">
        <v>2758</v>
      </c>
      <c r="F335" s="1851" t="s">
        <v>2598</v>
      </c>
      <c r="G335" s="1851" t="s">
        <v>28</v>
      </c>
      <c r="H335" s="1851" t="s">
        <v>28</v>
      </c>
      <c r="I335" s="1851" t="s">
        <v>912</v>
      </c>
    </row>
    <row r="336" ht="11.25" customHeight="1">
      <c r="A336" s="1851" t="s">
        <v>2263</v>
      </c>
      <c r="B336" s="1851" t="s">
        <v>16</v>
      </c>
      <c r="C336" s="1851" t="s">
        <v>2759</v>
      </c>
      <c r="D336" s="1851" t="s">
        <v>2760</v>
      </c>
      <c r="E336" s="1851" t="s">
        <v>2761</v>
      </c>
      <c r="F336" s="1851" t="s">
        <v>2336</v>
      </c>
      <c r="G336" s="1851" t="s">
        <v>28</v>
      </c>
      <c r="H336" s="1851" t="s">
        <v>28</v>
      </c>
      <c r="I336" s="1851" t="s">
        <v>912</v>
      </c>
    </row>
    <row r="337" ht="11.25" customHeight="1">
      <c r="A337" s="1851" t="s">
        <v>2263</v>
      </c>
      <c r="B337" s="1851" t="s">
        <v>16</v>
      </c>
      <c r="C337" s="1851" t="s">
        <v>2762</v>
      </c>
      <c r="D337" s="1851" t="s">
        <v>2763</v>
      </c>
      <c r="E337" s="1851" t="s">
        <v>2764</v>
      </c>
      <c r="F337" s="1851" t="s">
        <v>2425</v>
      </c>
      <c r="G337" s="1851" t="s">
        <v>28</v>
      </c>
      <c r="H337" s="1851" t="s">
        <v>28</v>
      </c>
      <c r="I337" s="1851" t="s">
        <v>912</v>
      </c>
    </row>
    <row r="338" ht="11.25" customHeight="1">
      <c r="A338" s="1851" t="s">
        <v>2263</v>
      </c>
      <c r="B338" s="1851" t="s">
        <v>16</v>
      </c>
      <c r="C338" s="1851" t="s">
        <v>2769</v>
      </c>
      <c r="D338" s="1851" t="s">
        <v>2770</v>
      </c>
      <c r="E338" s="1851" t="s">
        <v>2771</v>
      </c>
      <c r="F338" s="1851" t="s">
        <v>2336</v>
      </c>
      <c r="G338" s="1851" t="s">
        <v>28</v>
      </c>
      <c r="H338" s="1851" t="s">
        <v>28</v>
      </c>
      <c r="I338" s="1851" t="s">
        <v>912</v>
      </c>
    </row>
    <row r="339" ht="11.25" customHeight="1">
      <c r="A339" s="1851" t="s">
        <v>2263</v>
      </c>
      <c r="B339" s="1851" t="s">
        <v>16</v>
      </c>
      <c r="C339" s="1851" t="s">
        <v>2422</v>
      </c>
      <c r="D339" s="1851" t="s">
        <v>2423</v>
      </c>
      <c r="E339" s="1851" t="s">
        <v>2424</v>
      </c>
      <c r="F339" s="1851" t="s">
        <v>2425</v>
      </c>
      <c r="G339" s="1851" t="s">
        <v>28</v>
      </c>
      <c r="H339" s="1851" t="s">
        <v>28</v>
      </c>
      <c r="I339" s="1851" t="s">
        <v>912</v>
      </c>
    </row>
    <row r="340" ht="11.25" customHeight="1">
      <c r="A340" s="1851" t="s">
        <v>2263</v>
      </c>
      <c r="B340" s="1851" t="s">
        <v>16</v>
      </c>
      <c r="C340" s="1851" t="s">
        <v>2772</v>
      </c>
      <c r="D340" s="1851" t="s">
        <v>2773</v>
      </c>
      <c r="E340" s="1851" t="s">
        <v>2774</v>
      </c>
      <c r="F340" s="1851" t="s">
        <v>2442</v>
      </c>
      <c r="G340" s="1851" t="s">
        <v>2775</v>
      </c>
      <c r="H340" s="1851" t="s">
        <v>28</v>
      </c>
      <c r="I340" s="1851" t="s">
        <v>912</v>
      </c>
    </row>
    <row r="341" ht="11.25" customHeight="1">
      <c r="A341" s="1851" t="s">
        <v>2263</v>
      </c>
      <c r="B341" s="1851" t="s">
        <v>16</v>
      </c>
      <c r="C341" s="1851" t="s">
        <v>2776</v>
      </c>
      <c r="D341" s="1851" t="s">
        <v>2777</v>
      </c>
      <c r="E341" s="1851" t="s">
        <v>2778</v>
      </c>
      <c r="F341" s="1851" t="s">
        <v>2779</v>
      </c>
      <c r="G341" s="1851" t="s">
        <v>28</v>
      </c>
      <c r="H341" s="1851" t="s">
        <v>28</v>
      </c>
      <c r="I341" s="1851" t="s">
        <v>912</v>
      </c>
    </row>
    <row r="342" ht="11.25" customHeight="1">
      <c r="A342" s="1851" t="s">
        <v>2263</v>
      </c>
      <c r="B342" s="1851" t="s">
        <v>16</v>
      </c>
      <c r="C342" s="1851" t="s">
        <v>2780</v>
      </c>
      <c r="D342" s="1851" t="s">
        <v>2781</v>
      </c>
      <c r="E342" s="1851" t="s">
        <v>2782</v>
      </c>
      <c r="F342" s="1851" t="s">
        <v>2315</v>
      </c>
      <c r="G342" s="1851" t="s">
        <v>2783</v>
      </c>
      <c r="H342" s="1851" t="s">
        <v>28</v>
      </c>
      <c r="I342" s="1851" t="s">
        <v>912</v>
      </c>
    </row>
    <row r="343" ht="11.25" customHeight="1">
      <c r="A343" s="1851" t="s">
        <v>2263</v>
      </c>
      <c r="B343" s="1851" t="s">
        <v>16</v>
      </c>
      <c r="C343" s="1851" t="s">
        <v>2784</v>
      </c>
      <c r="D343" s="1851" t="s">
        <v>2785</v>
      </c>
      <c r="E343" s="1851" t="s">
        <v>2786</v>
      </c>
      <c r="F343" s="1851" t="s">
        <v>2315</v>
      </c>
      <c r="G343" s="1851" t="s">
        <v>2787</v>
      </c>
      <c r="H343" s="1851" t="s">
        <v>28</v>
      </c>
      <c r="I343" s="1851" t="s">
        <v>912</v>
      </c>
    </row>
    <row r="344" ht="11.25" customHeight="1">
      <c r="A344" s="1851" t="s">
        <v>2263</v>
      </c>
      <c r="B344" s="1851" t="s">
        <v>16</v>
      </c>
      <c r="C344" s="1851" t="s">
        <v>2429</v>
      </c>
      <c r="D344" s="1851" t="s">
        <v>2430</v>
      </c>
      <c r="E344" s="1851" t="s">
        <v>2431</v>
      </c>
      <c r="F344" s="1851" t="s">
        <v>2432</v>
      </c>
      <c r="G344" s="1851" t="s">
        <v>28</v>
      </c>
      <c r="H344" s="1851" t="s">
        <v>28</v>
      </c>
      <c r="I344" s="1851" t="s">
        <v>912</v>
      </c>
    </row>
    <row r="345" ht="11.25" customHeight="1">
      <c r="A345" s="1851" t="s">
        <v>2263</v>
      </c>
      <c r="B345" s="1851" t="s">
        <v>16</v>
      </c>
      <c r="C345" s="1851" t="s">
        <v>3005</v>
      </c>
      <c r="D345" s="1851" t="s">
        <v>3006</v>
      </c>
      <c r="E345" s="1851" t="s">
        <v>3007</v>
      </c>
      <c r="F345" s="1851" t="s">
        <v>2442</v>
      </c>
      <c r="G345" s="1851" t="s">
        <v>28</v>
      </c>
      <c r="H345" s="1851" t="s">
        <v>28</v>
      </c>
      <c r="I345" s="1851" t="s">
        <v>912</v>
      </c>
    </row>
    <row r="346" ht="11.25" customHeight="1">
      <c r="A346" s="1851" t="s">
        <v>2263</v>
      </c>
      <c r="B346" s="1851" t="s">
        <v>16</v>
      </c>
      <c r="C346" s="1851" t="s">
        <v>2433</v>
      </c>
      <c r="D346" s="1851" t="s">
        <v>2434</v>
      </c>
      <c r="E346" s="1851" t="s">
        <v>2435</v>
      </c>
      <c r="F346" s="1851" t="s">
        <v>2311</v>
      </c>
      <c r="G346" s="1851" t="s">
        <v>28</v>
      </c>
      <c r="H346" s="1851" t="s">
        <v>28</v>
      </c>
      <c r="I346" s="1851" t="s">
        <v>912</v>
      </c>
    </row>
    <row r="347" ht="11.25" customHeight="1">
      <c r="A347" s="1851" t="s">
        <v>2263</v>
      </c>
      <c r="B347" s="1851" t="s">
        <v>16</v>
      </c>
      <c r="C347" s="1851" t="s">
        <v>2436</v>
      </c>
      <c r="D347" s="1851" t="s">
        <v>2437</v>
      </c>
      <c r="E347" s="1851" t="s">
        <v>2438</v>
      </c>
      <c r="F347" s="1851" t="s">
        <v>2311</v>
      </c>
      <c r="G347" s="1851" t="s">
        <v>28</v>
      </c>
      <c r="H347" s="1851" t="s">
        <v>28</v>
      </c>
      <c r="I347" s="1851" t="s">
        <v>912</v>
      </c>
    </row>
    <row r="348" ht="11.25" customHeight="1">
      <c r="A348" s="1851" t="s">
        <v>2263</v>
      </c>
      <c r="B348" s="1851" t="s">
        <v>16</v>
      </c>
      <c r="C348" s="1851" t="s">
        <v>2439</v>
      </c>
      <c r="D348" s="1851" t="s">
        <v>2440</v>
      </c>
      <c r="E348" s="1851" t="s">
        <v>2441</v>
      </c>
      <c r="F348" s="1851" t="s">
        <v>2442</v>
      </c>
      <c r="G348" s="1851" t="s">
        <v>28</v>
      </c>
      <c r="H348" s="1851" t="s">
        <v>28</v>
      </c>
      <c r="I348" s="1851" t="s">
        <v>912</v>
      </c>
    </row>
    <row r="349" ht="11.25" customHeight="1">
      <c r="A349" s="1851" t="s">
        <v>2263</v>
      </c>
      <c r="B349" s="1851" t="s">
        <v>16</v>
      </c>
      <c r="C349" s="1851" t="s">
        <v>2788</v>
      </c>
      <c r="D349" s="1851" t="s">
        <v>2789</v>
      </c>
      <c r="E349" s="1851" t="s">
        <v>2790</v>
      </c>
      <c r="F349" s="1851" t="s">
        <v>2400</v>
      </c>
      <c r="G349" s="1851" t="s">
        <v>28</v>
      </c>
      <c r="H349" s="1851" t="s">
        <v>28</v>
      </c>
      <c r="I349" s="1851" t="s">
        <v>912</v>
      </c>
    </row>
    <row r="350" ht="11.25" customHeight="1">
      <c r="A350" s="1851" t="s">
        <v>2263</v>
      </c>
      <c r="B350" s="1851" t="s">
        <v>16</v>
      </c>
      <c r="C350" s="1851" t="s">
        <v>2791</v>
      </c>
      <c r="D350" s="1851" t="s">
        <v>2792</v>
      </c>
      <c r="E350" s="1851" t="s">
        <v>2793</v>
      </c>
      <c r="F350" s="1851" t="s">
        <v>2344</v>
      </c>
      <c r="G350" s="1851" t="s">
        <v>2794</v>
      </c>
      <c r="H350" s="1851" t="s">
        <v>28</v>
      </c>
      <c r="I350" s="1851" t="s">
        <v>912</v>
      </c>
    </row>
    <row r="351" ht="11.25" customHeight="1">
      <c r="A351" s="1851" t="s">
        <v>2263</v>
      </c>
      <c r="B351" s="1851" t="s">
        <v>16</v>
      </c>
      <c r="C351" s="1851" t="s">
        <v>2795</v>
      </c>
      <c r="D351" s="1851" t="s">
        <v>2796</v>
      </c>
      <c r="E351" s="1851" t="s">
        <v>2797</v>
      </c>
      <c r="F351" s="1851" t="s">
        <v>2395</v>
      </c>
      <c r="G351" s="1851" t="s">
        <v>2798</v>
      </c>
      <c r="H351" s="1851" t="s">
        <v>28</v>
      </c>
      <c r="I351" s="1851" t="s">
        <v>912</v>
      </c>
    </row>
    <row r="352" ht="11.25" customHeight="1">
      <c r="A352" s="1851" t="s">
        <v>2263</v>
      </c>
      <c r="B352" s="1851" t="s">
        <v>16</v>
      </c>
      <c r="C352" s="1851" t="s">
        <v>2443</v>
      </c>
      <c r="D352" s="1851" t="s">
        <v>2444</v>
      </c>
      <c r="E352" s="1851" t="s">
        <v>2445</v>
      </c>
      <c r="F352" s="1851" t="s">
        <v>2315</v>
      </c>
      <c r="G352" s="1851" t="s">
        <v>28</v>
      </c>
      <c r="H352" s="1851" t="s">
        <v>28</v>
      </c>
      <c r="I352" s="1851" t="s">
        <v>912</v>
      </c>
    </row>
    <row r="353" ht="11.25" customHeight="1">
      <c r="A353" s="1851" t="s">
        <v>2263</v>
      </c>
      <c r="B353" s="1851" t="s">
        <v>16</v>
      </c>
      <c r="C353" s="1851" t="s">
        <v>2799</v>
      </c>
      <c r="D353" s="1851" t="s">
        <v>2800</v>
      </c>
      <c r="E353" s="1851" t="s">
        <v>2801</v>
      </c>
      <c r="F353" s="1851" t="s">
        <v>2768</v>
      </c>
      <c r="G353" s="1851" t="s">
        <v>28</v>
      </c>
      <c r="H353" s="1851" t="s">
        <v>28</v>
      </c>
      <c r="I353" s="1851" t="s">
        <v>912</v>
      </c>
    </row>
    <row r="354" ht="11.25" customHeight="1">
      <c r="A354" s="1851" t="s">
        <v>2263</v>
      </c>
      <c r="B354" s="1851" t="s">
        <v>16</v>
      </c>
      <c r="C354" s="1851" t="s">
        <v>2446</v>
      </c>
      <c r="D354" s="1851" t="s">
        <v>2447</v>
      </c>
      <c r="E354" s="1851" t="s">
        <v>2448</v>
      </c>
      <c r="F354" s="1851" t="s">
        <v>2432</v>
      </c>
      <c r="G354" s="1851" t="s">
        <v>28</v>
      </c>
      <c r="H354" s="1851" t="s">
        <v>28</v>
      </c>
      <c r="I354" s="1851" t="s">
        <v>912</v>
      </c>
    </row>
    <row r="355" ht="11.25" customHeight="1">
      <c r="A355" s="1851" t="s">
        <v>2263</v>
      </c>
      <c r="B355" s="1851" t="s">
        <v>16</v>
      </c>
      <c r="C355" s="1851" t="s">
        <v>2802</v>
      </c>
      <c r="D355" s="1851" t="s">
        <v>2803</v>
      </c>
      <c r="E355" s="1851" t="s">
        <v>2804</v>
      </c>
      <c r="F355" s="1851" t="s">
        <v>2344</v>
      </c>
      <c r="G355" s="1851" t="s">
        <v>28</v>
      </c>
      <c r="H355" s="1851" t="s">
        <v>28</v>
      </c>
      <c r="I355" s="1851" t="s">
        <v>912</v>
      </c>
    </row>
    <row r="356" ht="11.25" customHeight="1">
      <c r="A356" s="1851" t="s">
        <v>2263</v>
      </c>
      <c r="B356" s="1851" t="s">
        <v>16</v>
      </c>
      <c r="C356" s="1851" t="s">
        <v>2805</v>
      </c>
      <c r="D356" s="1851" t="s">
        <v>2806</v>
      </c>
      <c r="E356" s="1851" t="s">
        <v>2807</v>
      </c>
      <c r="F356" s="1851" t="s">
        <v>2684</v>
      </c>
      <c r="G356" s="1851" t="s">
        <v>28</v>
      </c>
      <c r="H356" s="1851" t="s">
        <v>28</v>
      </c>
      <c r="I356" s="1851" t="s">
        <v>912</v>
      </c>
    </row>
    <row r="357" ht="11.25" customHeight="1">
      <c r="A357" s="1851" t="s">
        <v>2263</v>
      </c>
      <c r="B357" s="1851" t="s">
        <v>16</v>
      </c>
      <c r="C357" s="1851" t="s">
        <v>2808</v>
      </c>
      <c r="D357" s="1851" t="s">
        <v>2809</v>
      </c>
      <c r="E357" s="1851" t="s">
        <v>2810</v>
      </c>
      <c r="F357" s="1851" t="s">
        <v>2270</v>
      </c>
      <c r="G357" s="1851" t="s">
        <v>28</v>
      </c>
      <c r="H357" s="1851" t="s">
        <v>28</v>
      </c>
      <c r="I357" s="1851" t="s">
        <v>912</v>
      </c>
    </row>
    <row r="358" ht="11.25" customHeight="1">
      <c r="A358" s="1851" t="s">
        <v>2263</v>
      </c>
      <c r="B358" s="1851" t="s">
        <v>16</v>
      </c>
      <c r="C358" s="1851" t="s">
        <v>2449</v>
      </c>
      <c r="D358" s="1851" t="s">
        <v>2450</v>
      </c>
      <c r="E358" s="1851" t="s">
        <v>2451</v>
      </c>
      <c r="F358" s="1851" t="s">
        <v>2452</v>
      </c>
      <c r="G358" s="1851" t="s">
        <v>28</v>
      </c>
      <c r="H358" s="1851" t="s">
        <v>28</v>
      </c>
      <c r="I358" s="1851" t="s">
        <v>912</v>
      </c>
    </row>
    <row r="359" ht="11.25" customHeight="1">
      <c r="A359" s="1851" t="s">
        <v>2263</v>
      </c>
      <c r="B359" s="1851" t="s">
        <v>16</v>
      </c>
      <c r="C359" s="1851" t="s">
        <v>2811</v>
      </c>
      <c r="D359" s="1851" t="s">
        <v>2812</v>
      </c>
      <c r="E359" s="1851" t="s">
        <v>2813</v>
      </c>
      <c r="F359" s="1851" t="s">
        <v>2684</v>
      </c>
      <c r="G359" s="1851" t="s">
        <v>28</v>
      </c>
      <c r="H359" s="1851" t="s">
        <v>28</v>
      </c>
      <c r="I359" s="1851" t="s">
        <v>912</v>
      </c>
    </row>
    <row r="360" ht="11.25" customHeight="1">
      <c r="A360" s="1851" t="s">
        <v>2263</v>
      </c>
      <c r="B360" s="1851" t="s">
        <v>16</v>
      </c>
      <c r="C360" s="1851" t="s">
        <v>2460</v>
      </c>
      <c r="D360" s="1851" t="s">
        <v>2461</v>
      </c>
      <c r="E360" s="1851" t="s">
        <v>2462</v>
      </c>
      <c r="F360" s="1851" t="s">
        <v>2463</v>
      </c>
      <c r="G360" s="1851" t="s">
        <v>28</v>
      </c>
      <c r="H360" s="1851" t="s">
        <v>28</v>
      </c>
      <c r="I360" s="1851" t="s">
        <v>912</v>
      </c>
    </row>
    <row r="361" ht="11.25" customHeight="1">
      <c r="A361" s="1851" t="s">
        <v>2263</v>
      </c>
      <c r="B361" s="1851" t="s">
        <v>16</v>
      </c>
      <c r="C361" s="1851" t="s">
        <v>3008</v>
      </c>
      <c r="D361" s="1851" t="s">
        <v>3009</v>
      </c>
      <c r="E361" s="1851" t="s">
        <v>3010</v>
      </c>
      <c r="F361" s="1851" t="s">
        <v>2336</v>
      </c>
      <c r="G361" s="1851" t="s">
        <v>28</v>
      </c>
      <c r="H361" s="1851" t="s">
        <v>28</v>
      </c>
      <c r="I361" s="1851" t="s">
        <v>912</v>
      </c>
    </row>
    <row r="362" ht="11.25" customHeight="1">
      <c r="A362" s="1851" t="s">
        <v>2263</v>
      </c>
      <c r="B362" s="1851" t="s">
        <v>16</v>
      </c>
      <c r="C362" s="1851" t="s">
        <v>2477</v>
      </c>
      <c r="D362" s="1851" t="s">
        <v>2478</v>
      </c>
      <c r="E362" s="1851" t="s">
        <v>2479</v>
      </c>
      <c r="F362" s="1851" t="s">
        <v>2311</v>
      </c>
      <c r="G362" s="1851" t="s">
        <v>28</v>
      </c>
      <c r="H362" s="1851" t="s">
        <v>28</v>
      </c>
      <c r="I362" s="1851" t="s">
        <v>912</v>
      </c>
    </row>
    <row r="363" ht="11.25" customHeight="1">
      <c r="A363" s="1851" t="s">
        <v>2263</v>
      </c>
      <c r="B363" s="1851" t="s">
        <v>16</v>
      </c>
      <c r="C363" s="1851" t="s">
        <v>2820</v>
      </c>
      <c r="D363" s="1851" t="s">
        <v>2821</v>
      </c>
      <c r="E363" s="1851" t="s">
        <v>2822</v>
      </c>
      <c r="F363" s="1851" t="s">
        <v>2327</v>
      </c>
      <c r="G363" s="1851" t="s">
        <v>2823</v>
      </c>
      <c r="H363" s="1851" t="s">
        <v>28</v>
      </c>
      <c r="I363" s="1851" t="s">
        <v>912</v>
      </c>
    </row>
    <row r="364" ht="11.25" customHeight="1">
      <c r="A364" s="1851" t="s">
        <v>2263</v>
      </c>
      <c r="B364" s="1851" t="s">
        <v>16</v>
      </c>
      <c r="C364" s="1851" t="s">
        <v>2824</v>
      </c>
      <c r="D364" s="1851" t="s">
        <v>2825</v>
      </c>
      <c r="E364" s="1851" t="s">
        <v>2826</v>
      </c>
      <c r="F364" s="1851" t="s">
        <v>2278</v>
      </c>
      <c r="G364" s="1851" t="s">
        <v>2827</v>
      </c>
      <c r="H364" s="1851" t="s">
        <v>28</v>
      </c>
      <c r="I364" s="1851" t="s">
        <v>912</v>
      </c>
    </row>
    <row r="365" ht="11.25" customHeight="1">
      <c r="A365" s="1851" t="s">
        <v>2263</v>
      </c>
      <c r="B365" s="1851" t="s">
        <v>16</v>
      </c>
      <c r="C365" s="1851" t="s">
        <v>3011</v>
      </c>
      <c r="D365" s="1851" t="s">
        <v>3012</v>
      </c>
      <c r="E365" s="1851" t="s">
        <v>3013</v>
      </c>
      <c r="F365" s="1851" t="s">
        <v>2270</v>
      </c>
      <c r="G365" s="1851" t="s">
        <v>3014</v>
      </c>
      <c r="H365" s="1851" t="s">
        <v>28</v>
      </c>
      <c r="I365" s="1851" t="s">
        <v>912</v>
      </c>
    </row>
    <row r="366" ht="11.25" customHeight="1">
      <c r="A366" s="1851" t="s">
        <v>2263</v>
      </c>
      <c r="B366" s="1851" t="s">
        <v>16</v>
      </c>
      <c r="C366" s="1851" t="s">
        <v>2828</v>
      </c>
      <c r="D366" s="1851" t="s">
        <v>2829</v>
      </c>
      <c r="E366" s="1851" t="s">
        <v>2830</v>
      </c>
      <c r="F366" s="1851" t="s">
        <v>2831</v>
      </c>
      <c r="G366" s="1851" t="s">
        <v>28</v>
      </c>
      <c r="H366" s="1851" t="s">
        <v>28</v>
      </c>
      <c r="I366" s="1851" t="s">
        <v>912</v>
      </c>
    </row>
    <row r="367" ht="11.25" customHeight="1">
      <c r="A367" s="1851" t="s">
        <v>2263</v>
      </c>
      <c r="B367" s="1851" t="s">
        <v>16</v>
      </c>
      <c r="C367" s="1851" t="s">
        <v>2836</v>
      </c>
      <c r="D367" s="1851" t="s">
        <v>2837</v>
      </c>
      <c r="E367" s="1851" t="s">
        <v>2838</v>
      </c>
      <c r="F367" s="1851" t="s">
        <v>2303</v>
      </c>
      <c r="G367" s="1851" t="s">
        <v>28</v>
      </c>
      <c r="H367" s="1851" t="s">
        <v>28</v>
      </c>
      <c r="I367" s="1851" t="s">
        <v>912</v>
      </c>
    </row>
    <row r="368" ht="11.25" customHeight="1">
      <c r="A368" s="1851" t="s">
        <v>2263</v>
      </c>
      <c r="B368" s="1851" t="s">
        <v>16</v>
      </c>
      <c r="C368" s="1851" t="s">
        <v>2839</v>
      </c>
      <c r="D368" s="1851" t="s">
        <v>2840</v>
      </c>
      <c r="E368" s="1851" t="s">
        <v>2841</v>
      </c>
      <c r="F368" s="1851" t="s">
        <v>2842</v>
      </c>
      <c r="G368" s="1851" t="s">
        <v>28</v>
      </c>
      <c r="H368" s="1851" t="s">
        <v>28</v>
      </c>
      <c r="I368" s="1851" t="s">
        <v>912</v>
      </c>
    </row>
    <row r="369" ht="11.25" customHeight="1">
      <c r="A369" s="1851" t="s">
        <v>2263</v>
      </c>
      <c r="B369" s="1851" t="s">
        <v>16</v>
      </c>
      <c r="C369" s="1851" t="s">
        <v>2843</v>
      </c>
      <c r="D369" s="1851" t="s">
        <v>2844</v>
      </c>
      <c r="E369" s="1851" t="s">
        <v>2845</v>
      </c>
      <c r="F369" s="1851" t="s">
        <v>2658</v>
      </c>
      <c r="G369" s="1851" t="s">
        <v>28</v>
      </c>
      <c r="H369" s="1851" t="s">
        <v>28</v>
      </c>
      <c r="I369" s="1851" t="s">
        <v>912</v>
      </c>
    </row>
    <row r="370" ht="11.25" customHeight="1">
      <c r="A370" s="1851" t="s">
        <v>2263</v>
      </c>
      <c r="B370" s="1851" t="s">
        <v>16</v>
      </c>
      <c r="C370" s="1851" t="s">
        <v>3015</v>
      </c>
      <c r="D370" s="1851" t="s">
        <v>3016</v>
      </c>
      <c r="E370" s="1851" t="s">
        <v>3017</v>
      </c>
      <c r="F370" s="1851" t="s">
        <v>2274</v>
      </c>
      <c r="G370" s="1851" t="s">
        <v>2835</v>
      </c>
      <c r="H370" s="1851" t="s">
        <v>28</v>
      </c>
      <c r="I370" s="1851" t="s">
        <v>912</v>
      </c>
    </row>
    <row r="371" ht="11.25" customHeight="1">
      <c r="A371" s="1851" t="s">
        <v>2263</v>
      </c>
      <c r="B371" s="1851" t="s">
        <v>16</v>
      </c>
      <c r="C371" s="1851" t="s">
        <v>3018</v>
      </c>
      <c r="D371" s="1851" t="s">
        <v>3016</v>
      </c>
      <c r="E371" s="1851" t="s">
        <v>3019</v>
      </c>
      <c r="F371" s="1851" t="s">
        <v>2684</v>
      </c>
      <c r="G371" s="1851" t="s">
        <v>2849</v>
      </c>
      <c r="H371" s="1851" t="s">
        <v>28</v>
      </c>
      <c r="I371" s="1851" t="s">
        <v>912</v>
      </c>
    </row>
    <row r="372" ht="11.25" customHeight="1">
      <c r="A372" s="1851" t="s">
        <v>2263</v>
      </c>
      <c r="B372" s="1851" t="s">
        <v>16</v>
      </c>
      <c r="C372" s="1851" t="s">
        <v>2850</v>
      </c>
      <c r="D372" s="1851" t="s">
        <v>2851</v>
      </c>
      <c r="E372" s="1851" t="s">
        <v>2852</v>
      </c>
      <c r="F372" s="1851" t="s">
        <v>2315</v>
      </c>
      <c r="G372" s="1851" t="s">
        <v>28</v>
      </c>
      <c r="H372" s="1851" t="s">
        <v>28</v>
      </c>
      <c r="I372" s="1851" t="s">
        <v>912</v>
      </c>
    </row>
    <row r="373" ht="11.25" customHeight="1">
      <c r="A373" s="1851" t="s">
        <v>2263</v>
      </c>
      <c r="B373" s="1851" t="s">
        <v>16</v>
      </c>
      <c r="C373" s="1851" t="s">
        <v>3020</v>
      </c>
      <c r="D373" s="1851" t="s">
        <v>3021</v>
      </c>
      <c r="E373" s="1851" t="s">
        <v>3022</v>
      </c>
      <c r="F373" s="1851" t="s">
        <v>2270</v>
      </c>
      <c r="G373" s="1851" t="s">
        <v>28</v>
      </c>
      <c r="H373" s="1851" t="s">
        <v>28</v>
      </c>
      <c r="I373" s="1851" t="s">
        <v>912</v>
      </c>
    </row>
    <row r="374" ht="11.25" customHeight="1">
      <c r="A374" s="1851" t="s">
        <v>2263</v>
      </c>
      <c r="B374" s="1851" t="s">
        <v>16</v>
      </c>
      <c r="C374" s="1851" t="s">
        <v>2856</v>
      </c>
      <c r="D374" s="1851" t="s">
        <v>2857</v>
      </c>
      <c r="E374" s="1851" t="s">
        <v>2858</v>
      </c>
      <c r="F374" s="1851" t="s">
        <v>2315</v>
      </c>
      <c r="G374" s="1851" t="s">
        <v>2859</v>
      </c>
      <c r="H374" s="1851" t="s">
        <v>28</v>
      </c>
      <c r="I374" s="1851" t="s">
        <v>912</v>
      </c>
    </row>
    <row r="375" ht="11.25" customHeight="1">
      <c r="A375" s="1851" t="s">
        <v>2263</v>
      </c>
      <c r="B375" s="1851" t="s">
        <v>16</v>
      </c>
      <c r="C375" s="1851" t="s">
        <v>2860</v>
      </c>
      <c r="D375" s="1851" t="s">
        <v>2861</v>
      </c>
      <c r="E375" s="1851" t="s">
        <v>2862</v>
      </c>
      <c r="F375" s="1851" t="s">
        <v>2266</v>
      </c>
      <c r="G375" s="1851" t="s">
        <v>28</v>
      </c>
      <c r="H375" s="1851" t="s">
        <v>28</v>
      </c>
      <c r="I375" s="1851" t="s">
        <v>912</v>
      </c>
    </row>
    <row r="376" ht="11.25" customHeight="1">
      <c r="A376" s="1851" t="s">
        <v>2263</v>
      </c>
      <c r="B376" s="1851" t="s">
        <v>16</v>
      </c>
      <c r="C376" s="1851" t="s">
        <v>2863</v>
      </c>
      <c r="D376" s="1851" t="s">
        <v>2864</v>
      </c>
      <c r="E376" s="1851" t="s">
        <v>2865</v>
      </c>
      <c r="F376" s="1851" t="s">
        <v>2270</v>
      </c>
      <c r="G376" s="1851" t="s">
        <v>28</v>
      </c>
      <c r="H376" s="1851" t="s">
        <v>28</v>
      </c>
      <c r="I376" s="1851" t="s">
        <v>912</v>
      </c>
    </row>
    <row r="377" ht="11.25" customHeight="1">
      <c r="A377" s="1851" t="s">
        <v>2263</v>
      </c>
      <c r="B377" s="1851" t="s">
        <v>16</v>
      </c>
      <c r="C377" s="1851" t="s">
        <v>2504</v>
      </c>
      <c r="D377" s="1851" t="s">
        <v>2505</v>
      </c>
      <c r="E377" s="1851" t="s">
        <v>2506</v>
      </c>
      <c r="F377" s="1851" t="s">
        <v>2507</v>
      </c>
      <c r="G377" s="1851" t="s">
        <v>28</v>
      </c>
      <c r="H377" s="1851" t="s">
        <v>28</v>
      </c>
      <c r="I377" s="1851" t="s">
        <v>912</v>
      </c>
    </row>
    <row r="378" ht="11.25" customHeight="1">
      <c r="A378" s="1851" t="s">
        <v>2263</v>
      </c>
      <c r="B378" s="1851" t="s">
        <v>16</v>
      </c>
      <c r="C378" s="1851" t="s">
        <v>2511</v>
      </c>
      <c r="D378" s="1851" t="s">
        <v>2512</v>
      </c>
      <c r="E378" s="1851" t="s">
        <v>2513</v>
      </c>
      <c r="F378" s="1851" t="s">
        <v>2507</v>
      </c>
      <c r="G378" s="1851" t="s">
        <v>28</v>
      </c>
      <c r="H378" s="1851" t="s">
        <v>28</v>
      </c>
      <c r="I378" s="1851" t="s">
        <v>912</v>
      </c>
    </row>
    <row r="379" ht="11.25" customHeight="1">
      <c r="A379" s="1851" t="s">
        <v>2263</v>
      </c>
      <c r="B379" s="1851" t="s">
        <v>16</v>
      </c>
      <c r="C379" s="1851" t="s">
        <v>2866</v>
      </c>
      <c r="D379" s="1851" t="s">
        <v>2867</v>
      </c>
      <c r="E379" s="1851" t="s">
        <v>2868</v>
      </c>
      <c r="F379" s="1851" t="s">
        <v>2507</v>
      </c>
      <c r="G379" s="1851" t="s">
        <v>28</v>
      </c>
      <c r="H379" s="1851" t="s">
        <v>28</v>
      </c>
      <c r="I379" s="1851" t="s">
        <v>912</v>
      </c>
    </row>
    <row r="380" ht="11.25" customHeight="1">
      <c r="A380" s="1851" t="s">
        <v>2263</v>
      </c>
      <c r="B380" s="1851" t="s">
        <v>16</v>
      </c>
      <c r="C380" s="1851" t="s">
        <v>2869</v>
      </c>
      <c r="D380" s="1851" t="s">
        <v>2870</v>
      </c>
      <c r="E380" s="1851" t="s">
        <v>2871</v>
      </c>
      <c r="F380" s="1851" t="s">
        <v>2452</v>
      </c>
      <c r="G380" s="1851" t="s">
        <v>2872</v>
      </c>
      <c r="H380" s="1851" t="s">
        <v>28</v>
      </c>
      <c r="I380" s="1851" t="s">
        <v>912</v>
      </c>
    </row>
    <row r="381" ht="11.25" customHeight="1">
      <c r="A381" s="1851" t="s">
        <v>2263</v>
      </c>
      <c r="B381" s="1851" t="s">
        <v>16</v>
      </c>
      <c r="C381" s="1851" t="s">
        <v>2873</v>
      </c>
      <c r="D381" s="1851" t="s">
        <v>2874</v>
      </c>
      <c r="E381" s="1851" t="s">
        <v>2875</v>
      </c>
      <c r="F381" s="1851" t="s">
        <v>2404</v>
      </c>
      <c r="G381" s="1851" t="s">
        <v>28</v>
      </c>
      <c r="H381" s="1851" t="s">
        <v>28</v>
      </c>
      <c r="I381" s="1851" t="s">
        <v>912</v>
      </c>
    </row>
    <row r="382" ht="11.25" customHeight="1">
      <c r="A382" s="1851" t="s">
        <v>2263</v>
      </c>
      <c r="B382" s="1851" t="s">
        <v>16</v>
      </c>
      <c r="C382" s="1851" t="s">
        <v>2876</v>
      </c>
      <c r="D382" s="1851" t="s">
        <v>2877</v>
      </c>
      <c r="E382" s="1851" t="s">
        <v>2878</v>
      </c>
      <c r="F382" s="1851" t="s">
        <v>2684</v>
      </c>
      <c r="G382" s="1851" t="s">
        <v>2879</v>
      </c>
      <c r="H382" s="1851" t="s">
        <v>28</v>
      </c>
      <c r="I382" s="1851" t="s">
        <v>912</v>
      </c>
    </row>
    <row r="383" ht="11.25" customHeight="1">
      <c r="A383" s="1851" t="s">
        <v>2263</v>
      </c>
      <c r="B383" s="1851" t="s">
        <v>16</v>
      </c>
      <c r="C383" s="1851" t="s">
        <v>2880</v>
      </c>
      <c r="D383" s="1851" t="s">
        <v>2881</v>
      </c>
      <c r="E383" s="1851" t="s">
        <v>2882</v>
      </c>
      <c r="F383" s="1851" t="s">
        <v>2336</v>
      </c>
      <c r="G383" s="1851" t="s">
        <v>2883</v>
      </c>
      <c r="H383" s="1851" t="s">
        <v>28</v>
      </c>
      <c r="I383" s="1851" t="s">
        <v>912</v>
      </c>
    </row>
    <row r="384" ht="11.25" customHeight="1">
      <c r="A384" s="1851" t="s">
        <v>2263</v>
      </c>
      <c r="B384" s="1851" t="s">
        <v>16</v>
      </c>
      <c r="C384" s="1851" t="s">
        <v>2523</v>
      </c>
      <c r="D384" s="1851" t="s">
        <v>2524</v>
      </c>
      <c r="E384" s="1851" t="s">
        <v>2525</v>
      </c>
      <c r="F384" s="1851" t="s">
        <v>2507</v>
      </c>
      <c r="G384" s="1851" t="s">
        <v>28</v>
      </c>
      <c r="H384" s="1851" t="s">
        <v>28</v>
      </c>
      <c r="I384" s="1851" t="s">
        <v>912</v>
      </c>
    </row>
    <row r="385" ht="11.25" customHeight="1">
      <c r="A385" s="1851" t="s">
        <v>2263</v>
      </c>
      <c r="B385" s="1851" t="s">
        <v>16</v>
      </c>
      <c r="C385" s="1851" t="s">
        <v>2888</v>
      </c>
      <c r="D385" s="1851" t="s">
        <v>2889</v>
      </c>
      <c r="E385" s="1851" t="s">
        <v>2890</v>
      </c>
      <c r="F385" s="1851" t="s">
        <v>2452</v>
      </c>
      <c r="G385" s="1851" t="s">
        <v>28</v>
      </c>
      <c r="H385" s="1851" t="s">
        <v>28</v>
      </c>
      <c r="I385" s="1851" t="s">
        <v>912</v>
      </c>
    </row>
    <row r="386" ht="11.25" customHeight="1">
      <c r="A386" s="1851" t="s">
        <v>2263</v>
      </c>
      <c r="B386" s="1851" t="s">
        <v>16</v>
      </c>
      <c r="C386" s="1851" t="s">
        <v>2891</v>
      </c>
      <c r="D386" s="1851" t="s">
        <v>2892</v>
      </c>
      <c r="E386" s="1851" t="s">
        <v>2893</v>
      </c>
      <c r="F386" s="1851" t="s">
        <v>2327</v>
      </c>
      <c r="G386" s="1851" t="s">
        <v>2894</v>
      </c>
      <c r="H386" s="1851" t="s">
        <v>28</v>
      </c>
      <c r="I386" s="1851" t="s">
        <v>912</v>
      </c>
    </row>
    <row r="387" ht="11.25" customHeight="1">
      <c r="A387" s="1851" t="s">
        <v>2263</v>
      </c>
      <c r="B387" s="1851" t="s">
        <v>16</v>
      </c>
      <c r="C387" s="1851" t="s">
        <v>2539</v>
      </c>
      <c r="D387" s="1851" t="s">
        <v>2540</v>
      </c>
      <c r="E387" s="1851" t="s">
        <v>2541</v>
      </c>
      <c r="F387" s="1851" t="s">
        <v>2315</v>
      </c>
      <c r="G387" s="1851" t="s">
        <v>28</v>
      </c>
      <c r="H387" s="1851" t="s">
        <v>28</v>
      </c>
      <c r="I387" s="1851" t="s">
        <v>912</v>
      </c>
    </row>
    <row r="388" ht="11.25" customHeight="1">
      <c r="A388" s="1851" t="s">
        <v>2263</v>
      </c>
      <c r="B388" s="1851" t="s">
        <v>16</v>
      </c>
      <c r="C388" s="1851" t="s">
        <v>2557</v>
      </c>
      <c r="D388" s="1851" t="s">
        <v>2558</v>
      </c>
      <c r="E388" s="1851" t="s">
        <v>2559</v>
      </c>
      <c r="F388" s="1851" t="s">
        <v>2470</v>
      </c>
      <c r="G388" s="1851" t="s">
        <v>2560</v>
      </c>
      <c r="H388" s="1851" t="s">
        <v>28</v>
      </c>
      <c r="I388" s="1851" t="s">
        <v>912</v>
      </c>
    </row>
    <row r="389" ht="11.25" customHeight="1">
      <c r="A389" s="1851" t="s">
        <v>2263</v>
      </c>
      <c r="B389" s="1851" t="s">
        <v>16</v>
      </c>
      <c r="C389" s="1851" t="s">
        <v>2895</v>
      </c>
      <c r="D389" s="1851" t="s">
        <v>2896</v>
      </c>
      <c r="E389" s="1851" t="s">
        <v>2897</v>
      </c>
      <c r="F389" s="1851" t="s">
        <v>2456</v>
      </c>
      <c r="G389" s="1851" t="s">
        <v>28</v>
      </c>
      <c r="H389" s="1851" t="s">
        <v>28</v>
      </c>
      <c r="I389" s="1851" t="s">
        <v>912</v>
      </c>
    </row>
    <row r="390" ht="11.25" customHeight="1">
      <c r="A390" s="1851" t="s">
        <v>2263</v>
      </c>
      <c r="B390" s="1851" t="s">
        <v>16</v>
      </c>
      <c r="C390" s="1851" t="s">
        <v>2898</v>
      </c>
      <c r="D390" s="1851" t="s">
        <v>2899</v>
      </c>
      <c r="E390" s="1851" t="s">
        <v>2900</v>
      </c>
      <c r="F390" s="1851" t="s">
        <v>2404</v>
      </c>
      <c r="G390" s="1851" t="s">
        <v>28</v>
      </c>
      <c r="H390" s="1851" t="s">
        <v>28</v>
      </c>
      <c r="I390" s="1851" t="s">
        <v>912</v>
      </c>
    </row>
    <row r="391" ht="11.25" customHeight="1">
      <c r="A391" s="1851" t="s">
        <v>2263</v>
      </c>
      <c r="B391" s="1851" t="s">
        <v>16</v>
      </c>
      <c r="C391" s="1851" t="s">
        <v>2901</v>
      </c>
      <c r="D391" s="1851" t="s">
        <v>2902</v>
      </c>
      <c r="E391" s="1851" t="s">
        <v>2903</v>
      </c>
      <c r="F391" s="1851" t="s">
        <v>2904</v>
      </c>
      <c r="G391" s="1851" t="s">
        <v>28</v>
      </c>
      <c r="H391" s="1851" t="s">
        <v>28</v>
      </c>
      <c r="I391" s="1851" t="s">
        <v>912</v>
      </c>
    </row>
    <row r="392" ht="11.25" customHeight="1">
      <c r="A392" s="1851" t="s">
        <v>2263</v>
      </c>
      <c r="B392" s="1851" t="s">
        <v>16</v>
      </c>
      <c r="C392" s="1851" t="s">
        <v>2905</v>
      </c>
      <c r="D392" s="1851" t="s">
        <v>2906</v>
      </c>
      <c r="E392" s="1851" t="s">
        <v>2907</v>
      </c>
      <c r="F392" s="1851" t="s">
        <v>2470</v>
      </c>
      <c r="G392" s="1851" t="s">
        <v>28</v>
      </c>
      <c r="H392" s="1851" t="s">
        <v>28</v>
      </c>
      <c r="I392" s="1851" t="s">
        <v>912</v>
      </c>
    </row>
    <row r="393" ht="11.25" customHeight="1">
      <c r="A393" s="1851" t="s">
        <v>2263</v>
      </c>
      <c r="B393" s="1851" t="s">
        <v>16</v>
      </c>
      <c r="C393" s="1851" t="s">
        <v>2908</v>
      </c>
      <c r="D393" s="1851" t="s">
        <v>2909</v>
      </c>
      <c r="E393" s="1851" t="s">
        <v>2910</v>
      </c>
      <c r="F393" s="1851" t="s">
        <v>2303</v>
      </c>
      <c r="G393" s="1851" t="s">
        <v>28</v>
      </c>
      <c r="H393" s="1851" t="s">
        <v>28</v>
      </c>
      <c r="I393" s="1851" t="s">
        <v>912</v>
      </c>
    </row>
    <row r="394" ht="11.25" customHeight="1">
      <c r="A394" s="1851" t="s">
        <v>2263</v>
      </c>
      <c r="B394" s="1851" t="s">
        <v>16</v>
      </c>
      <c r="C394" s="1851" t="s">
        <v>2576</v>
      </c>
      <c r="D394" s="1851" t="s">
        <v>2577</v>
      </c>
      <c r="E394" s="1851" t="s">
        <v>2578</v>
      </c>
      <c r="F394" s="1851" t="s">
        <v>2452</v>
      </c>
      <c r="G394" s="1851" t="s">
        <v>2337</v>
      </c>
      <c r="H394" s="1851" t="s">
        <v>28</v>
      </c>
      <c r="I394" s="1851" t="s">
        <v>912</v>
      </c>
    </row>
    <row r="395" ht="11.25" customHeight="1">
      <c r="A395" s="1851" t="s">
        <v>2263</v>
      </c>
      <c r="B395" s="1851" t="s">
        <v>16</v>
      </c>
      <c r="C395" s="1851" t="s">
        <v>3023</v>
      </c>
      <c r="D395" s="1851" t="s">
        <v>3024</v>
      </c>
      <c r="E395" s="1851" t="s">
        <v>3025</v>
      </c>
      <c r="F395" s="1851" t="s">
        <v>2278</v>
      </c>
      <c r="G395" s="1851" t="s">
        <v>3026</v>
      </c>
      <c r="H395" s="1851" t="s">
        <v>28</v>
      </c>
      <c r="I395" s="1851" t="s">
        <v>912</v>
      </c>
    </row>
    <row r="396" ht="11.25" customHeight="1">
      <c r="A396" s="1851" t="s">
        <v>2263</v>
      </c>
      <c r="B396" s="1851" t="s">
        <v>16</v>
      </c>
      <c r="C396" s="1851" t="s">
        <v>2911</v>
      </c>
      <c r="D396" s="1851" t="s">
        <v>2912</v>
      </c>
      <c r="E396" s="1851" t="s">
        <v>2913</v>
      </c>
      <c r="F396" s="1851" t="s">
        <v>2452</v>
      </c>
      <c r="G396" s="1851" t="s">
        <v>28</v>
      </c>
      <c r="H396" s="1851" t="s">
        <v>28</v>
      </c>
      <c r="I396" s="1851" t="s">
        <v>912</v>
      </c>
    </row>
    <row r="397" ht="11.25" customHeight="1">
      <c r="A397" s="1851" t="s">
        <v>2263</v>
      </c>
      <c r="B397" s="1851" t="s">
        <v>16</v>
      </c>
      <c r="C397" s="1851" t="s">
        <v>2595</v>
      </c>
      <c r="D397" s="1851" t="s">
        <v>2596</v>
      </c>
      <c r="E397" s="1851" t="s">
        <v>2597</v>
      </c>
      <c r="F397" s="1851" t="s">
        <v>2598</v>
      </c>
      <c r="G397" s="1851" t="s">
        <v>28</v>
      </c>
      <c r="H397" s="1851" t="s">
        <v>28</v>
      </c>
      <c r="I397" s="1851" t="s">
        <v>912</v>
      </c>
    </row>
    <row r="398" ht="11.25" customHeight="1">
      <c r="A398" s="1851" t="s">
        <v>2263</v>
      </c>
      <c r="B398" s="1851" t="s">
        <v>16</v>
      </c>
      <c r="C398" s="1851" t="s">
        <v>2917</v>
      </c>
      <c r="D398" s="1851" t="s">
        <v>2918</v>
      </c>
      <c r="E398" s="1851" t="s">
        <v>2919</v>
      </c>
      <c r="F398" s="1851" t="s">
        <v>2507</v>
      </c>
      <c r="G398" s="1851" t="s">
        <v>28</v>
      </c>
      <c r="H398" s="1851" t="s">
        <v>28</v>
      </c>
      <c r="I398" s="1851" t="s">
        <v>912</v>
      </c>
    </row>
    <row r="399" ht="11.25" customHeight="1">
      <c r="A399" s="1851" t="s">
        <v>2263</v>
      </c>
      <c r="B399" s="1851" t="s">
        <v>16</v>
      </c>
      <c r="C399" s="1851" t="s">
        <v>2923</v>
      </c>
      <c r="D399" s="1851" t="s">
        <v>2924</v>
      </c>
      <c r="E399" s="1851" t="s">
        <v>2925</v>
      </c>
      <c r="F399" s="1851" t="s">
        <v>2400</v>
      </c>
      <c r="G399" s="1851" t="s">
        <v>28</v>
      </c>
      <c r="H399" s="1851" t="s">
        <v>28</v>
      </c>
      <c r="I399" s="1851" t="s">
        <v>912</v>
      </c>
    </row>
    <row r="400" ht="11.25" customHeight="1">
      <c r="A400" s="1851" t="s">
        <v>2263</v>
      </c>
      <c r="B400" s="1851" t="s">
        <v>16</v>
      </c>
      <c r="C400" s="1851" t="s">
        <v>2926</v>
      </c>
      <c r="D400" s="1851" t="s">
        <v>2927</v>
      </c>
      <c r="E400" s="1851" t="s">
        <v>2928</v>
      </c>
      <c r="F400" s="1851" t="s">
        <v>2266</v>
      </c>
      <c r="G400" s="1851" t="s">
        <v>28</v>
      </c>
      <c r="H400" s="1851" t="s">
        <v>28</v>
      </c>
      <c r="I400" s="1851" t="s">
        <v>912</v>
      </c>
    </row>
    <row r="401" ht="11.25" customHeight="1">
      <c r="A401" s="1851" t="s">
        <v>2263</v>
      </c>
      <c r="B401" s="1851" t="s">
        <v>16</v>
      </c>
      <c r="C401" s="1851" t="s">
        <v>2932</v>
      </c>
      <c r="D401" s="1851" t="s">
        <v>2933</v>
      </c>
      <c r="E401" s="1851" t="s">
        <v>2934</v>
      </c>
      <c r="F401" s="1851" t="s">
        <v>2327</v>
      </c>
      <c r="G401" s="1851" t="s">
        <v>2935</v>
      </c>
      <c r="H401" s="1851" t="s">
        <v>28</v>
      </c>
      <c r="I401" s="1851" t="s">
        <v>912</v>
      </c>
    </row>
    <row r="402" ht="11.25" customHeight="1">
      <c r="A402" s="1851" t="s">
        <v>2263</v>
      </c>
      <c r="B402" s="1851" t="s">
        <v>16</v>
      </c>
      <c r="C402" s="1851" t="s">
        <v>2936</v>
      </c>
      <c r="D402" s="1851" t="s">
        <v>2937</v>
      </c>
      <c r="E402" s="1851" t="s">
        <v>2265</v>
      </c>
      <c r="F402" s="1851" t="s">
        <v>2266</v>
      </c>
      <c r="G402" s="1851" t="s">
        <v>28</v>
      </c>
      <c r="H402" s="1851" t="s">
        <v>28</v>
      </c>
      <c r="I402" s="1851" t="s">
        <v>912</v>
      </c>
    </row>
    <row r="403" ht="11.25" customHeight="1">
      <c r="A403" s="1851" t="s">
        <v>2263</v>
      </c>
      <c r="B403" s="1851" t="s">
        <v>16</v>
      </c>
      <c r="C403" s="1851" t="s">
        <v>2938</v>
      </c>
      <c r="D403" s="1851" t="s">
        <v>2939</v>
      </c>
      <c r="E403" s="1851" t="s">
        <v>2940</v>
      </c>
      <c r="F403" s="1851" t="s">
        <v>2270</v>
      </c>
      <c r="G403" s="1851" t="s">
        <v>28</v>
      </c>
      <c r="H403" s="1851" t="s">
        <v>28</v>
      </c>
      <c r="I403" s="1851" t="s">
        <v>912</v>
      </c>
    </row>
    <row r="404" ht="11.25" customHeight="1">
      <c r="A404" s="1851" t="s">
        <v>2263</v>
      </c>
      <c r="B404" s="1851" t="s">
        <v>16</v>
      </c>
      <c r="C404" s="1851" t="s">
        <v>2941</v>
      </c>
      <c r="D404" s="1851" t="s">
        <v>2942</v>
      </c>
      <c r="E404" s="1851" t="s">
        <v>2943</v>
      </c>
      <c r="F404" s="1851" t="s">
        <v>2270</v>
      </c>
      <c r="G404" s="1851" t="s">
        <v>28</v>
      </c>
      <c r="H404" s="1851" t="s">
        <v>28</v>
      </c>
      <c r="I404" s="1851" t="s">
        <v>912</v>
      </c>
    </row>
    <row r="405" ht="11.25" customHeight="1">
      <c r="A405" s="1851" t="s">
        <v>2263</v>
      </c>
      <c r="B405" s="1851" t="s">
        <v>16</v>
      </c>
      <c r="C405" s="1851" t="s">
        <v>2602</v>
      </c>
      <c r="D405" s="1851" t="s">
        <v>2603</v>
      </c>
      <c r="E405" s="1851" t="s">
        <v>2604</v>
      </c>
      <c r="F405" s="1851" t="s">
        <v>2288</v>
      </c>
      <c r="G405" s="1851" t="s">
        <v>28</v>
      </c>
      <c r="H405" s="1851" t="s">
        <v>28</v>
      </c>
      <c r="I405" s="1851" t="s">
        <v>912</v>
      </c>
    </row>
    <row r="406" ht="11.25" customHeight="1">
      <c r="A406" s="1851" t="s">
        <v>2263</v>
      </c>
      <c r="B406" s="1851" t="s">
        <v>16</v>
      </c>
      <c r="C406" s="1851" t="s">
        <v>2613</v>
      </c>
      <c r="D406" s="1851" t="s">
        <v>2614</v>
      </c>
      <c r="E406" s="1851" t="s">
        <v>2615</v>
      </c>
      <c r="F406" s="1851" t="s">
        <v>2616</v>
      </c>
      <c r="G406" s="1851" t="s">
        <v>2617</v>
      </c>
      <c r="H406" s="1851" t="s">
        <v>28</v>
      </c>
      <c r="I406" s="1851" t="s">
        <v>912</v>
      </c>
    </row>
    <row r="407" ht="11.25" customHeight="1">
      <c r="A407" s="1851" t="s">
        <v>2263</v>
      </c>
      <c r="B407" s="1851" t="s">
        <v>16</v>
      </c>
      <c r="C407" s="1851" t="s">
        <v>2618</v>
      </c>
      <c r="D407" s="1851" t="s">
        <v>2619</v>
      </c>
      <c r="E407" s="1851" t="s">
        <v>2620</v>
      </c>
      <c r="F407" s="1851" t="s">
        <v>2327</v>
      </c>
      <c r="G407" s="1851" t="s">
        <v>2621</v>
      </c>
      <c r="H407" s="1851" t="s">
        <v>28</v>
      </c>
      <c r="I407" s="1851" t="s">
        <v>912</v>
      </c>
    </row>
    <row r="408" ht="11.25" customHeight="1">
      <c r="A408" s="1851" t="s">
        <v>2263</v>
      </c>
      <c r="B408" s="1851" t="s">
        <v>16</v>
      </c>
      <c r="C408" s="1851" t="s">
        <v>2950</v>
      </c>
      <c r="D408" s="1851" t="s">
        <v>2951</v>
      </c>
      <c r="E408" s="1851" t="s">
        <v>2952</v>
      </c>
      <c r="F408" s="1851" t="s">
        <v>2953</v>
      </c>
      <c r="G408" s="1851" t="s">
        <v>28</v>
      </c>
      <c r="H408" s="1851" t="s">
        <v>28</v>
      </c>
      <c r="I408" s="1851" t="s">
        <v>912</v>
      </c>
    </row>
    <row r="409" ht="11.25" customHeight="1">
      <c r="A409" s="1851" t="s">
        <v>2263</v>
      </c>
      <c r="B409" s="1851" t="s">
        <v>16</v>
      </c>
      <c r="C409" s="1851" t="s">
        <v>2954</v>
      </c>
      <c r="D409" s="1851" t="s">
        <v>2955</v>
      </c>
      <c r="E409" s="1851" t="s">
        <v>2956</v>
      </c>
      <c r="F409" s="1851" t="s">
        <v>2404</v>
      </c>
      <c r="G409" s="1851" t="s">
        <v>28</v>
      </c>
      <c r="H409" s="1851" t="s">
        <v>28</v>
      </c>
      <c r="I409" s="1851" t="s">
        <v>912</v>
      </c>
    </row>
    <row r="410" ht="11.25" customHeight="1">
      <c r="A410" s="1851" t="s">
        <v>2263</v>
      </c>
      <c r="B410" s="1851" t="s">
        <v>16</v>
      </c>
      <c r="C410" s="1851" t="s">
        <v>2632</v>
      </c>
      <c r="D410" s="1851" t="s">
        <v>2633</v>
      </c>
      <c r="E410" s="1851" t="s">
        <v>2634</v>
      </c>
      <c r="F410" s="1851" t="s">
        <v>2470</v>
      </c>
      <c r="G410" s="1851" t="s">
        <v>28</v>
      </c>
      <c r="H410" s="1851" t="s">
        <v>28</v>
      </c>
      <c r="I410" s="1851" t="s">
        <v>912</v>
      </c>
    </row>
    <row r="411" ht="11.25" customHeight="1">
      <c r="A411" s="1851" t="s">
        <v>2263</v>
      </c>
      <c r="B411" s="1851" t="s">
        <v>16</v>
      </c>
      <c r="C411" s="1851" t="s">
        <v>2635</v>
      </c>
      <c r="D411" s="1851" t="s">
        <v>2636</v>
      </c>
      <c r="E411" s="1851" t="s">
        <v>2637</v>
      </c>
      <c r="F411" s="1851" t="s">
        <v>2638</v>
      </c>
      <c r="G411" s="1851" t="s">
        <v>2639</v>
      </c>
      <c r="H411" s="1851" t="s">
        <v>28</v>
      </c>
      <c r="I411" s="1851" t="s">
        <v>912</v>
      </c>
    </row>
    <row r="412" ht="11.25" customHeight="1">
      <c r="A412" s="1851" t="s">
        <v>2263</v>
      </c>
      <c r="B412" s="1851" t="s">
        <v>16</v>
      </c>
      <c r="C412" s="1851" t="s">
        <v>2640</v>
      </c>
      <c r="D412" s="1851" t="s">
        <v>2641</v>
      </c>
      <c r="E412" s="1851" t="s">
        <v>2642</v>
      </c>
      <c r="F412" s="1851" t="s">
        <v>2470</v>
      </c>
      <c r="G412" s="1851" t="s">
        <v>28</v>
      </c>
      <c r="H412" s="1851" t="s">
        <v>28</v>
      </c>
      <c r="I412" s="1851" t="s">
        <v>912</v>
      </c>
    </row>
    <row r="413" ht="11.25" customHeight="1">
      <c r="A413" s="1851" t="s">
        <v>2263</v>
      </c>
      <c r="B413" s="1851" t="s">
        <v>16</v>
      </c>
      <c r="C413" s="1851" t="s">
        <v>2646</v>
      </c>
      <c r="D413" s="1851" t="s">
        <v>2647</v>
      </c>
      <c r="E413" s="1851" t="s">
        <v>2648</v>
      </c>
      <c r="F413" s="1851" t="s">
        <v>2303</v>
      </c>
      <c r="G413" s="1851" t="s">
        <v>28</v>
      </c>
      <c r="H413" s="1851" t="s">
        <v>28</v>
      </c>
      <c r="I413" s="1851" t="s">
        <v>912</v>
      </c>
    </row>
    <row r="414" ht="11.25" customHeight="1">
      <c r="A414" s="1851" t="s">
        <v>2263</v>
      </c>
      <c r="B414" s="1851" t="s">
        <v>16</v>
      </c>
      <c r="C414" s="1851" t="s">
        <v>2649</v>
      </c>
      <c r="D414" s="1851" t="s">
        <v>2650</v>
      </c>
      <c r="E414" s="1851" t="s">
        <v>2651</v>
      </c>
      <c r="F414" s="1851" t="s">
        <v>2404</v>
      </c>
      <c r="G414" s="1851" t="s">
        <v>28</v>
      </c>
      <c r="H414" s="1851" t="s">
        <v>28</v>
      </c>
      <c r="I414" s="1851" t="s">
        <v>912</v>
      </c>
    </row>
    <row r="415" ht="11.25" customHeight="1">
      <c r="A415" s="1851" t="s">
        <v>2263</v>
      </c>
      <c r="B415" s="1851" t="s">
        <v>16</v>
      </c>
      <c r="C415" s="1851" t="s">
        <v>2957</v>
      </c>
      <c r="D415" s="1851" t="s">
        <v>2958</v>
      </c>
      <c r="E415" s="1851" t="s">
        <v>2959</v>
      </c>
      <c r="F415" s="1851" t="s">
        <v>2779</v>
      </c>
      <c r="G415" s="1851" t="s">
        <v>28</v>
      </c>
      <c r="H415" s="1851" t="s">
        <v>28</v>
      </c>
      <c r="I415" s="1851" t="s">
        <v>912</v>
      </c>
    </row>
    <row r="416" ht="11.25" customHeight="1">
      <c r="A416" s="1851" t="s">
        <v>2263</v>
      </c>
      <c r="B416" s="1851" t="s">
        <v>16</v>
      </c>
      <c r="C416" s="1851" t="s">
        <v>2960</v>
      </c>
      <c r="D416" s="1851" t="s">
        <v>2961</v>
      </c>
      <c r="E416" s="1851" t="s">
        <v>2962</v>
      </c>
      <c r="F416" s="1851" t="s">
        <v>2779</v>
      </c>
      <c r="G416" s="1851" t="s">
        <v>28</v>
      </c>
      <c r="H416" s="1851" t="s">
        <v>28</v>
      </c>
      <c r="I416" s="1851" t="s">
        <v>912</v>
      </c>
    </row>
    <row r="417" ht="11.25" customHeight="1">
      <c r="A417" s="1851" t="s">
        <v>2263</v>
      </c>
      <c r="B417" s="1851" t="s">
        <v>16</v>
      </c>
      <c r="C417" s="1851" t="s">
        <v>2963</v>
      </c>
      <c r="D417" s="1851" t="s">
        <v>2964</v>
      </c>
      <c r="E417" s="1851" t="s">
        <v>2965</v>
      </c>
      <c r="F417" s="1851" t="s">
        <v>2303</v>
      </c>
      <c r="G417" s="1851" t="s">
        <v>28</v>
      </c>
      <c r="H417" s="1851" t="s">
        <v>28</v>
      </c>
      <c r="I417" s="1851" t="s">
        <v>912</v>
      </c>
    </row>
    <row r="418" ht="11.25" customHeight="1">
      <c r="A418" s="1851" t="s">
        <v>2263</v>
      </c>
      <c r="B418" s="1851" t="s">
        <v>16</v>
      </c>
      <c r="C418" s="1851" t="s">
        <v>2652</v>
      </c>
      <c r="D418" s="1851" t="s">
        <v>2653</v>
      </c>
      <c r="E418" s="1851" t="s">
        <v>2654</v>
      </c>
      <c r="F418" s="1851" t="s">
        <v>2274</v>
      </c>
      <c r="G418" s="1851" t="s">
        <v>28</v>
      </c>
      <c r="H418" s="1851" t="s">
        <v>28</v>
      </c>
      <c r="I418" s="1851" t="s">
        <v>912</v>
      </c>
    </row>
    <row r="419" ht="11.25" customHeight="1">
      <c r="A419" s="1851" t="s">
        <v>2263</v>
      </c>
      <c r="B419" s="1851" t="s">
        <v>16</v>
      </c>
      <c r="C419" s="1851" t="s">
        <v>2655</v>
      </c>
      <c r="D419" s="1851" t="s">
        <v>2656</v>
      </c>
      <c r="E419" s="1851" t="s">
        <v>2657</v>
      </c>
      <c r="F419" s="1851" t="s">
        <v>2658</v>
      </c>
      <c r="G419" s="1851" t="s">
        <v>28</v>
      </c>
      <c r="H419" s="1851" t="s">
        <v>28</v>
      </c>
      <c r="I419" s="1851" t="s">
        <v>912</v>
      </c>
    </row>
    <row r="420" ht="11.25" customHeight="1">
      <c r="A420" s="1851" t="s">
        <v>2263</v>
      </c>
      <c r="B420" s="1851" t="s">
        <v>16</v>
      </c>
      <c r="C420" s="1851" t="s">
        <v>2975</v>
      </c>
      <c r="D420" s="1851" t="s">
        <v>2976</v>
      </c>
      <c r="E420" s="1851" t="s">
        <v>2977</v>
      </c>
      <c r="F420" s="1851" t="s">
        <v>2831</v>
      </c>
      <c r="G420" s="1851" t="s">
        <v>2978</v>
      </c>
      <c r="H420" s="1851" t="s">
        <v>28</v>
      </c>
      <c r="I420" s="1851" t="s">
        <v>912</v>
      </c>
    </row>
    <row r="421" ht="11.25" customHeight="1">
      <c r="A421" s="1851" t="s">
        <v>2263</v>
      </c>
      <c r="B421" s="1851" t="s">
        <v>16</v>
      </c>
      <c r="C421" s="1851" t="s">
        <v>2979</v>
      </c>
      <c r="D421" s="1851" t="s">
        <v>2980</v>
      </c>
      <c r="E421" s="1851" t="s">
        <v>2981</v>
      </c>
      <c r="F421" s="1851" t="s">
        <v>2400</v>
      </c>
      <c r="G421" s="1851" t="s">
        <v>28</v>
      </c>
      <c r="H421" s="1851" t="s">
        <v>28</v>
      </c>
      <c r="I421" s="1851" t="s">
        <v>912</v>
      </c>
    </row>
    <row r="422" ht="11.25" customHeight="1">
      <c r="A422" s="1851" t="s">
        <v>2263</v>
      </c>
      <c r="B422" s="1851" t="s">
        <v>16</v>
      </c>
      <c r="C422" s="1851" t="s">
        <v>2982</v>
      </c>
      <c r="D422" s="1851" t="s">
        <v>2983</v>
      </c>
      <c r="E422" s="1851" t="s">
        <v>2984</v>
      </c>
      <c r="F422" s="1851" t="s">
        <v>2395</v>
      </c>
      <c r="G422" s="1851" t="s">
        <v>28</v>
      </c>
      <c r="H422" s="1851" t="s">
        <v>28</v>
      </c>
      <c r="I422" s="1851" t="s">
        <v>912</v>
      </c>
    </row>
    <row r="423" ht="11.25" customHeight="1">
      <c r="A423" s="1851" t="s">
        <v>2263</v>
      </c>
      <c r="B423" s="1851" t="s">
        <v>16</v>
      </c>
      <c r="C423" s="1851" t="s">
        <v>2991</v>
      </c>
      <c r="D423" s="1851" t="s">
        <v>2992</v>
      </c>
      <c r="E423" s="1851" t="s">
        <v>2993</v>
      </c>
      <c r="F423" s="1851" t="s">
        <v>2336</v>
      </c>
      <c r="G423" s="1851" t="s">
        <v>28</v>
      </c>
      <c r="H423" s="1851" t="s">
        <v>28</v>
      </c>
      <c r="I423" s="1851" t="s">
        <v>912</v>
      </c>
    </row>
    <row r="424" ht="11.25" customHeight="1">
      <c r="A424" s="1851" t="s">
        <v>2263</v>
      </c>
      <c r="B424" s="1851" t="s">
        <v>16</v>
      </c>
      <c r="C424" s="1851" t="s">
        <v>28</v>
      </c>
      <c r="D424" s="1851" t="s">
        <v>2264</v>
      </c>
      <c r="E424" s="1851" t="s">
        <v>2265</v>
      </c>
      <c r="F424" s="1851" t="s">
        <v>2266</v>
      </c>
      <c r="G424" s="1851" t="s">
        <v>28</v>
      </c>
      <c r="H424" s="1851" t="s">
        <v>28</v>
      </c>
      <c r="I424" s="1851" t="s">
        <v>1637</v>
      </c>
    </row>
    <row r="425" ht="11.25" customHeight="1">
      <c r="A425" s="1851" t="s">
        <v>2263</v>
      </c>
      <c r="B425" s="1851" t="s">
        <v>16</v>
      </c>
      <c r="C425" s="1851" t="s">
        <v>2411</v>
      </c>
      <c r="D425" s="1851" t="s">
        <v>2412</v>
      </c>
      <c r="E425" s="1851" t="s">
        <v>2413</v>
      </c>
      <c r="F425" s="1851" t="s">
        <v>2414</v>
      </c>
      <c r="G425" s="1851" t="s">
        <v>28</v>
      </c>
      <c r="H425" s="1851" t="s">
        <v>28</v>
      </c>
      <c r="I425" s="1851" t="s">
        <v>1637</v>
      </c>
    </row>
    <row r="426" ht="11.25" customHeight="1">
      <c r="A426" s="1851" t="s">
        <v>2263</v>
      </c>
      <c r="B426" s="1851" t="s">
        <v>16</v>
      </c>
      <c r="C426" s="1851" t="s">
        <v>2753</v>
      </c>
      <c r="D426" s="1851" t="s">
        <v>2754</v>
      </c>
      <c r="E426" s="1851" t="s">
        <v>2755</v>
      </c>
      <c r="F426" s="1851" t="s">
        <v>2507</v>
      </c>
      <c r="G426" s="1851" t="s">
        <v>28</v>
      </c>
      <c r="H426" s="1851" t="s">
        <v>28</v>
      </c>
      <c r="I426" s="1851" t="s">
        <v>1637</v>
      </c>
    </row>
    <row r="427" ht="11.25" customHeight="1">
      <c r="A427" s="1851" t="s">
        <v>2263</v>
      </c>
      <c r="B427" s="1851" t="s">
        <v>16</v>
      </c>
      <c r="C427" s="1851" t="s">
        <v>3027</v>
      </c>
      <c r="D427" s="1851" t="s">
        <v>3028</v>
      </c>
      <c r="E427" s="1851" t="s">
        <v>3029</v>
      </c>
      <c r="F427" s="1851" t="s">
        <v>2503</v>
      </c>
      <c r="G427" s="1851" t="s">
        <v>3030</v>
      </c>
      <c r="H427" s="1851" t="s">
        <v>28</v>
      </c>
      <c r="I427" s="1851" t="s">
        <v>1637</v>
      </c>
    </row>
    <row r="428" ht="11.25" customHeight="1">
      <c r="A428" s="1851" t="s">
        <v>2263</v>
      </c>
      <c r="B428" s="1851" t="s">
        <v>16</v>
      </c>
      <c r="C428" s="1851" t="s">
        <v>2426</v>
      </c>
      <c r="D428" s="1851" t="s">
        <v>2427</v>
      </c>
      <c r="E428" s="1851" t="s">
        <v>2428</v>
      </c>
      <c r="F428" s="1851" t="s">
        <v>2303</v>
      </c>
      <c r="G428" s="1851" t="s">
        <v>28</v>
      </c>
      <c r="H428" s="1851" t="s">
        <v>28</v>
      </c>
      <c r="I428" s="1851" t="s">
        <v>1637</v>
      </c>
    </row>
    <row r="429" ht="11.25" customHeight="1">
      <c r="A429" s="1851" t="s">
        <v>2263</v>
      </c>
      <c r="B429" s="1851" t="s">
        <v>16</v>
      </c>
      <c r="C429" s="1851" t="s">
        <v>3031</v>
      </c>
      <c r="D429" s="1851" t="s">
        <v>3032</v>
      </c>
      <c r="E429" s="1851" t="s">
        <v>3033</v>
      </c>
      <c r="F429" s="1851" t="s">
        <v>2395</v>
      </c>
      <c r="G429" s="1851" t="s">
        <v>28</v>
      </c>
      <c r="H429" s="1851" t="s">
        <v>28</v>
      </c>
      <c r="I429" s="1851" t="s">
        <v>1637</v>
      </c>
    </row>
    <row r="430" ht="11.25" customHeight="1">
      <c r="A430" s="1851" t="s">
        <v>2263</v>
      </c>
      <c r="B430" s="1851" t="s">
        <v>16</v>
      </c>
      <c r="C430" s="1851" t="s">
        <v>2433</v>
      </c>
      <c r="D430" s="1851" t="s">
        <v>2434</v>
      </c>
      <c r="E430" s="1851" t="s">
        <v>2435</v>
      </c>
      <c r="F430" s="1851" t="s">
        <v>2311</v>
      </c>
      <c r="G430" s="1851" t="s">
        <v>28</v>
      </c>
      <c r="H430" s="1851" t="s">
        <v>28</v>
      </c>
      <c r="I430" s="1851" t="s">
        <v>1637</v>
      </c>
    </row>
    <row r="431" ht="11.25" customHeight="1">
      <c r="A431" s="1851" t="s">
        <v>2263</v>
      </c>
      <c r="B431" s="1851" t="s">
        <v>16</v>
      </c>
      <c r="C431" s="1851" t="s">
        <v>2436</v>
      </c>
      <c r="D431" s="1851" t="s">
        <v>2437</v>
      </c>
      <c r="E431" s="1851" t="s">
        <v>2438</v>
      </c>
      <c r="F431" s="1851" t="s">
        <v>2311</v>
      </c>
      <c r="G431" s="1851" t="s">
        <v>28</v>
      </c>
      <c r="H431" s="1851" t="s">
        <v>28</v>
      </c>
      <c r="I431" s="1851" t="s">
        <v>1637</v>
      </c>
    </row>
    <row r="432" ht="11.25" customHeight="1">
      <c r="A432" s="1851" t="s">
        <v>2263</v>
      </c>
      <c r="B432" s="1851" t="s">
        <v>16</v>
      </c>
      <c r="C432" s="1851" t="s">
        <v>3034</v>
      </c>
      <c r="D432" s="1851" t="s">
        <v>3035</v>
      </c>
      <c r="E432" s="1851" t="s">
        <v>3036</v>
      </c>
      <c r="F432" s="1851" t="s">
        <v>2442</v>
      </c>
      <c r="G432" s="1851" t="s">
        <v>3037</v>
      </c>
      <c r="H432" s="1851" t="s">
        <v>28</v>
      </c>
      <c r="I432" s="1851" t="s">
        <v>1637</v>
      </c>
    </row>
    <row r="433" ht="11.25" customHeight="1">
      <c r="A433" s="1851" t="s">
        <v>2263</v>
      </c>
      <c r="B433" s="1851" t="s">
        <v>16</v>
      </c>
      <c r="C433" s="1851" t="s">
        <v>3038</v>
      </c>
      <c r="D433" s="1851" t="s">
        <v>3039</v>
      </c>
      <c r="E433" s="1851" t="s">
        <v>3040</v>
      </c>
      <c r="F433" s="1851" t="s">
        <v>2425</v>
      </c>
      <c r="G433" s="1851" t="s">
        <v>28</v>
      </c>
      <c r="H433" s="1851" t="s">
        <v>28</v>
      </c>
      <c r="I433" s="1851" t="s">
        <v>1637</v>
      </c>
    </row>
    <row r="434" ht="11.25" customHeight="1">
      <c r="A434" s="1851" t="s">
        <v>2263</v>
      </c>
      <c r="B434" s="1851" t="s">
        <v>16</v>
      </c>
      <c r="C434" s="1851" t="s">
        <v>3041</v>
      </c>
      <c r="D434" s="1851" t="s">
        <v>3042</v>
      </c>
      <c r="E434" s="1851" t="s">
        <v>3043</v>
      </c>
      <c r="F434" s="1851" t="s">
        <v>2315</v>
      </c>
      <c r="G434" s="1851" t="s">
        <v>28</v>
      </c>
      <c r="H434" s="1851" t="s">
        <v>28</v>
      </c>
      <c r="I434" s="1851" t="s">
        <v>1637</v>
      </c>
    </row>
    <row r="435" ht="11.25" customHeight="1">
      <c r="A435" s="1851" t="s">
        <v>2263</v>
      </c>
      <c r="B435" s="1851" t="s">
        <v>16</v>
      </c>
      <c r="C435" s="1851" t="s">
        <v>3044</v>
      </c>
      <c r="D435" s="1851" t="s">
        <v>3045</v>
      </c>
      <c r="E435" s="1851" t="s">
        <v>3046</v>
      </c>
      <c r="F435" s="1851" t="s">
        <v>2266</v>
      </c>
      <c r="G435" s="1851" t="s">
        <v>3047</v>
      </c>
      <c r="H435" s="1851" t="s">
        <v>28</v>
      </c>
      <c r="I435" s="1851" t="s">
        <v>1637</v>
      </c>
    </row>
    <row r="436" ht="11.25" customHeight="1">
      <c r="A436" s="1851" t="s">
        <v>2263</v>
      </c>
      <c r="B436" s="1851" t="s">
        <v>16</v>
      </c>
      <c r="C436" s="1851" t="s">
        <v>3048</v>
      </c>
      <c r="D436" s="1851" t="s">
        <v>3049</v>
      </c>
      <c r="E436" s="1851" t="s">
        <v>3050</v>
      </c>
      <c r="F436" s="1851" t="s">
        <v>2463</v>
      </c>
      <c r="G436" s="1851" t="s">
        <v>3051</v>
      </c>
      <c r="H436" s="1851" t="s">
        <v>28</v>
      </c>
      <c r="I436" s="1851" t="s">
        <v>1637</v>
      </c>
    </row>
    <row r="437" ht="11.25" customHeight="1">
      <c r="A437" s="1851" t="s">
        <v>2263</v>
      </c>
      <c r="B437" s="1851" t="s">
        <v>16</v>
      </c>
      <c r="C437" s="1851" t="s">
        <v>3052</v>
      </c>
      <c r="D437" s="1851" t="s">
        <v>3053</v>
      </c>
      <c r="E437" s="1851" t="s">
        <v>3054</v>
      </c>
      <c r="F437" s="1851" t="s">
        <v>2503</v>
      </c>
      <c r="G437" s="1851" t="s">
        <v>3055</v>
      </c>
      <c r="H437" s="1851" t="s">
        <v>28</v>
      </c>
      <c r="I437" s="1851" t="s">
        <v>1637</v>
      </c>
    </row>
    <row r="438" ht="11.25" customHeight="1">
      <c r="A438" s="1851" t="s">
        <v>2263</v>
      </c>
      <c r="B438" s="1851" t="s">
        <v>16</v>
      </c>
      <c r="C438" s="1851" t="s">
        <v>3056</v>
      </c>
      <c r="D438" s="1851" t="s">
        <v>3057</v>
      </c>
      <c r="E438" s="1851" t="s">
        <v>3058</v>
      </c>
      <c r="F438" s="1851" t="s">
        <v>2283</v>
      </c>
      <c r="G438" s="1851" t="s">
        <v>3059</v>
      </c>
      <c r="H438" s="1851" t="s">
        <v>28</v>
      </c>
      <c r="I438" s="1851" t="s">
        <v>1637</v>
      </c>
    </row>
    <row r="439" ht="11.25" customHeight="1">
      <c r="A439" s="1851" t="s">
        <v>2263</v>
      </c>
      <c r="B439" s="1851" t="s">
        <v>16</v>
      </c>
      <c r="C439" s="1851" t="s">
        <v>3060</v>
      </c>
      <c r="D439" s="1851" t="s">
        <v>3061</v>
      </c>
      <c r="E439" s="1851" t="s">
        <v>3062</v>
      </c>
      <c r="F439" s="1851" t="s">
        <v>2598</v>
      </c>
      <c r="G439" s="1851" t="s">
        <v>3063</v>
      </c>
      <c r="H439" s="1851" t="s">
        <v>28</v>
      </c>
      <c r="I439" s="1851" t="s">
        <v>1637</v>
      </c>
    </row>
    <row r="440" ht="11.25" customHeight="1">
      <c r="A440" s="1851" t="s">
        <v>2263</v>
      </c>
      <c r="B440" s="1851" t="s">
        <v>16</v>
      </c>
      <c r="C440" s="1851" t="s">
        <v>3064</v>
      </c>
      <c r="D440" s="1851" t="s">
        <v>3065</v>
      </c>
      <c r="E440" s="1851" t="s">
        <v>3066</v>
      </c>
      <c r="F440" s="1851" t="s">
        <v>2768</v>
      </c>
      <c r="G440" s="1851" t="s">
        <v>3067</v>
      </c>
      <c r="H440" s="1851" t="s">
        <v>28</v>
      </c>
      <c r="I440" s="1851" t="s">
        <v>1637</v>
      </c>
    </row>
    <row r="441" ht="11.25" customHeight="1">
      <c r="A441" s="1851" t="s">
        <v>2263</v>
      </c>
      <c r="B441" s="1851" t="s">
        <v>16</v>
      </c>
      <c r="C441" s="1851" t="s">
        <v>2866</v>
      </c>
      <c r="D441" s="1851" t="s">
        <v>2867</v>
      </c>
      <c r="E441" s="1851" t="s">
        <v>2868</v>
      </c>
      <c r="F441" s="1851" t="s">
        <v>2507</v>
      </c>
      <c r="G441" s="1851" t="s">
        <v>28</v>
      </c>
      <c r="H441" s="1851" t="s">
        <v>28</v>
      </c>
      <c r="I441" s="1851" t="s">
        <v>1637</v>
      </c>
    </row>
    <row r="442" ht="11.25" customHeight="1">
      <c r="A442" s="1851" t="s">
        <v>2263</v>
      </c>
      <c r="B442" s="1851" t="s">
        <v>16</v>
      </c>
      <c r="C442" s="1851" t="s">
        <v>3068</v>
      </c>
      <c r="D442" s="1851" t="s">
        <v>3069</v>
      </c>
      <c r="E442" s="1851" t="s">
        <v>3070</v>
      </c>
      <c r="F442" s="1851" t="s">
        <v>2684</v>
      </c>
      <c r="G442" s="1851" t="s">
        <v>3071</v>
      </c>
      <c r="H442" s="1851" t="s">
        <v>28</v>
      </c>
      <c r="I442" s="1851" t="s">
        <v>1637</v>
      </c>
    </row>
    <row r="443" ht="11.25" customHeight="1">
      <c r="A443" s="1851" t="s">
        <v>2263</v>
      </c>
      <c r="B443" s="1851" t="s">
        <v>16</v>
      </c>
      <c r="C443" s="1851" t="s">
        <v>3072</v>
      </c>
      <c r="D443" s="1851" t="s">
        <v>3073</v>
      </c>
      <c r="E443" s="1851" t="s">
        <v>3074</v>
      </c>
      <c r="F443" s="1851" t="s">
        <v>2336</v>
      </c>
      <c r="G443" s="1851" t="s">
        <v>28</v>
      </c>
      <c r="H443" s="1851" t="s">
        <v>28</v>
      </c>
      <c r="I443" s="1851" t="s">
        <v>1637</v>
      </c>
    </row>
    <row r="444" ht="11.25" customHeight="1">
      <c r="A444" s="1851" t="s">
        <v>2263</v>
      </c>
      <c r="B444" s="1851" t="s">
        <v>16</v>
      </c>
      <c r="C444" s="1851" t="s">
        <v>3075</v>
      </c>
      <c r="D444" s="1851" t="s">
        <v>3076</v>
      </c>
      <c r="E444" s="1851" t="s">
        <v>3077</v>
      </c>
      <c r="F444" s="1851" t="s">
        <v>2270</v>
      </c>
      <c r="G444" s="1851" t="s">
        <v>3078</v>
      </c>
      <c r="H444" s="1851" t="s">
        <v>28</v>
      </c>
      <c r="I444" s="1851" t="s">
        <v>1637</v>
      </c>
    </row>
    <row r="445" ht="11.25" customHeight="1">
      <c r="A445" s="1851" t="s">
        <v>2263</v>
      </c>
      <c r="B445" s="1851" t="s">
        <v>16</v>
      </c>
      <c r="C445" s="1851" t="s">
        <v>3079</v>
      </c>
      <c r="D445" s="1851" t="s">
        <v>3080</v>
      </c>
      <c r="E445" s="1851" t="s">
        <v>3081</v>
      </c>
      <c r="F445" s="1851" t="s">
        <v>2278</v>
      </c>
      <c r="G445" s="1851" t="s">
        <v>28</v>
      </c>
      <c r="H445" s="1851" t="s">
        <v>28</v>
      </c>
      <c r="I445" s="1851" t="s">
        <v>1637</v>
      </c>
    </row>
    <row r="446" ht="11.25" customHeight="1">
      <c r="A446" s="1851" t="s">
        <v>2263</v>
      </c>
      <c r="B446" s="1851" t="s">
        <v>16</v>
      </c>
      <c r="C446" s="1851" t="s">
        <v>3082</v>
      </c>
      <c r="D446" s="1851" t="s">
        <v>3083</v>
      </c>
      <c r="E446" s="1851" t="s">
        <v>3084</v>
      </c>
      <c r="F446" s="1851" t="s">
        <v>2425</v>
      </c>
      <c r="G446" s="1851" t="s">
        <v>3085</v>
      </c>
      <c r="H446" s="1851" t="s">
        <v>28</v>
      </c>
      <c r="I446" s="1851" t="s">
        <v>1637</v>
      </c>
    </row>
    <row r="447" ht="11.25" customHeight="1">
      <c r="A447" s="1851" t="s">
        <v>2263</v>
      </c>
      <c r="B447" s="1851" t="s">
        <v>16</v>
      </c>
      <c r="C447" s="1851" t="s">
        <v>3086</v>
      </c>
      <c r="D447" s="1851" t="s">
        <v>3087</v>
      </c>
      <c r="E447" s="1851" t="s">
        <v>3088</v>
      </c>
      <c r="F447" s="1851" t="s">
        <v>2521</v>
      </c>
      <c r="G447" s="1851" t="s">
        <v>28</v>
      </c>
      <c r="H447" s="1851" t="s">
        <v>28</v>
      </c>
      <c r="I447" s="1851" t="s">
        <v>1637</v>
      </c>
    </row>
    <row r="448" ht="11.25" customHeight="1">
      <c r="A448" s="1851" t="s">
        <v>2263</v>
      </c>
      <c r="B448" s="1851" t="s">
        <v>16</v>
      </c>
      <c r="C448" s="1851" t="s">
        <v>3089</v>
      </c>
      <c r="D448" s="1851" t="s">
        <v>3090</v>
      </c>
      <c r="E448" s="1851" t="s">
        <v>3091</v>
      </c>
      <c r="F448" s="1851" t="s">
        <v>2270</v>
      </c>
      <c r="G448" s="1851" t="s">
        <v>3092</v>
      </c>
      <c r="H448" s="1851" t="s">
        <v>28</v>
      </c>
      <c r="I448" s="1851" t="s">
        <v>1637</v>
      </c>
    </row>
    <row r="449" ht="11.25" customHeight="1">
      <c r="A449" s="1851" t="s">
        <v>2263</v>
      </c>
      <c r="B449" s="1851" t="s">
        <v>16</v>
      </c>
      <c r="C449" s="1851" t="s">
        <v>3093</v>
      </c>
      <c r="D449" s="1851" t="s">
        <v>3094</v>
      </c>
      <c r="E449" s="1851" t="s">
        <v>3095</v>
      </c>
      <c r="F449" s="1851" t="s">
        <v>2266</v>
      </c>
      <c r="G449" s="1851" t="s">
        <v>3096</v>
      </c>
      <c r="H449" s="1851" t="s">
        <v>28</v>
      </c>
      <c r="I449" s="1851" t="s">
        <v>1637</v>
      </c>
    </row>
    <row r="450" ht="11.25" customHeight="1">
      <c r="A450" s="1851" t="s">
        <v>2263</v>
      </c>
      <c r="B450" s="1851" t="s">
        <v>16</v>
      </c>
      <c r="C450" s="1851" t="s">
        <v>3097</v>
      </c>
      <c r="D450" s="1851" t="s">
        <v>3098</v>
      </c>
      <c r="E450" s="1851" t="s">
        <v>3099</v>
      </c>
      <c r="F450" s="1851" t="s">
        <v>2400</v>
      </c>
      <c r="G450" s="1851" t="s">
        <v>28</v>
      </c>
      <c r="H450" s="1851" t="s">
        <v>28</v>
      </c>
      <c r="I450" s="1851" t="s">
        <v>1637</v>
      </c>
    </row>
    <row r="451" ht="11.25" customHeight="1">
      <c r="A451" s="1851" t="s">
        <v>2263</v>
      </c>
      <c r="B451" s="1851" t="s">
        <v>16</v>
      </c>
      <c r="C451" s="1851" t="s">
        <v>3100</v>
      </c>
      <c r="D451" s="1851" t="s">
        <v>3101</v>
      </c>
      <c r="E451" s="1851" t="s">
        <v>3102</v>
      </c>
      <c r="F451" s="1851" t="s">
        <v>2336</v>
      </c>
      <c r="G451" s="1851" t="s">
        <v>28</v>
      </c>
      <c r="H451" s="1851" t="s">
        <v>28</v>
      </c>
      <c r="I451" s="1851" t="s">
        <v>1637</v>
      </c>
    </row>
    <row r="452" ht="11.25" customHeight="1">
      <c r="A452" s="1851" t="s">
        <v>2263</v>
      </c>
      <c r="B452" s="1851" t="s">
        <v>16</v>
      </c>
      <c r="C452" s="1851" t="s">
        <v>3103</v>
      </c>
      <c r="D452" s="1851" t="s">
        <v>3104</v>
      </c>
      <c r="E452" s="1851" t="s">
        <v>3105</v>
      </c>
      <c r="F452" s="1851" t="s">
        <v>2303</v>
      </c>
      <c r="G452" s="1851" t="s">
        <v>3106</v>
      </c>
      <c r="H452" s="1851" t="s">
        <v>28</v>
      </c>
      <c r="I452" s="1851" t="s">
        <v>1637</v>
      </c>
    </row>
    <row r="453" ht="11.25" customHeight="1">
      <c r="A453" s="1851" t="s">
        <v>2263</v>
      </c>
      <c r="B453" s="1851" t="s">
        <v>16</v>
      </c>
      <c r="C453" s="1851" t="s">
        <v>2911</v>
      </c>
      <c r="D453" s="1851" t="s">
        <v>2912</v>
      </c>
      <c r="E453" s="1851" t="s">
        <v>2913</v>
      </c>
      <c r="F453" s="1851" t="s">
        <v>2452</v>
      </c>
      <c r="G453" s="1851" t="s">
        <v>28</v>
      </c>
      <c r="H453" s="1851" t="s">
        <v>28</v>
      </c>
      <c r="I453" s="1851" t="s">
        <v>1637</v>
      </c>
    </row>
    <row r="454" ht="11.25" customHeight="1">
      <c r="A454" s="1851" t="s">
        <v>2263</v>
      </c>
      <c r="B454" s="1851" t="s">
        <v>16</v>
      </c>
      <c r="C454" s="1851" t="s">
        <v>3107</v>
      </c>
      <c r="D454" s="1851" t="s">
        <v>3108</v>
      </c>
      <c r="E454" s="1851" t="s">
        <v>3109</v>
      </c>
      <c r="F454" s="1851" t="s">
        <v>2266</v>
      </c>
      <c r="G454" s="1851" t="s">
        <v>3110</v>
      </c>
      <c r="H454" s="1851" t="s">
        <v>28</v>
      </c>
      <c r="I454" s="1851" t="s">
        <v>1637</v>
      </c>
    </row>
    <row r="455" ht="11.25" customHeight="1">
      <c r="A455" s="1851" t="s">
        <v>2263</v>
      </c>
      <c r="B455" s="1851" t="s">
        <v>16</v>
      </c>
      <c r="C455" s="1851" t="s">
        <v>3111</v>
      </c>
      <c r="D455" s="1851" t="s">
        <v>3112</v>
      </c>
      <c r="E455" s="1851" t="s">
        <v>3113</v>
      </c>
      <c r="F455" s="1851" t="s">
        <v>2470</v>
      </c>
      <c r="G455" s="1851" t="s">
        <v>3114</v>
      </c>
      <c r="H455" s="1851" t="s">
        <v>28</v>
      </c>
      <c r="I455" s="1851" t="s">
        <v>1637</v>
      </c>
    </row>
    <row r="456" ht="11.25" customHeight="1">
      <c r="A456" s="1851" t="s">
        <v>2263</v>
      </c>
      <c r="B456" s="1851" t="s">
        <v>16</v>
      </c>
      <c r="C456" s="1851" t="s">
        <v>3115</v>
      </c>
      <c r="D456" s="1851" t="s">
        <v>3116</v>
      </c>
      <c r="E456" s="1851" t="s">
        <v>3117</v>
      </c>
      <c r="F456" s="1851" t="s">
        <v>2503</v>
      </c>
      <c r="G456" s="1851" t="s">
        <v>3118</v>
      </c>
      <c r="H456" s="1851" t="s">
        <v>28</v>
      </c>
      <c r="I456" s="1851" t="s">
        <v>1637</v>
      </c>
    </row>
    <row r="457" ht="11.25" customHeight="1">
      <c r="A457" s="1851" t="s">
        <v>2263</v>
      </c>
      <c r="B457" s="1851" t="s">
        <v>16</v>
      </c>
      <c r="C457" s="1851" t="s">
        <v>3119</v>
      </c>
      <c r="D457" s="1851" t="s">
        <v>3120</v>
      </c>
      <c r="E457" s="1851" t="s">
        <v>3121</v>
      </c>
      <c r="F457" s="1851" t="s">
        <v>2283</v>
      </c>
      <c r="G457" s="1851" t="s">
        <v>3122</v>
      </c>
      <c r="H457" s="1851" t="s">
        <v>28</v>
      </c>
      <c r="I457" s="1851" t="s">
        <v>1637</v>
      </c>
    </row>
    <row r="458" ht="11.25" customHeight="1">
      <c r="A458" s="1851" t="s">
        <v>2263</v>
      </c>
      <c r="B458" s="1851" t="s">
        <v>16</v>
      </c>
      <c r="C458" s="1851" t="s">
        <v>3123</v>
      </c>
      <c r="D458" s="1851" t="s">
        <v>3124</v>
      </c>
      <c r="E458" s="1851" t="s">
        <v>3125</v>
      </c>
      <c r="F458" s="1851" t="s">
        <v>2404</v>
      </c>
      <c r="G458" s="1851" t="s">
        <v>3126</v>
      </c>
      <c r="H458" s="1851" t="s">
        <v>28</v>
      </c>
      <c r="I458" s="1851" t="s">
        <v>1637</v>
      </c>
    </row>
    <row r="459" ht="11.25" customHeight="1">
      <c r="A459" s="1851" t="s">
        <v>2263</v>
      </c>
      <c r="B459" s="1851" t="s">
        <v>16</v>
      </c>
      <c r="C459" s="1851" t="s">
        <v>3127</v>
      </c>
      <c r="D459" s="1851" t="s">
        <v>3128</v>
      </c>
      <c r="E459" s="1851" t="s">
        <v>3129</v>
      </c>
      <c r="F459" s="1851" t="s">
        <v>2463</v>
      </c>
      <c r="G459" s="1851" t="s">
        <v>3130</v>
      </c>
      <c r="H459" s="1851" t="s">
        <v>28</v>
      </c>
      <c r="I459" s="1851" t="s">
        <v>1637</v>
      </c>
    </row>
    <row r="460" ht="11.25" customHeight="1">
      <c r="A460" s="1851" t="s">
        <v>2263</v>
      </c>
      <c r="B460" s="1851" t="s">
        <v>16</v>
      </c>
      <c r="C460" s="1851" t="s">
        <v>3131</v>
      </c>
      <c r="D460" s="1851" t="s">
        <v>3132</v>
      </c>
      <c r="E460" s="1851" t="s">
        <v>3133</v>
      </c>
      <c r="F460" s="1851" t="s">
        <v>2327</v>
      </c>
      <c r="G460" s="1851" t="s">
        <v>3134</v>
      </c>
      <c r="H460" s="1851" t="s">
        <v>28</v>
      </c>
      <c r="I460" s="1851" t="s">
        <v>1637</v>
      </c>
    </row>
    <row r="461" ht="11.25" customHeight="1">
      <c r="A461" s="1851" t="s">
        <v>2263</v>
      </c>
      <c r="B461" s="1851" t="s">
        <v>16</v>
      </c>
      <c r="C461" s="1851" t="s">
        <v>3135</v>
      </c>
      <c r="D461" s="1851" t="s">
        <v>3136</v>
      </c>
      <c r="E461" s="1851" t="s">
        <v>3137</v>
      </c>
      <c r="F461" s="1851" t="s">
        <v>2283</v>
      </c>
      <c r="G461" s="1851" t="s">
        <v>28</v>
      </c>
      <c r="H461" s="1851" t="s">
        <v>28</v>
      </c>
      <c r="I461" s="1851" t="s">
        <v>1637</v>
      </c>
    </row>
    <row r="462" ht="11.25" customHeight="1">
      <c r="A462" s="1851" t="s">
        <v>2263</v>
      </c>
      <c r="B462" s="1851" t="s">
        <v>16</v>
      </c>
      <c r="C462" s="1851" t="s">
        <v>3138</v>
      </c>
      <c r="D462" s="1851" t="s">
        <v>3139</v>
      </c>
      <c r="E462" s="1851" t="s">
        <v>3140</v>
      </c>
      <c r="F462" s="1851" t="s">
        <v>2463</v>
      </c>
      <c r="G462" s="1851" t="s">
        <v>3141</v>
      </c>
      <c r="H462" s="1851" t="s">
        <v>28</v>
      </c>
      <c r="I462" s="1851" t="s">
        <v>1637</v>
      </c>
    </row>
    <row r="463" ht="11.25" customHeight="1">
      <c r="A463" s="1851" t="s">
        <v>2263</v>
      </c>
      <c r="B463" s="1851" t="s">
        <v>16</v>
      </c>
      <c r="C463" s="1851" t="s">
        <v>3142</v>
      </c>
      <c r="D463" s="1851" t="s">
        <v>3143</v>
      </c>
      <c r="E463" s="1851" t="s">
        <v>3144</v>
      </c>
      <c r="F463" s="1851" t="s">
        <v>2315</v>
      </c>
      <c r="G463" s="1851" t="s">
        <v>3145</v>
      </c>
      <c r="H463" s="1851" t="s">
        <v>28</v>
      </c>
      <c r="I463" s="1851" t="s">
        <v>1637</v>
      </c>
    </row>
    <row r="464" ht="11.25" customHeight="1">
      <c r="A464" s="1851" t="s">
        <v>2263</v>
      </c>
      <c r="B464" s="1851" t="s">
        <v>16</v>
      </c>
      <c r="C464" s="1851" t="s">
        <v>3146</v>
      </c>
      <c r="D464" s="1851" t="s">
        <v>3147</v>
      </c>
      <c r="E464" s="1851" t="s">
        <v>3148</v>
      </c>
      <c r="F464" s="1851" t="s">
        <v>2270</v>
      </c>
      <c r="G464" s="1851" t="s">
        <v>3149</v>
      </c>
      <c r="H464" s="1851" t="s">
        <v>28</v>
      </c>
      <c r="I464" s="1851" t="s">
        <v>1637</v>
      </c>
    </row>
    <row r="465" ht="11.25" customHeight="1">
      <c r="A465" s="1851" t="s">
        <v>2263</v>
      </c>
      <c r="B465" s="1851" t="s">
        <v>16</v>
      </c>
      <c r="C465" s="1851" t="s">
        <v>3150</v>
      </c>
      <c r="D465" s="1851" t="s">
        <v>3151</v>
      </c>
      <c r="E465" s="1851" t="s">
        <v>3152</v>
      </c>
      <c r="F465" s="1851" t="s">
        <v>2270</v>
      </c>
      <c r="G465" s="1851" t="s">
        <v>3153</v>
      </c>
      <c r="H465" s="1851" t="s">
        <v>28</v>
      </c>
      <c r="I465" s="1851" t="s">
        <v>1637</v>
      </c>
    </row>
    <row r="466" ht="11.25" customHeight="1">
      <c r="A466" s="1851" t="s">
        <v>2263</v>
      </c>
      <c r="B466" s="1851" t="s">
        <v>16</v>
      </c>
      <c r="C466" s="1851" t="s">
        <v>3154</v>
      </c>
      <c r="D466" s="1851" t="s">
        <v>3155</v>
      </c>
      <c r="E466" s="1851" t="s">
        <v>3156</v>
      </c>
      <c r="F466" s="1851" t="s">
        <v>2395</v>
      </c>
      <c r="G466" s="1851" t="s">
        <v>3157</v>
      </c>
      <c r="H466" s="1851" t="s">
        <v>28</v>
      </c>
      <c r="I466" s="1851" t="s">
        <v>1637</v>
      </c>
    </row>
    <row r="467" ht="11.25" customHeight="1">
      <c r="A467" s="1851" t="s">
        <v>2263</v>
      </c>
      <c r="B467" s="1851" t="s">
        <v>16</v>
      </c>
      <c r="C467" s="1851" t="s">
        <v>3158</v>
      </c>
      <c r="D467" s="1851" t="s">
        <v>3159</v>
      </c>
      <c r="E467" s="1851" t="s">
        <v>3160</v>
      </c>
      <c r="F467" s="1851" t="s">
        <v>2953</v>
      </c>
      <c r="G467" s="1851" t="s">
        <v>3161</v>
      </c>
      <c r="H467" s="1851" t="s">
        <v>28</v>
      </c>
      <c r="I467" s="1851" t="s">
        <v>1637</v>
      </c>
    </row>
    <row r="468" ht="11.25" customHeight="1">
      <c r="A468" s="1851" t="s">
        <v>2263</v>
      </c>
      <c r="B468" s="1851" t="s">
        <v>16</v>
      </c>
      <c r="C468" s="1851" t="s">
        <v>3162</v>
      </c>
      <c r="D468" s="1851" t="s">
        <v>3163</v>
      </c>
      <c r="E468" s="1851" t="s">
        <v>3164</v>
      </c>
      <c r="F468" s="1851" t="s">
        <v>2336</v>
      </c>
      <c r="G468" s="1851" t="s">
        <v>28</v>
      </c>
      <c r="H468" s="1851" t="s">
        <v>28</v>
      </c>
      <c r="I468" s="1851" t="s">
        <v>1637</v>
      </c>
    </row>
    <row r="469" ht="11.25" customHeight="1">
      <c r="A469" s="1851" t="s">
        <v>2263</v>
      </c>
      <c r="B469" s="1851" t="s">
        <v>16</v>
      </c>
      <c r="C469" s="1851" t="s">
        <v>3165</v>
      </c>
      <c r="D469" s="1851" t="s">
        <v>3166</v>
      </c>
      <c r="E469" s="1851" t="s">
        <v>3167</v>
      </c>
      <c r="F469" s="1851" t="s">
        <v>2442</v>
      </c>
      <c r="G469" s="1851" t="s">
        <v>28</v>
      </c>
      <c r="H469" s="1851" t="s">
        <v>28</v>
      </c>
      <c r="I469" s="1851" t="s">
        <v>1637</v>
      </c>
    </row>
    <row r="470" ht="11.25" customHeight="1">
      <c r="A470" s="1851" t="s">
        <v>2263</v>
      </c>
      <c r="B470" s="1851" t="s">
        <v>16</v>
      </c>
      <c r="C470" s="1851" t="s">
        <v>3168</v>
      </c>
      <c r="D470" s="1851" t="s">
        <v>3169</v>
      </c>
      <c r="E470" s="1851" t="s">
        <v>3170</v>
      </c>
      <c r="F470" s="1851" t="s">
        <v>2270</v>
      </c>
      <c r="G470" s="1851" t="s">
        <v>28</v>
      </c>
      <c r="H470" s="1851" t="s">
        <v>28</v>
      </c>
      <c r="I470" s="1851" t="s">
        <v>1637</v>
      </c>
    </row>
    <row r="471" ht="11.25" customHeight="1">
      <c r="A471" s="1851" t="s">
        <v>2263</v>
      </c>
      <c r="B471" s="1851" t="s">
        <v>16</v>
      </c>
      <c r="C471" s="1851" t="s">
        <v>3171</v>
      </c>
      <c r="D471" s="1851" t="s">
        <v>3172</v>
      </c>
      <c r="E471" s="1851" t="s">
        <v>3173</v>
      </c>
      <c r="F471" s="1851" t="s">
        <v>2658</v>
      </c>
      <c r="G471" s="1851" t="s">
        <v>28</v>
      </c>
      <c r="H471" s="1851" t="s">
        <v>28</v>
      </c>
      <c r="I471" s="1851" t="s">
        <v>1637</v>
      </c>
    </row>
  </sheetData>
  <sheetProtection autoFilter="0" deleteColumns="1" deleteRows="1" formatColumns="0" formatRows="0" insertColumns="1" insertRows="1" sheet="1" sort="1"/>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3174</v>
      </c>
      <c r="B1" s="65" t="s">
        <v>3175</v>
      </c>
      <c r="C1" s="65" t="s">
        <v>3176</v>
      </c>
      <c r="D1" s="65" t="s">
        <v>3177</v>
      </c>
      <c r="E1" s="61" t="s">
        <v>3178</v>
      </c>
      <c r="F1" s="61" t="s">
        <v>3179</v>
      </c>
      <c r="G1" s="61" t="s">
        <v>3180</v>
      </c>
    </row>
    <row r="2" ht="11.25" customHeight="1">
      <c r="A2" s="374" t="s">
        <v>16</v>
      </c>
      <c r="B2" t="s">
        <v>3181</v>
      </c>
      <c r="C2" t="s">
        <v>3182</v>
      </c>
      <c r="D2" t="s">
        <v>3181</v>
      </c>
      <c r="E2" t="s">
        <v>3182</v>
      </c>
      <c r="F2" t="s">
        <v>3183</v>
      </c>
      <c r="G2" t="s">
        <v>110</v>
      </c>
    </row>
    <row r="3" ht="11.25" customHeight="1">
      <c r="A3" s="374" t="s">
        <v>16</v>
      </c>
      <c r="B3" t="s">
        <v>3184</v>
      </c>
      <c r="C3" t="s">
        <v>3185</v>
      </c>
      <c r="D3" t="s">
        <v>3184</v>
      </c>
      <c r="E3" t="s">
        <v>3185</v>
      </c>
      <c r="F3" t="s">
        <v>3186</v>
      </c>
      <c r="G3" t="s">
        <v>111</v>
      </c>
    </row>
    <row r="4" ht="11.25" customHeight="1">
      <c r="A4" s="374" t="s">
        <v>16</v>
      </c>
      <c r="B4" t="s">
        <v>3187</v>
      </c>
      <c r="C4" t="s">
        <v>3188</v>
      </c>
      <c r="D4" t="s">
        <v>3187</v>
      </c>
      <c r="E4" t="s">
        <v>3188</v>
      </c>
      <c r="F4" t="s">
        <v>3186</v>
      </c>
      <c r="G4" t="s">
        <v>92</v>
      </c>
    </row>
    <row r="5" ht="11.25" customHeight="1">
      <c r="A5" s="374" t="s">
        <v>16</v>
      </c>
      <c r="B5" t="s">
        <v>101</v>
      </c>
      <c r="C5" t="s">
        <v>102</v>
      </c>
      <c r="D5" t="s">
        <v>101</v>
      </c>
      <c r="E5" t="s">
        <v>102</v>
      </c>
      <c r="F5" t="s">
        <v>3186</v>
      </c>
      <c r="G5" t="s">
        <v>93</v>
      </c>
    </row>
    <row r="6" ht="11.25" customHeight="1">
      <c r="A6" s="374" t="s">
        <v>16</v>
      </c>
      <c r="B6" t="s">
        <v>3189</v>
      </c>
      <c r="C6" t="s">
        <v>3190</v>
      </c>
      <c r="D6" t="s">
        <v>3189</v>
      </c>
      <c r="E6" t="s">
        <v>3190</v>
      </c>
      <c r="F6" t="s">
        <v>3186</v>
      </c>
      <c r="G6" t="s">
        <v>112</v>
      </c>
    </row>
    <row r="7" ht="11.25" customHeight="1">
      <c r="A7" s="374" t="s">
        <v>16</v>
      </c>
      <c r="B7" t="s">
        <v>3191</v>
      </c>
      <c r="C7" t="s">
        <v>3192</v>
      </c>
      <c r="D7" t="s">
        <v>3191</v>
      </c>
      <c r="E7" t="s">
        <v>3192</v>
      </c>
      <c r="F7" t="s">
        <v>3186</v>
      </c>
      <c r="G7" t="s">
        <v>94</v>
      </c>
    </row>
    <row r="8" ht="11.25" customHeight="1">
      <c r="A8" s="374" t="s">
        <v>16</v>
      </c>
      <c r="B8" t="s">
        <v>3193</v>
      </c>
      <c r="C8" t="s">
        <v>3194</v>
      </c>
      <c r="D8" t="s">
        <v>3193</v>
      </c>
      <c r="E8" t="s">
        <v>3194</v>
      </c>
      <c r="F8" t="s">
        <v>3186</v>
      </c>
      <c r="G8" t="s">
        <v>95</v>
      </c>
    </row>
    <row r="9" ht="11.25" customHeight="1">
      <c r="A9" s="374" t="s">
        <v>16</v>
      </c>
      <c r="B9" t="s">
        <v>3195</v>
      </c>
      <c r="C9" t="s">
        <v>3196</v>
      </c>
      <c r="D9" t="s">
        <v>3197</v>
      </c>
      <c r="E9" t="s">
        <v>3198</v>
      </c>
      <c r="F9" t="s">
        <v>3199</v>
      </c>
      <c r="G9" t="s">
        <v>113</v>
      </c>
    </row>
    <row r="10" ht="11.25" customHeight="1">
      <c r="A10" s="374" t="s">
        <v>16</v>
      </c>
      <c r="B10" t="s">
        <v>3195</v>
      </c>
      <c r="C10" t="s">
        <v>3196</v>
      </c>
      <c r="D10" t="s">
        <v>3195</v>
      </c>
      <c r="E10" t="s">
        <v>3196</v>
      </c>
      <c r="F10" t="s">
        <v>3200</v>
      </c>
      <c r="G10" t="s">
        <v>149</v>
      </c>
    </row>
    <row r="11" ht="11.25" customHeight="1">
      <c r="A11" s="374" t="s">
        <v>16</v>
      </c>
      <c r="B11" t="s">
        <v>3195</v>
      </c>
      <c r="C11" t="s">
        <v>3196</v>
      </c>
      <c r="D11" t="s">
        <v>3201</v>
      </c>
      <c r="E11" t="s">
        <v>3202</v>
      </c>
      <c r="F11" t="s">
        <v>3199</v>
      </c>
      <c r="G11" t="s">
        <v>150</v>
      </c>
    </row>
    <row r="12" ht="11.25" customHeight="1">
      <c r="A12" s="374" t="s">
        <v>16</v>
      </c>
      <c r="B12" t="s">
        <v>3195</v>
      </c>
      <c r="C12" t="s">
        <v>3196</v>
      </c>
      <c r="D12" t="s">
        <v>3203</v>
      </c>
      <c r="E12" t="s">
        <v>3204</v>
      </c>
      <c r="F12" t="s">
        <v>3205</v>
      </c>
      <c r="G12" t="s">
        <v>151</v>
      </c>
    </row>
    <row r="13" ht="11.25" customHeight="1">
      <c r="A13" s="374" t="s">
        <v>16</v>
      </c>
      <c r="B13" t="s">
        <v>3195</v>
      </c>
      <c r="C13" t="s">
        <v>3196</v>
      </c>
      <c r="D13" t="s">
        <v>3206</v>
      </c>
      <c r="E13" t="s">
        <v>3207</v>
      </c>
      <c r="F13" t="s">
        <v>3199</v>
      </c>
      <c r="G13" t="s">
        <v>152</v>
      </c>
    </row>
    <row r="14" ht="11.25" customHeight="1">
      <c r="A14" s="374" t="s">
        <v>16</v>
      </c>
      <c r="B14" t="s">
        <v>3195</v>
      </c>
      <c r="C14" t="s">
        <v>3196</v>
      </c>
      <c r="D14" t="s">
        <v>3208</v>
      </c>
      <c r="E14" t="s">
        <v>3209</v>
      </c>
      <c r="F14" t="s">
        <v>3199</v>
      </c>
      <c r="G14" t="s">
        <v>153</v>
      </c>
    </row>
    <row r="15" ht="11.25" customHeight="1">
      <c r="A15" s="374" t="s">
        <v>16</v>
      </c>
      <c r="B15" t="s">
        <v>3195</v>
      </c>
      <c r="C15" t="s">
        <v>3196</v>
      </c>
      <c r="D15" t="s">
        <v>3210</v>
      </c>
      <c r="E15" t="s">
        <v>3211</v>
      </c>
      <c r="F15" t="s">
        <v>3199</v>
      </c>
      <c r="G15" t="s">
        <v>154</v>
      </c>
    </row>
    <row r="16" ht="11.25" customHeight="1">
      <c r="A16" s="374" t="s">
        <v>16</v>
      </c>
      <c r="B16" t="s">
        <v>3195</v>
      </c>
      <c r="C16" t="s">
        <v>3196</v>
      </c>
      <c r="D16" t="s">
        <v>3212</v>
      </c>
      <c r="E16" t="s">
        <v>3213</v>
      </c>
      <c r="F16" t="s">
        <v>3199</v>
      </c>
      <c r="G16" t="s">
        <v>1480</v>
      </c>
    </row>
    <row r="17" ht="11.25" customHeight="1">
      <c r="A17" s="374" t="s">
        <v>16</v>
      </c>
      <c r="B17" t="s">
        <v>3214</v>
      </c>
      <c r="C17" t="s">
        <v>3215</v>
      </c>
      <c r="D17" t="s">
        <v>3214</v>
      </c>
      <c r="E17" t="s">
        <v>3215</v>
      </c>
      <c r="F17" t="s">
        <v>3183</v>
      </c>
      <c r="G17" t="s">
        <v>1486</v>
      </c>
    </row>
    <row r="18" ht="11.25" customHeight="1">
      <c r="A18" s="374" t="s">
        <v>16</v>
      </c>
      <c r="B18" t="s">
        <v>3216</v>
      </c>
      <c r="C18" t="s">
        <v>3217</v>
      </c>
      <c r="D18" t="s">
        <v>3218</v>
      </c>
      <c r="E18" t="s">
        <v>3219</v>
      </c>
      <c r="F18" t="s">
        <v>3199</v>
      </c>
      <c r="G18" t="s">
        <v>1498</v>
      </c>
    </row>
    <row r="19" ht="11.25" customHeight="1">
      <c r="A19" s="374" t="s">
        <v>16</v>
      </c>
      <c r="B19" t="s">
        <v>3216</v>
      </c>
      <c r="C19" t="s">
        <v>3217</v>
      </c>
      <c r="D19" t="s">
        <v>3220</v>
      </c>
      <c r="E19" t="s">
        <v>3221</v>
      </c>
      <c r="F19" t="s">
        <v>3222</v>
      </c>
      <c r="G19" t="s">
        <v>1512</v>
      </c>
    </row>
    <row r="20" ht="11.25" customHeight="1">
      <c r="A20" s="374" t="s">
        <v>16</v>
      </c>
      <c r="B20" t="s">
        <v>3216</v>
      </c>
      <c r="C20" t="s">
        <v>3217</v>
      </c>
      <c r="D20" t="s">
        <v>3216</v>
      </c>
      <c r="E20" t="s">
        <v>3217</v>
      </c>
      <c r="F20" t="s">
        <v>3200</v>
      </c>
      <c r="G20" t="s">
        <v>1524</v>
      </c>
    </row>
    <row r="21" ht="11.25" customHeight="1">
      <c r="A21" s="374" t="s">
        <v>16</v>
      </c>
      <c r="B21" t="s">
        <v>3216</v>
      </c>
      <c r="C21" t="s">
        <v>3217</v>
      </c>
      <c r="D21" t="s">
        <v>3223</v>
      </c>
      <c r="E21" t="s">
        <v>3224</v>
      </c>
      <c r="F21" t="s">
        <v>3222</v>
      </c>
      <c r="G21" t="s">
        <v>1533</v>
      </c>
    </row>
    <row r="22" ht="11.25" customHeight="1">
      <c r="A22" s="374" t="s">
        <v>16</v>
      </c>
      <c r="B22" t="s">
        <v>3216</v>
      </c>
      <c r="C22" t="s">
        <v>3217</v>
      </c>
      <c r="D22" t="s">
        <v>3225</v>
      </c>
      <c r="E22" t="s">
        <v>3226</v>
      </c>
      <c r="F22" t="s">
        <v>3199</v>
      </c>
      <c r="G22" t="s">
        <v>1549</v>
      </c>
    </row>
    <row r="23" ht="11.25" customHeight="1">
      <c r="A23" s="374" t="s">
        <v>16</v>
      </c>
      <c r="B23" t="s">
        <v>3216</v>
      </c>
      <c r="C23" t="s">
        <v>3217</v>
      </c>
      <c r="D23" t="s">
        <v>3227</v>
      </c>
      <c r="E23" t="s">
        <v>3228</v>
      </c>
      <c r="F23" t="s">
        <v>3205</v>
      </c>
      <c r="G23" t="s">
        <v>1556</v>
      </c>
    </row>
    <row r="24" ht="11.25" customHeight="1">
      <c r="A24" s="374" t="s">
        <v>16</v>
      </c>
      <c r="B24" t="s">
        <v>3216</v>
      </c>
      <c r="C24" t="s">
        <v>3217</v>
      </c>
      <c r="D24" t="s">
        <v>3229</v>
      </c>
      <c r="E24" t="s">
        <v>3230</v>
      </c>
      <c r="F24" t="s">
        <v>3199</v>
      </c>
      <c r="G24" t="s">
        <v>1564</v>
      </c>
    </row>
    <row r="25" ht="11.25" customHeight="1">
      <c r="A25" s="374" t="s">
        <v>16</v>
      </c>
      <c r="B25" t="s">
        <v>3216</v>
      </c>
      <c r="C25" t="s">
        <v>3217</v>
      </c>
      <c r="D25" t="s">
        <v>3231</v>
      </c>
      <c r="E25" t="s">
        <v>3232</v>
      </c>
      <c r="F25" t="s">
        <v>3199</v>
      </c>
      <c r="G25" t="s">
        <v>1571</v>
      </c>
    </row>
    <row r="26" ht="11.25" customHeight="1">
      <c r="A26" s="374" t="s">
        <v>16</v>
      </c>
      <c r="B26" t="s">
        <v>3233</v>
      </c>
      <c r="C26" t="s">
        <v>3234</v>
      </c>
      <c r="D26" t="s">
        <v>3233</v>
      </c>
      <c r="E26" t="s">
        <v>3234</v>
      </c>
      <c r="F26" t="s">
        <v>3183</v>
      </c>
      <c r="G26" t="s">
        <v>1575</v>
      </c>
    </row>
    <row r="27" ht="11.25" customHeight="1">
      <c r="A27" s="374" t="s">
        <v>16</v>
      </c>
      <c r="B27" t="s">
        <v>3235</v>
      </c>
      <c r="C27" t="s">
        <v>3236</v>
      </c>
      <c r="D27" t="s">
        <v>3237</v>
      </c>
      <c r="E27" t="s">
        <v>3238</v>
      </c>
      <c r="F27" t="s">
        <v>3222</v>
      </c>
      <c r="G27" t="s">
        <v>1580</v>
      </c>
    </row>
    <row r="28" ht="11.25" customHeight="1">
      <c r="A28" s="374" t="s">
        <v>16</v>
      </c>
      <c r="B28" t="s">
        <v>3235</v>
      </c>
      <c r="C28" t="s">
        <v>3236</v>
      </c>
      <c r="D28" t="s">
        <v>3239</v>
      </c>
      <c r="E28" t="s">
        <v>3240</v>
      </c>
      <c r="F28" t="s">
        <v>3199</v>
      </c>
      <c r="G28" t="s">
        <v>1588</v>
      </c>
    </row>
    <row r="29" ht="11.25" customHeight="1">
      <c r="A29" s="374" t="s">
        <v>16</v>
      </c>
      <c r="B29" t="s">
        <v>3235</v>
      </c>
      <c r="C29" t="s">
        <v>3236</v>
      </c>
      <c r="D29" t="s">
        <v>3241</v>
      </c>
      <c r="E29" t="s">
        <v>3242</v>
      </c>
      <c r="F29" t="s">
        <v>3199</v>
      </c>
      <c r="G29" t="s">
        <v>1590</v>
      </c>
    </row>
    <row r="30" ht="11.25" customHeight="1">
      <c r="A30" s="374" t="s">
        <v>16</v>
      </c>
      <c r="B30" t="s">
        <v>3235</v>
      </c>
      <c r="C30" t="s">
        <v>3236</v>
      </c>
      <c r="D30" t="s">
        <v>3243</v>
      </c>
      <c r="E30" t="s">
        <v>3244</v>
      </c>
      <c r="F30" t="s">
        <v>3199</v>
      </c>
      <c r="G30" t="s">
        <v>1593</v>
      </c>
    </row>
    <row r="31" ht="11.25" customHeight="1">
      <c r="A31" s="374" t="s">
        <v>16</v>
      </c>
      <c r="B31" t="s">
        <v>3235</v>
      </c>
      <c r="C31" t="s">
        <v>3236</v>
      </c>
      <c r="D31" t="s">
        <v>3245</v>
      </c>
      <c r="E31" t="s">
        <v>3246</v>
      </c>
      <c r="F31" t="s">
        <v>3199</v>
      </c>
      <c r="G31" t="s">
        <v>1599</v>
      </c>
    </row>
    <row r="32" ht="11.25" customHeight="1">
      <c r="A32" s="374" t="s">
        <v>16</v>
      </c>
      <c r="B32" t="s">
        <v>3235</v>
      </c>
      <c r="C32" t="s">
        <v>3236</v>
      </c>
      <c r="D32" t="s">
        <v>3235</v>
      </c>
      <c r="E32" t="s">
        <v>3236</v>
      </c>
      <c r="F32" t="s">
        <v>3200</v>
      </c>
      <c r="G32" t="s">
        <v>1601</v>
      </c>
    </row>
    <row r="33" ht="11.25" customHeight="1">
      <c r="A33" s="374" t="s">
        <v>16</v>
      </c>
      <c r="B33" t="s">
        <v>3235</v>
      </c>
      <c r="C33" t="s">
        <v>3236</v>
      </c>
      <c r="D33" t="s">
        <v>3247</v>
      </c>
      <c r="E33" t="s">
        <v>3248</v>
      </c>
      <c r="F33" t="s">
        <v>3199</v>
      </c>
      <c r="G33" t="s">
        <v>1603</v>
      </c>
    </row>
    <row r="34" ht="11.25" customHeight="1">
      <c r="A34" s="374" t="s">
        <v>16</v>
      </c>
      <c r="B34" t="s">
        <v>3235</v>
      </c>
      <c r="C34" t="s">
        <v>3236</v>
      </c>
      <c r="D34" t="s">
        <v>3249</v>
      </c>
      <c r="E34" t="s">
        <v>3250</v>
      </c>
      <c r="F34" t="s">
        <v>3199</v>
      </c>
      <c r="G34" t="s">
        <v>1605</v>
      </c>
    </row>
    <row r="35" ht="11.25" customHeight="1">
      <c r="A35" s="374" t="s">
        <v>16</v>
      </c>
      <c r="B35" t="s">
        <v>3235</v>
      </c>
      <c r="C35" t="s">
        <v>3236</v>
      </c>
      <c r="D35" t="s">
        <v>3251</v>
      </c>
      <c r="E35" t="s">
        <v>3252</v>
      </c>
      <c r="F35" t="s">
        <v>3199</v>
      </c>
      <c r="G35" t="s">
        <v>1610</v>
      </c>
    </row>
    <row r="36" ht="11.25" customHeight="1">
      <c r="A36" s="374" t="s">
        <v>16</v>
      </c>
      <c r="B36" t="s">
        <v>3235</v>
      </c>
      <c r="C36" t="s">
        <v>3236</v>
      </c>
      <c r="D36" t="s">
        <v>3253</v>
      </c>
      <c r="E36" t="s">
        <v>3254</v>
      </c>
      <c r="F36" t="s">
        <v>3199</v>
      </c>
      <c r="G36" t="s">
        <v>1615</v>
      </c>
    </row>
    <row r="37" ht="11.25" customHeight="1">
      <c r="A37" s="374" t="s">
        <v>16</v>
      </c>
      <c r="B37" t="s">
        <v>3235</v>
      </c>
      <c r="C37" t="s">
        <v>3236</v>
      </c>
      <c r="D37" t="s">
        <v>3255</v>
      </c>
      <c r="E37" t="s">
        <v>3256</v>
      </c>
      <c r="F37" t="s">
        <v>3199</v>
      </c>
      <c r="G37" t="s">
        <v>1619</v>
      </c>
    </row>
    <row r="38" ht="11.25" customHeight="1">
      <c r="A38" s="374" t="s">
        <v>16</v>
      </c>
      <c r="B38" t="s">
        <v>3257</v>
      </c>
      <c r="C38" t="s">
        <v>3258</v>
      </c>
      <c r="D38" t="s">
        <v>3257</v>
      </c>
      <c r="E38" t="s">
        <v>3258</v>
      </c>
      <c r="F38" t="s">
        <v>3183</v>
      </c>
      <c r="G38" t="s">
        <v>1627</v>
      </c>
    </row>
    <row r="39" ht="11.25" customHeight="1">
      <c r="A39" s="374" t="s">
        <v>16</v>
      </c>
      <c r="B39" t="s">
        <v>3259</v>
      </c>
      <c r="C39" t="s">
        <v>3260</v>
      </c>
      <c r="D39" t="s">
        <v>3259</v>
      </c>
      <c r="E39" t="s">
        <v>3260</v>
      </c>
      <c r="F39" t="s">
        <v>3186</v>
      </c>
      <c r="G39" t="s">
        <v>1633</v>
      </c>
    </row>
    <row r="40" ht="11.25" customHeight="1">
      <c r="A40" s="374" t="s">
        <v>16</v>
      </c>
      <c r="B40" t="s">
        <v>3261</v>
      </c>
      <c r="C40" t="s">
        <v>3262</v>
      </c>
      <c r="D40" t="s">
        <v>3261</v>
      </c>
      <c r="E40" t="s">
        <v>3262</v>
      </c>
      <c r="F40" t="s">
        <v>3183</v>
      </c>
      <c r="G40" t="s">
        <v>1638</v>
      </c>
    </row>
    <row r="41" ht="11.25" customHeight="1">
      <c r="A41" s="374" t="s">
        <v>16</v>
      </c>
      <c r="B41" t="s">
        <v>3263</v>
      </c>
      <c r="C41" t="s">
        <v>3264</v>
      </c>
      <c r="D41" t="s">
        <v>3265</v>
      </c>
      <c r="E41" t="s">
        <v>3266</v>
      </c>
      <c r="F41" t="s">
        <v>3199</v>
      </c>
      <c r="G41" t="s">
        <v>1642</v>
      </c>
    </row>
    <row r="42" ht="11.25" customHeight="1">
      <c r="A42" s="374" t="s">
        <v>16</v>
      </c>
      <c r="B42" t="s">
        <v>3263</v>
      </c>
      <c r="C42" t="s">
        <v>3264</v>
      </c>
      <c r="D42" t="s">
        <v>3267</v>
      </c>
      <c r="E42" t="s">
        <v>3268</v>
      </c>
      <c r="F42" t="s">
        <v>3199</v>
      </c>
      <c r="G42" t="s">
        <v>1645</v>
      </c>
    </row>
    <row r="43" ht="11.25" customHeight="1">
      <c r="A43" s="374" t="s">
        <v>16</v>
      </c>
      <c r="B43" t="s">
        <v>3263</v>
      </c>
      <c r="C43" t="s">
        <v>3264</v>
      </c>
      <c r="D43" t="s">
        <v>3269</v>
      </c>
      <c r="E43" t="s">
        <v>3270</v>
      </c>
      <c r="F43" t="s">
        <v>3199</v>
      </c>
      <c r="G43" t="s">
        <v>1652</v>
      </c>
    </row>
    <row r="44" ht="11.25" customHeight="1">
      <c r="A44" s="374" t="s">
        <v>16</v>
      </c>
      <c r="B44" t="s">
        <v>3263</v>
      </c>
      <c r="C44" t="s">
        <v>3264</v>
      </c>
      <c r="D44" t="s">
        <v>3263</v>
      </c>
      <c r="E44" t="s">
        <v>3264</v>
      </c>
      <c r="F44" t="s">
        <v>3200</v>
      </c>
      <c r="G44" t="s">
        <v>1661</v>
      </c>
    </row>
    <row r="45" ht="11.25" customHeight="1">
      <c r="A45" s="374" t="s">
        <v>16</v>
      </c>
      <c r="B45" t="s">
        <v>3263</v>
      </c>
      <c r="C45" t="s">
        <v>3264</v>
      </c>
      <c r="D45" t="s">
        <v>3271</v>
      </c>
      <c r="E45" t="s">
        <v>3272</v>
      </c>
      <c r="F45" t="s">
        <v>3199</v>
      </c>
      <c r="G45" t="s">
        <v>1666</v>
      </c>
    </row>
    <row r="46" ht="11.25" customHeight="1">
      <c r="A46" s="374" t="s">
        <v>16</v>
      </c>
      <c r="B46" t="s">
        <v>3263</v>
      </c>
      <c r="C46" t="s">
        <v>3264</v>
      </c>
      <c r="D46" t="s">
        <v>3273</v>
      </c>
      <c r="E46" t="s">
        <v>3274</v>
      </c>
      <c r="F46" t="s">
        <v>3222</v>
      </c>
      <c r="G46" t="s">
        <v>1670</v>
      </c>
    </row>
    <row r="47" ht="11.25" customHeight="1">
      <c r="A47" s="374" t="s">
        <v>16</v>
      </c>
      <c r="B47" t="s">
        <v>3263</v>
      </c>
      <c r="C47" t="s">
        <v>3264</v>
      </c>
      <c r="D47" t="s">
        <v>3275</v>
      </c>
      <c r="E47" t="s">
        <v>3276</v>
      </c>
      <c r="F47" t="s">
        <v>3199</v>
      </c>
      <c r="G47" t="s">
        <v>1676</v>
      </c>
    </row>
    <row r="48" ht="11.25" customHeight="1">
      <c r="A48" s="374" t="s">
        <v>16</v>
      </c>
      <c r="B48" t="s">
        <v>3263</v>
      </c>
      <c r="C48" t="s">
        <v>3264</v>
      </c>
      <c r="D48" t="s">
        <v>3277</v>
      </c>
      <c r="E48" t="s">
        <v>3278</v>
      </c>
      <c r="F48" t="s">
        <v>3199</v>
      </c>
      <c r="G48" t="s">
        <v>1680</v>
      </c>
    </row>
    <row r="49" ht="11.25" customHeight="1">
      <c r="A49" s="374" t="s">
        <v>16</v>
      </c>
      <c r="B49" t="s">
        <v>3279</v>
      </c>
      <c r="C49" t="s">
        <v>3280</v>
      </c>
      <c r="D49" t="s">
        <v>3279</v>
      </c>
      <c r="E49" t="s">
        <v>3280</v>
      </c>
      <c r="F49" t="s">
        <v>3200</v>
      </c>
      <c r="G49" t="s">
        <v>1683</v>
      </c>
    </row>
    <row r="50" ht="11.25" customHeight="1">
      <c r="A50" s="374" t="s">
        <v>16</v>
      </c>
      <c r="B50" t="s">
        <v>3279</v>
      </c>
      <c r="C50" t="s">
        <v>3280</v>
      </c>
      <c r="D50" t="s">
        <v>3281</v>
      </c>
      <c r="E50" t="s">
        <v>3282</v>
      </c>
      <c r="F50" t="s">
        <v>3199</v>
      </c>
      <c r="G50" t="s">
        <v>1687</v>
      </c>
    </row>
    <row r="51" ht="11.25" customHeight="1">
      <c r="A51" s="374" t="s">
        <v>16</v>
      </c>
      <c r="B51" t="s">
        <v>3279</v>
      </c>
      <c r="C51" t="s">
        <v>3280</v>
      </c>
      <c r="D51" t="s">
        <v>3283</v>
      </c>
      <c r="E51" t="s">
        <v>3284</v>
      </c>
      <c r="F51" t="s">
        <v>3199</v>
      </c>
      <c r="G51" t="s">
        <v>1691</v>
      </c>
    </row>
    <row r="52" ht="11.25" customHeight="1">
      <c r="A52" s="374" t="s">
        <v>16</v>
      </c>
      <c r="B52" t="s">
        <v>3279</v>
      </c>
      <c r="C52" t="s">
        <v>3280</v>
      </c>
      <c r="D52" t="s">
        <v>3285</v>
      </c>
      <c r="E52" t="s">
        <v>3286</v>
      </c>
      <c r="F52" t="s">
        <v>3199</v>
      </c>
      <c r="G52" t="s">
        <v>1695</v>
      </c>
    </row>
    <row r="53" ht="11.25" customHeight="1">
      <c r="A53" s="374" t="s">
        <v>16</v>
      </c>
      <c r="B53" t="s">
        <v>3287</v>
      </c>
      <c r="C53" t="s">
        <v>3288</v>
      </c>
      <c r="D53" t="s">
        <v>3287</v>
      </c>
      <c r="E53" t="s">
        <v>3288</v>
      </c>
      <c r="F53" t="s">
        <v>3186</v>
      </c>
      <c r="G53" t="s">
        <v>1697</v>
      </c>
    </row>
    <row r="54" ht="11.25" customHeight="1">
      <c r="A54" s="374" t="s">
        <v>16</v>
      </c>
      <c r="B54" t="s">
        <v>3289</v>
      </c>
      <c r="C54" t="s">
        <v>3290</v>
      </c>
      <c r="D54" t="s">
        <v>3289</v>
      </c>
      <c r="E54" t="s">
        <v>3290</v>
      </c>
      <c r="F54" t="s">
        <v>3183</v>
      </c>
      <c r="G54" t="s">
        <v>1700</v>
      </c>
    </row>
    <row r="55" ht="11.25" customHeight="1">
      <c r="A55" s="374" t="s">
        <v>16</v>
      </c>
      <c r="B55" t="s">
        <v>3291</v>
      </c>
      <c r="C55" t="s">
        <v>3292</v>
      </c>
      <c r="D55" t="s">
        <v>3291</v>
      </c>
      <c r="E55" t="s">
        <v>3292</v>
      </c>
      <c r="F55" t="s">
        <v>3183</v>
      </c>
      <c r="G55" t="s">
        <v>1704</v>
      </c>
    </row>
    <row r="56" ht="11.25" customHeight="1">
      <c r="A56" s="374" t="s">
        <v>16</v>
      </c>
      <c r="B56" t="s">
        <v>3293</v>
      </c>
      <c r="C56" t="s">
        <v>3294</v>
      </c>
      <c r="D56" t="s">
        <v>3293</v>
      </c>
      <c r="E56" t="s">
        <v>3294</v>
      </c>
      <c r="F56" t="s">
        <v>3186</v>
      </c>
      <c r="G56" t="s">
        <v>1707</v>
      </c>
    </row>
    <row r="57" ht="11.25" customHeight="1">
      <c r="A57" s="374" t="s">
        <v>16</v>
      </c>
      <c r="B57" t="s">
        <v>3295</v>
      </c>
      <c r="C57" t="s">
        <v>3296</v>
      </c>
      <c r="D57" t="s">
        <v>3295</v>
      </c>
      <c r="E57" t="s">
        <v>3296</v>
      </c>
      <c r="F57" t="s">
        <v>3183</v>
      </c>
      <c r="G57" t="s">
        <v>1710</v>
      </c>
    </row>
    <row r="58" ht="11.25" customHeight="1">
      <c r="A58" s="374" t="s">
        <v>16</v>
      </c>
      <c r="B58" t="s">
        <v>3297</v>
      </c>
      <c r="C58" t="s">
        <v>3298</v>
      </c>
      <c r="D58" t="s">
        <v>3299</v>
      </c>
      <c r="E58" t="s">
        <v>3300</v>
      </c>
      <c r="F58" t="s">
        <v>3199</v>
      </c>
      <c r="G58" t="s">
        <v>1713</v>
      </c>
    </row>
    <row r="59" ht="11.25" customHeight="1">
      <c r="A59" s="374" t="s">
        <v>16</v>
      </c>
      <c r="B59" t="s">
        <v>3297</v>
      </c>
      <c r="C59" t="s">
        <v>3298</v>
      </c>
      <c r="D59" t="s">
        <v>3301</v>
      </c>
      <c r="E59" t="s">
        <v>3302</v>
      </c>
      <c r="F59" t="s">
        <v>3199</v>
      </c>
      <c r="G59" t="s">
        <v>1717</v>
      </c>
    </row>
    <row r="60" ht="11.25" customHeight="1">
      <c r="A60" s="374" t="s">
        <v>16</v>
      </c>
      <c r="B60" t="s">
        <v>3297</v>
      </c>
      <c r="C60" t="s">
        <v>3298</v>
      </c>
      <c r="D60" t="s">
        <v>3303</v>
      </c>
      <c r="E60" t="s">
        <v>3304</v>
      </c>
      <c r="F60" t="s">
        <v>3199</v>
      </c>
      <c r="G60" t="s">
        <v>1720</v>
      </c>
    </row>
    <row r="61" ht="11.25" customHeight="1">
      <c r="A61" s="374" t="s">
        <v>16</v>
      </c>
      <c r="B61" t="s">
        <v>3297</v>
      </c>
      <c r="C61" t="s">
        <v>3298</v>
      </c>
      <c r="D61" t="s">
        <v>3305</v>
      </c>
      <c r="E61" t="s">
        <v>3306</v>
      </c>
      <c r="F61" t="s">
        <v>3205</v>
      </c>
      <c r="G61" t="s">
        <v>3307</v>
      </c>
    </row>
    <row r="62" ht="11.25" customHeight="1">
      <c r="A62" s="374" t="s">
        <v>16</v>
      </c>
      <c r="B62" t="s">
        <v>3297</v>
      </c>
      <c r="C62" t="s">
        <v>3298</v>
      </c>
      <c r="D62" t="s">
        <v>3308</v>
      </c>
      <c r="E62" t="s">
        <v>3309</v>
      </c>
      <c r="F62" t="s">
        <v>3199</v>
      </c>
      <c r="G62" t="s">
        <v>3310</v>
      </c>
    </row>
    <row r="63" ht="11.25" customHeight="1">
      <c r="A63" s="374" t="s">
        <v>16</v>
      </c>
      <c r="B63" t="s">
        <v>3297</v>
      </c>
      <c r="C63" t="s">
        <v>3298</v>
      </c>
      <c r="D63" t="s">
        <v>3311</v>
      </c>
      <c r="E63" t="s">
        <v>3312</v>
      </c>
      <c r="F63" t="s">
        <v>3199</v>
      </c>
      <c r="G63" t="s">
        <v>3313</v>
      </c>
    </row>
    <row r="64" ht="11.25" customHeight="1">
      <c r="A64" s="374" t="s">
        <v>16</v>
      </c>
      <c r="B64" t="s">
        <v>3297</v>
      </c>
      <c r="C64" t="s">
        <v>3298</v>
      </c>
      <c r="D64" t="s">
        <v>3297</v>
      </c>
      <c r="E64" t="s">
        <v>3298</v>
      </c>
      <c r="F64" t="s">
        <v>3200</v>
      </c>
      <c r="G64" t="s">
        <v>3314</v>
      </c>
    </row>
    <row r="65" ht="11.25" customHeight="1">
      <c r="A65" s="374" t="s">
        <v>16</v>
      </c>
      <c r="B65" t="s">
        <v>3297</v>
      </c>
      <c r="C65" t="s">
        <v>3298</v>
      </c>
      <c r="D65" t="s">
        <v>3315</v>
      </c>
      <c r="E65" t="s">
        <v>3316</v>
      </c>
      <c r="F65" t="s">
        <v>3199</v>
      </c>
      <c r="G65" t="s">
        <v>3317</v>
      </c>
    </row>
    <row r="66" ht="11.25" customHeight="1">
      <c r="A66" s="374" t="s">
        <v>16</v>
      </c>
      <c r="B66" t="s">
        <v>3318</v>
      </c>
      <c r="C66" t="s">
        <v>3319</v>
      </c>
      <c r="D66" t="s">
        <v>3318</v>
      </c>
      <c r="E66" t="s">
        <v>3319</v>
      </c>
      <c r="F66" t="s">
        <v>3183</v>
      </c>
      <c r="G66" t="s">
        <v>3320</v>
      </c>
    </row>
    <row r="67" ht="11.25" customHeight="1">
      <c r="A67" s="374" t="s">
        <v>16</v>
      </c>
      <c r="B67" t="s">
        <v>3321</v>
      </c>
      <c r="C67" t="s">
        <v>3322</v>
      </c>
      <c r="D67" t="s">
        <v>3321</v>
      </c>
      <c r="E67" t="s">
        <v>3322</v>
      </c>
      <c r="F67" t="s">
        <v>3183</v>
      </c>
      <c r="G67" t="s">
        <v>2037</v>
      </c>
    </row>
    <row r="68" ht="11.25" customHeight="1">
      <c r="A68" s="374" t="s">
        <v>16</v>
      </c>
      <c r="B68" t="s">
        <v>3323</v>
      </c>
      <c r="C68" t="s">
        <v>3324</v>
      </c>
      <c r="D68" t="s">
        <v>3325</v>
      </c>
      <c r="E68" t="s">
        <v>3326</v>
      </c>
      <c r="F68" t="s">
        <v>3199</v>
      </c>
      <c r="G68" t="s">
        <v>3327</v>
      </c>
    </row>
    <row r="69" ht="11.25" customHeight="1">
      <c r="A69" s="374" t="s">
        <v>16</v>
      </c>
      <c r="B69" t="s">
        <v>3323</v>
      </c>
      <c r="C69" t="s">
        <v>3324</v>
      </c>
      <c r="D69" t="s">
        <v>3328</v>
      </c>
      <c r="E69" t="s">
        <v>3329</v>
      </c>
      <c r="F69" t="s">
        <v>3199</v>
      </c>
      <c r="G69" t="s">
        <v>2240</v>
      </c>
    </row>
    <row r="70" ht="11.25" customHeight="1">
      <c r="A70" s="374" t="s">
        <v>16</v>
      </c>
      <c r="B70" t="s">
        <v>3323</v>
      </c>
      <c r="C70" t="s">
        <v>3324</v>
      </c>
      <c r="D70" t="s">
        <v>3330</v>
      </c>
      <c r="E70" t="s">
        <v>3331</v>
      </c>
      <c r="F70" t="s">
        <v>3199</v>
      </c>
      <c r="G70" t="s">
        <v>3332</v>
      </c>
    </row>
    <row r="71" ht="11.25" customHeight="1">
      <c r="A71" s="374" t="s">
        <v>16</v>
      </c>
      <c r="B71" t="s">
        <v>3323</v>
      </c>
      <c r="C71" t="s">
        <v>3324</v>
      </c>
      <c r="D71" t="s">
        <v>3333</v>
      </c>
      <c r="E71" t="s">
        <v>3334</v>
      </c>
      <c r="F71" t="s">
        <v>3199</v>
      </c>
      <c r="G71" t="s">
        <v>3335</v>
      </c>
    </row>
    <row r="72" ht="11.25" customHeight="1">
      <c r="A72" s="374" t="s">
        <v>16</v>
      </c>
      <c r="B72" t="s">
        <v>3323</v>
      </c>
      <c r="C72" t="s">
        <v>3324</v>
      </c>
      <c r="D72" t="s">
        <v>3336</v>
      </c>
      <c r="E72" t="s">
        <v>3337</v>
      </c>
      <c r="F72" t="s">
        <v>3199</v>
      </c>
      <c r="G72" t="s">
        <v>3338</v>
      </c>
    </row>
    <row r="73" ht="11.25" customHeight="1">
      <c r="A73" s="374" t="s">
        <v>16</v>
      </c>
      <c r="B73" t="s">
        <v>3323</v>
      </c>
      <c r="C73" t="s">
        <v>3324</v>
      </c>
      <c r="D73" t="s">
        <v>3323</v>
      </c>
      <c r="E73" t="s">
        <v>3324</v>
      </c>
      <c r="F73" t="s">
        <v>3200</v>
      </c>
      <c r="G73" t="s">
        <v>3339</v>
      </c>
    </row>
    <row r="74" ht="11.25" customHeight="1">
      <c r="A74" s="374" t="s">
        <v>16</v>
      </c>
      <c r="B74" t="s">
        <v>3323</v>
      </c>
      <c r="C74" t="s">
        <v>3324</v>
      </c>
      <c r="D74" t="s">
        <v>3340</v>
      </c>
      <c r="E74" t="s">
        <v>3341</v>
      </c>
      <c r="F74" t="s">
        <v>3199</v>
      </c>
      <c r="G74" t="s">
        <v>3342</v>
      </c>
    </row>
    <row r="75" ht="11.25" customHeight="1">
      <c r="A75" s="374" t="s">
        <v>16</v>
      </c>
      <c r="B75" t="s">
        <v>3323</v>
      </c>
      <c r="C75" t="s">
        <v>3324</v>
      </c>
      <c r="D75" t="s">
        <v>3343</v>
      </c>
      <c r="E75" t="s">
        <v>3344</v>
      </c>
      <c r="F75" t="s">
        <v>3199</v>
      </c>
      <c r="G75" t="s">
        <v>3345</v>
      </c>
    </row>
    <row r="76" ht="11.25" customHeight="1">
      <c r="A76" s="374" t="s">
        <v>16</v>
      </c>
      <c r="B76" t="s">
        <v>3323</v>
      </c>
      <c r="C76" t="s">
        <v>3324</v>
      </c>
      <c r="D76" t="s">
        <v>3346</v>
      </c>
      <c r="E76" t="s">
        <v>3347</v>
      </c>
      <c r="F76" t="s">
        <v>3199</v>
      </c>
      <c r="G76" t="s">
        <v>3348</v>
      </c>
    </row>
    <row r="77" ht="11.25" customHeight="1">
      <c r="A77" s="374" t="s">
        <v>16</v>
      </c>
      <c r="B77" t="s">
        <v>3349</v>
      </c>
      <c r="C77" t="s">
        <v>3350</v>
      </c>
      <c r="D77" t="s">
        <v>3349</v>
      </c>
      <c r="E77" t="s">
        <v>3350</v>
      </c>
      <c r="F77" t="s">
        <v>3183</v>
      </c>
      <c r="G77" t="s">
        <v>3351</v>
      </c>
    </row>
    <row r="78" ht="11.25" customHeight="1">
      <c r="A78" s="374" t="s">
        <v>16</v>
      </c>
      <c r="B78" t="s">
        <v>3352</v>
      </c>
      <c r="C78" t="s">
        <v>3353</v>
      </c>
      <c r="D78" t="s">
        <v>3352</v>
      </c>
      <c r="E78" t="s">
        <v>3353</v>
      </c>
      <c r="F78" t="s">
        <v>3186</v>
      </c>
      <c r="G78" t="s">
        <v>3354</v>
      </c>
    </row>
    <row r="79" ht="11.25" customHeight="1">
      <c r="A79" s="374" t="s">
        <v>16</v>
      </c>
      <c r="B79" t="s">
        <v>3355</v>
      </c>
      <c r="C79" t="s">
        <v>3356</v>
      </c>
      <c r="D79" t="s">
        <v>3355</v>
      </c>
      <c r="E79" t="s">
        <v>3356</v>
      </c>
      <c r="F79" t="s">
        <v>3183</v>
      </c>
      <c r="G79" t="s">
        <v>3357</v>
      </c>
    </row>
    <row r="80" ht="11.25" customHeight="1">
      <c r="A80" s="374" t="s">
        <v>16</v>
      </c>
      <c r="B80" t="s">
        <v>3358</v>
      </c>
      <c r="C80" t="s">
        <v>3359</v>
      </c>
      <c r="D80" t="s">
        <v>3358</v>
      </c>
      <c r="E80" t="s">
        <v>3359</v>
      </c>
      <c r="F80" t="s">
        <v>3183</v>
      </c>
      <c r="G80" t="s">
        <v>3360</v>
      </c>
    </row>
    <row r="81" ht="11.25" customHeight="1">
      <c r="A81" s="374" t="s">
        <v>16</v>
      </c>
      <c r="B81" t="s">
        <v>3361</v>
      </c>
      <c r="C81" t="s">
        <v>3362</v>
      </c>
      <c r="D81" t="s">
        <v>3361</v>
      </c>
      <c r="E81" t="s">
        <v>3362</v>
      </c>
      <c r="F81" t="s">
        <v>3183</v>
      </c>
      <c r="G81" t="s">
        <v>3363</v>
      </c>
    </row>
    <row r="82" ht="11.25" customHeight="1">
      <c r="A82" s="374" t="s">
        <v>16</v>
      </c>
      <c r="B82" t="s">
        <v>3364</v>
      </c>
      <c r="C82" t="s">
        <v>3365</v>
      </c>
      <c r="D82" t="s">
        <v>3364</v>
      </c>
      <c r="E82" t="s">
        <v>3365</v>
      </c>
      <c r="F82" t="s">
        <v>3183</v>
      </c>
      <c r="G82" t="s">
        <v>3366</v>
      </c>
    </row>
    <row r="83" ht="11.25" customHeight="1">
      <c r="A83" s="374" t="s">
        <v>16</v>
      </c>
      <c r="B83" t="s">
        <v>3367</v>
      </c>
      <c r="C83" t="s">
        <v>3368</v>
      </c>
      <c r="D83" t="s">
        <v>3369</v>
      </c>
      <c r="E83" t="s">
        <v>3370</v>
      </c>
      <c r="F83" t="s">
        <v>3199</v>
      </c>
      <c r="G83" t="s">
        <v>3371</v>
      </c>
    </row>
    <row r="84" ht="11.25" customHeight="1">
      <c r="A84" s="374" t="s">
        <v>16</v>
      </c>
      <c r="B84" t="s">
        <v>3367</v>
      </c>
      <c r="C84" t="s">
        <v>3368</v>
      </c>
      <c r="D84" t="s">
        <v>3372</v>
      </c>
      <c r="E84" t="s">
        <v>3373</v>
      </c>
      <c r="F84" t="s">
        <v>3205</v>
      </c>
      <c r="G84" t="s">
        <v>3374</v>
      </c>
    </row>
    <row r="85" ht="11.25" customHeight="1">
      <c r="A85" s="374" t="s">
        <v>16</v>
      </c>
      <c r="B85" t="s">
        <v>3367</v>
      </c>
      <c r="C85" t="s">
        <v>3368</v>
      </c>
      <c r="D85" t="s">
        <v>3375</v>
      </c>
      <c r="E85" t="s">
        <v>3376</v>
      </c>
      <c r="F85" t="s">
        <v>3199</v>
      </c>
      <c r="G85" t="s">
        <v>3377</v>
      </c>
    </row>
    <row r="86" ht="11.25" customHeight="1">
      <c r="A86" s="374" t="s">
        <v>16</v>
      </c>
      <c r="B86" t="s">
        <v>3367</v>
      </c>
      <c r="C86" t="s">
        <v>3368</v>
      </c>
      <c r="D86" t="s">
        <v>3378</v>
      </c>
      <c r="E86" t="s">
        <v>3379</v>
      </c>
      <c r="F86" t="s">
        <v>3222</v>
      </c>
      <c r="G86" t="s">
        <v>3380</v>
      </c>
    </row>
    <row r="87" ht="11.25" customHeight="1">
      <c r="A87" s="374" t="s">
        <v>16</v>
      </c>
      <c r="B87" t="s">
        <v>3367</v>
      </c>
      <c r="C87" t="s">
        <v>3368</v>
      </c>
      <c r="D87" t="s">
        <v>3381</v>
      </c>
      <c r="E87" t="s">
        <v>3382</v>
      </c>
      <c r="F87" t="s">
        <v>3199</v>
      </c>
      <c r="G87" t="s">
        <v>3383</v>
      </c>
    </row>
    <row r="88" ht="11.25" customHeight="1">
      <c r="A88" s="374" t="s">
        <v>16</v>
      </c>
      <c r="B88" t="s">
        <v>3367</v>
      </c>
      <c r="C88" t="s">
        <v>3368</v>
      </c>
      <c r="D88" t="s">
        <v>3367</v>
      </c>
      <c r="E88" t="s">
        <v>3368</v>
      </c>
      <c r="F88" t="s">
        <v>3200</v>
      </c>
      <c r="G88" t="s">
        <v>3384</v>
      </c>
    </row>
    <row r="89" ht="11.25" customHeight="1">
      <c r="A89" s="374" t="s">
        <v>16</v>
      </c>
      <c r="B89" t="s">
        <v>3367</v>
      </c>
      <c r="C89" t="s">
        <v>3368</v>
      </c>
      <c r="D89" t="s">
        <v>3385</v>
      </c>
      <c r="E89" t="s">
        <v>3386</v>
      </c>
      <c r="F89" t="s">
        <v>3199</v>
      </c>
      <c r="G89" t="s">
        <v>3387</v>
      </c>
    </row>
    <row r="90" ht="11.25" customHeight="1">
      <c r="A90" s="374" t="s">
        <v>16</v>
      </c>
      <c r="B90" t="s">
        <v>3388</v>
      </c>
      <c r="C90" t="s">
        <v>3389</v>
      </c>
      <c r="D90" t="s">
        <v>3388</v>
      </c>
      <c r="E90" t="s">
        <v>3389</v>
      </c>
      <c r="F90" t="s">
        <v>3183</v>
      </c>
      <c r="G90" t="s">
        <v>3390</v>
      </c>
    </row>
    <row r="91" ht="11.25" customHeight="1">
      <c r="A91" s="374" t="s">
        <v>16</v>
      </c>
      <c r="B91" t="s">
        <v>3391</v>
      </c>
      <c r="C91" t="s">
        <v>3392</v>
      </c>
      <c r="D91" t="s">
        <v>3391</v>
      </c>
      <c r="E91" t="s">
        <v>3392</v>
      </c>
      <c r="F91" t="s">
        <v>3183</v>
      </c>
      <c r="G91" t="s">
        <v>3393</v>
      </c>
    </row>
    <row r="92" ht="11.25" customHeight="1">
      <c r="A92" s="374" t="s">
        <v>16</v>
      </c>
      <c r="B92" t="s">
        <v>3394</v>
      </c>
      <c r="C92" t="s">
        <v>3395</v>
      </c>
      <c r="D92" t="s">
        <v>3396</v>
      </c>
      <c r="E92" t="s">
        <v>3397</v>
      </c>
      <c r="F92" t="s">
        <v>3199</v>
      </c>
      <c r="G92" t="s">
        <v>3398</v>
      </c>
    </row>
    <row r="93" ht="11.25" customHeight="1">
      <c r="A93" s="374" t="s">
        <v>16</v>
      </c>
      <c r="B93" t="s">
        <v>3394</v>
      </c>
      <c r="C93" t="s">
        <v>3395</v>
      </c>
      <c r="D93" t="s">
        <v>3399</v>
      </c>
      <c r="E93" t="s">
        <v>3400</v>
      </c>
      <c r="F93" t="s">
        <v>3199</v>
      </c>
      <c r="G93" t="s">
        <v>3401</v>
      </c>
    </row>
    <row r="94" ht="11.25" customHeight="1">
      <c r="A94" s="374" t="s">
        <v>16</v>
      </c>
      <c r="B94" t="s">
        <v>3394</v>
      </c>
      <c r="C94" t="s">
        <v>3395</v>
      </c>
      <c r="D94" t="s">
        <v>3402</v>
      </c>
      <c r="E94" t="s">
        <v>3403</v>
      </c>
      <c r="F94" t="s">
        <v>3199</v>
      </c>
      <c r="G94" t="s">
        <v>3404</v>
      </c>
    </row>
    <row r="95" ht="11.25" customHeight="1">
      <c r="A95" s="374" t="s">
        <v>16</v>
      </c>
      <c r="B95" t="s">
        <v>3394</v>
      </c>
      <c r="C95" t="s">
        <v>3395</v>
      </c>
      <c r="D95" t="s">
        <v>3405</v>
      </c>
      <c r="E95" t="s">
        <v>3406</v>
      </c>
      <c r="F95" t="s">
        <v>3222</v>
      </c>
      <c r="G95" t="s">
        <v>3407</v>
      </c>
    </row>
    <row r="96" ht="11.25" customHeight="1">
      <c r="A96" s="374" t="s">
        <v>16</v>
      </c>
      <c r="B96" t="s">
        <v>3394</v>
      </c>
      <c r="C96" t="s">
        <v>3395</v>
      </c>
      <c r="D96" t="s">
        <v>3408</v>
      </c>
      <c r="E96" t="s">
        <v>3409</v>
      </c>
      <c r="F96" t="s">
        <v>3199</v>
      </c>
      <c r="G96" t="s">
        <v>3410</v>
      </c>
    </row>
    <row r="97" ht="11.25" customHeight="1">
      <c r="A97" s="374" t="s">
        <v>16</v>
      </c>
      <c r="B97" t="s">
        <v>3394</v>
      </c>
      <c r="C97" t="s">
        <v>3395</v>
      </c>
      <c r="D97" t="s">
        <v>3394</v>
      </c>
      <c r="E97" t="s">
        <v>3395</v>
      </c>
      <c r="F97" t="s">
        <v>3200</v>
      </c>
      <c r="G97" t="s">
        <v>3411</v>
      </c>
    </row>
    <row r="98" ht="11.25" customHeight="1">
      <c r="A98" s="374" t="s">
        <v>16</v>
      </c>
      <c r="B98" t="s">
        <v>3394</v>
      </c>
      <c r="C98" t="s">
        <v>3395</v>
      </c>
      <c r="D98" t="s">
        <v>3412</v>
      </c>
      <c r="E98" t="s">
        <v>3413</v>
      </c>
      <c r="F98" t="s">
        <v>3222</v>
      </c>
      <c r="G98" t="s">
        <v>3414</v>
      </c>
    </row>
    <row r="99" ht="11.25" customHeight="1">
      <c r="A99" s="374" t="s">
        <v>16</v>
      </c>
      <c r="B99" t="s">
        <v>3394</v>
      </c>
      <c r="C99" t="s">
        <v>3395</v>
      </c>
      <c r="D99" t="s">
        <v>3415</v>
      </c>
      <c r="E99" t="s">
        <v>3416</v>
      </c>
      <c r="F99" t="s">
        <v>3199</v>
      </c>
      <c r="G99" t="s">
        <v>3417</v>
      </c>
    </row>
    <row r="100" ht="11.25" customHeight="1">
      <c r="A100" s="374" t="s">
        <v>16</v>
      </c>
      <c r="B100" t="s">
        <v>3418</v>
      </c>
      <c r="C100" t="s">
        <v>3419</v>
      </c>
      <c r="D100" t="s">
        <v>3418</v>
      </c>
      <c r="E100" t="s">
        <v>3419</v>
      </c>
      <c r="F100" t="s">
        <v>3183</v>
      </c>
      <c r="G100" t="s">
        <v>3420</v>
      </c>
    </row>
    <row r="101" ht="11.25" customHeight="1">
      <c r="A101" s="374" t="s">
        <v>16</v>
      </c>
      <c r="B101" t="s">
        <v>3421</v>
      </c>
      <c r="C101" t="s">
        <v>3422</v>
      </c>
      <c r="D101" t="s">
        <v>3423</v>
      </c>
      <c r="E101" t="s">
        <v>3424</v>
      </c>
      <c r="F101" t="s">
        <v>3199</v>
      </c>
      <c r="G101" t="s">
        <v>3425</v>
      </c>
    </row>
    <row r="102" ht="11.25" customHeight="1">
      <c r="A102" s="374" t="s">
        <v>16</v>
      </c>
      <c r="B102" t="s">
        <v>3421</v>
      </c>
      <c r="C102" t="s">
        <v>3422</v>
      </c>
      <c r="D102" t="s">
        <v>3426</v>
      </c>
      <c r="E102" t="s">
        <v>3427</v>
      </c>
      <c r="F102" t="s">
        <v>3199</v>
      </c>
      <c r="G102" t="s">
        <v>3428</v>
      </c>
    </row>
    <row r="103" ht="11.25" customHeight="1">
      <c r="A103" s="374" t="s">
        <v>16</v>
      </c>
      <c r="B103" t="s">
        <v>3421</v>
      </c>
      <c r="C103" t="s">
        <v>3422</v>
      </c>
      <c r="D103" t="s">
        <v>3429</v>
      </c>
      <c r="E103" t="s">
        <v>3430</v>
      </c>
      <c r="F103" t="s">
        <v>3199</v>
      </c>
      <c r="G103" t="s">
        <v>3431</v>
      </c>
    </row>
    <row r="104" ht="11.25" customHeight="1">
      <c r="A104" s="374" t="s">
        <v>16</v>
      </c>
      <c r="B104" t="s">
        <v>3421</v>
      </c>
      <c r="C104" t="s">
        <v>3422</v>
      </c>
      <c r="D104" t="s">
        <v>3432</v>
      </c>
      <c r="E104" t="s">
        <v>3433</v>
      </c>
      <c r="F104" t="s">
        <v>3199</v>
      </c>
      <c r="G104" t="s">
        <v>3434</v>
      </c>
    </row>
    <row r="105" ht="11.25" customHeight="1">
      <c r="A105" s="374" t="s">
        <v>16</v>
      </c>
      <c r="B105" t="s">
        <v>3421</v>
      </c>
      <c r="C105" t="s">
        <v>3422</v>
      </c>
      <c r="D105" t="s">
        <v>3421</v>
      </c>
      <c r="E105" t="s">
        <v>3422</v>
      </c>
      <c r="F105" t="s">
        <v>3200</v>
      </c>
      <c r="G105" t="s">
        <v>3435</v>
      </c>
    </row>
    <row r="106" ht="11.25" customHeight="1">
      <c r="A106" s="374" t="s">
        <v>16</v>
      </c>
      <c r="B106" t="s">
        <v>3421</v>
      </c>
      <c r="C106" t="s">
        <v>3422</v>
      </c>
      <c r="D106" t="s">
        <v>3436</v>
      </c>
      <c r="E106" t="s">
        <v>3437</v>
      </c>
      <c r="F106" t="s">
        <v>3199</v>
      </c>
      <c r="G106" t="s">
        <v>3438</v>
      </c>
    </row>
    <row r="107" ht="11.25" customHeight="1">
      <c r="A107" s="374" t="s">
        <v>16</v>
      </c>
      <c r="B107" t="s">
        <v>3439</v>
      </c>
      <c r="C107" t="s">
        <v>3440</v>
      </c>
      <c r="D107" t="s">
        <v>3439</v>
      </c>
      <c r="E107" t="s">
        <v>3440</v>
      </c>
      <c r="F107" t="s">
        <v>3186</v>
      </c>
      <c r="G107" t="s">
        <v>3441</v>
      </c>
    </row>
    <row r="108" ht="11.25" customHeight="1">
      <c r="A108" s="374" t="s">
        <v>16</v>
      </c>
      <c r="B108" t="s">
        <v>3442</v>
      </c>
      <c r="C108" t="s">
        <v>3443</v>
      </c>
      <c r="D108" t="s">
        <v>3442</v>
      </c>
      <c r="E108" t="s">
        <v>3443</v>
      </c>
      <c r="F108" t="s">
        <v>3186</v>
      </c>
      <c r="G108" t="s">
        <v>3444</v>
      </c>
    </row>
  </sheetData>
  <sheetProtection autoFilter="0" deleteColumns="1" deleteRows="1" insertColumns="1" insertRows="1" sheet="1" sort="1"/>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3445</v>
      </c>
      <c r="B1" s="836" t="s">
        <v>3446</v>
      </c>
      <c r="C1" s="1160" t="s">
        <v>3447</v>
      </c>
      <c r="D1" s="836" t="s">
        <v>3448</v>
      </c>
      <c r="E1" s="836" t="s">
        <v>3449</v>
      </c>
      <c r="F1" s="1160" t="s">
        <v>3450</v>
      </c>
      <c r="G1" s="1160" t="s">
        <v>3451</v>
      </c>
      <c r="H1" s="1160" t="s">
        <v>3452</v>
      </c>
      <c r="I1" s="1160" t="s">
        <v>3453</v>
      </c>
    </row>
    <row r="2" ht="11.25" customHeight="1">
      <c r="A2" s="1692" t="s">
        <v>110</v>
      </c>
      <c r="B2" s="1692" t="s">
        <v>3454</v>
      </c>
      <c r="C2" s="1692" t="s">
        <v>28</v>
      </c>
      <c r="D2" s="1692" t="s">
        <v>3455</v>
      </c>
      <c r="E2" s="1692" t="s">
        <v>3456</v>
      </c>
      <c r="F2" s="1692" t="s">
        <v>28</v>
      </c>
      <c r="G2" s="1692" t="s">
        <v>28</v>
      </c>
      <c r="H2" s="1692" t="s">
        <v>28</v>
      </c>
      <c r="I2" s="1692" t="s">
        <v>28</v>
      </c>
    </row>
    <row r="3" ht="11.25" customHeight="1">
      <c r="A3" s="1692" t="s">
        <v>111</v>
      </c>
      <c r="B3" s="1692" t="s">
        <v>3457</v>
      </c>
      <c r="C3" s="1692" t="s">
        <v>28</v>
      </c>
      <c r="D3" s="1692" t="s">
        <v>3455</v>
      </c>
      <c r="E3" s="1692" t="s">
        <v>3458</v>
      </c>
      <c r="F3" s="1692" t="s">
        <v>28</v>
      </c>
      <c r="G3" s="1692" t="s">
        <v>28</v>
      </c>
      <c r="H3" s="1692" t="s">
        <v>28</v>
      </c>
      <c r="I3" s="1692" t="s">
        <v>28</v>
      </c>
    </row>
    <row r="4" ht="11.25" customHeight="1">
      <c r="A4" s="1692" t="s">
        <v>92</v>
      </c>
      <c r="B4" s="1692" t="s">
        <v>3459</v>
      </c>
      <c r="C4" s="1692" t="s">
        <v>28</v>
      </c>
      <c r="D4" s="1692" t="s">
        <v>3460</v>
      </c>
      <c r="E4" s="1692" t="s">
        <v>3461</v>
      </c>
      <c r="F4" s="1692" t="s">
        <v>28</v>
      </c>
      <c r="G4" s="1692" t="s">
        <v>28</v>
      </c>
      <c r="H4" s="1692" t="s">
        <v>28</v>
      </c>
      <c r="I4" s="1692" t="s">
        <v>28</v>
      </c>
    </row>
    <row r="5" ht="11.25" customHeight="1">
      <c r="A5" s="1692" t="s">
        <v>93</v>
      </c>
      <c r="B5" s="1692" t="s">
        <v>3462</v>
      </c>
      <c r="C5" s="1692" t="s">
        <v>28</v>
      </c>
      <c r="D5" s="1692" t="s">
        <v>3463</v>
      </c>
      <c r="E5" s="1692" t="s">
        <v>3458</v>
      </c>
      <c r="F5" s="1692" t="s">
        <v>28</v>
      </c>
      <c r="G5" s="1692" t="s">
        <v>28</v>
      </c>
      <c r="H5" s="1692" t="s">
        <v>28</v>
      </c>
      <c r="I5" s="1692" t="s">
        <v>28</v>
      </c>
    </row>
    <row r="6" ht="11.25" customHeight="1">
      <c r="A6" s="1692" t="s">
        <v>112</v>
      </c>
      <c r="B6" s="1692" t="s">
        <v>3464</v>
      </c>
      <c r="C6" s="1692" t="s">
        <v>28</v>
      </c>
      <c r="D6" s="1692" t="s">
        <v>3463</v>
      </c>
      <c r="E6" s="1692" t="s">
        <v>3465</v>
      </c>
      <c r="F6" s="1692" t="s">
        <v>28</v>
      </c>
      <c r="G6" s="1692" t="s">
        <v>28</v>
      </c>
      <c r="H6" s="1692" t="s">
        <v>28</v>
      </c>
      <c r="I6" s="1692" t="s">
        <v>28</v>
      </c>
    </row>
    <row r="7" ht="11.25" customHeight="1">
      <c r="A7" s="1692" t="s">
        <v>94</v>
      </c>
      <c r="B7" s="1692" t="s">
        <v>3466</v>
      </c>
      <c r="C7" s="1692" t="s">
        <v>28</v>
      </c>
      <c r="D7" s="1692" t="s">
        <v>3467</v>
      </c>
      <c r="E7" s="1692" t="s">
        <v>3456</v>
      </c>
      <c r="F7" s="1692" t="s">
        <v>28</v>
      </c>
      <c r="G7" s="1692" t="s">
        <v>28</v>
      </c>
      <c r="H7" s="1692" t="s">
        <v>28</v>
      </c>
      <c r="I7" s="1692" t="s">
        <v>28</v>
      </c>
    </row>
    <row r="8" ht="11.25" customHeight="1">
      <c r="A8" s="1692" t="s">
        <v>95</v>
      </c>
      <c r="B8" s="1692" t="s">
        <v>3468</v>
      </c>
      <c r="C8" s="1692" t="s">
        <v>28</v>
      </c>
      <c r="D8" s="1692" t="s">
        <v>3463</v>
      </c>
      <c r="E8" s="1692" t="s">
        <v>3458</v>
      </c>
      <c r="F8" s="1692" t="s">
        <v>28</v>
      </c>
      <c r="G8" s="1692" t="s">
        <v>28</v>
      </c>
      <c r="H8" s="1692" t="s">
        <v>28</v>
      </c>
      <c r="I8" s="1692" t="s">
        <v>28</v>
      </c>
    </row>
    <row r="9" ht="11.25" customHeight="1">
      <c r="A9" s="1692" t="s">
        <v>113</v>
      </c>
      <c r="B9" s="1692" t="s">
        <v>3469</v>
      </c>
      <c r="C9" s="1692" t="s">
        <v>28</v>
      </c>
      <c r="D9" s="1692" t="s">
        <v>3463</v>
      </c>
      <c r="E9" s="1692" t="s">
        <v>3465</v>
      </c>
      <c r="F9" s="1692" t="s">
        <v>28</v>
      </c>
      <c r="G9" s="1692" t="s">
        <v>28</v>
      </c>
      <c r="H9" s="1692" t="s">
        <v>28</v>
      </c>
      <c r="I9" s="1692" t="s">
        <v>28</v>
      </c>
    </row>
    <row r="10" ht="11.25" customHeight="1">
      <c r="A10" s="1692" t="s">
        <v>149</v>
      </c>
      <c r="B10" s="1692" t="s">
        <v>3470</v>
      </c>
      <c r="C10" s="1692" t="s">
        <v>28</v>
      </c>
      <c r="D10" s="1692" t="s">
        <v>3471</v>
      </c>
      <c r="E10" s="1692" t="s">
        <v>3465</v>
      </c>
      <c r="F10" s="1692" t="s">
        <v>28</v>
      </c>
      <c r="G10" s="1692" t="s">
        <v>28</v>
      </c>
      <c r="H10" s="1692" t="s">
        <v>28</v>
      </c>
      <c r="I10" s="1692" t="s">
        <v>28</v>
      </c>
    </row>
    <row r="11" ht="11.25" customHeight="1">
      <c r="A11" s="1692" t="s">
        <v>150</v>
      </c>
      <c r="B11" s="1692" t="s">
        <v>3472</v>
      </c>
      <c r="C11" s="1692" t="s">
        <v>28</v>
      </c>
      <c r="D11" s="1692" t="s">
        <v>3473</v>
      </c>
      <c r="E11" s="1692" t="s">
        <v>3474</v>
      </c>
      <c r="F11" s="1692" t="s">
        <v>28</v>
      </c>
      <c r="G11" s="1692" t="s">
        <v>28</v>
      </c>
      <c r="H11" s="1692" t="s">
        <v>28</v>
      </c>
      <c r="I11" s="1692" t="s">
        <v>28</v>
      </c>
    </row>
    <row r="12" ht="11.25" customHeight="1">
      <c r="A12" s="1692" t="s">
        <v>151</v>
      </c>
      <c r="B12" s="1692" t="s">
        <v>3475</v>
      </c>
      <c r="C12" s="1692" t="s">
        <v>28</v>
      </c>
      <c r="D12" s="1692" t="s">
        <v>3476</v>
      </c>
      <c r="E12" s="1692" t="s">
        <v>3477</v>
      </c>
      <c r="F12" s="1692" t="s">
        <v>28</v>
      </c>
      <c r="G12" s="1692" t="s">
        <v>28</v>
      </c>
      <c r="H12" s="1692" t="s">
        <v>28</v>
      </c>
      <c r="I12" s="1692" t="s">
        <v>28</v>
      </c>
    </row>
    <row r="13" ht="11.25" customHeight="1">
      <c r="A13" s="1692" t="s">
        <v>152</v>
      </c>
      <c r="B13" s="1692" t="s">
        <v>3478</v>
      </c>
      <c r="C13" s="1692" t="s">
        <v>28</v>
      </c>
      <c r="D13" s="1692" t="s">
        <v>3473</v>
      </c>
      <c r="E13" s="1692" t="s">
        <v>3477</v>
      </c>
      <c r="F13" s="1692" t="s">
        <v>28</v>
      </c>
      <c r="G13" s="1692" t="s">
        <v>28</v>
      </c>
      <c r="H13" s="1692" t="s">
        <v>28</v>
      </c>
      <c r="I13" s="1692" t="s">
        <v>28</v>
      </c>
    </row>
    <row r="14" ht="11.25" customHeight="1">
      <c r="A14" s="1692" t="s">
        <v>153</v>
      </c>
      <c r="B14" s="1692" t="s">
        <v>3479</v>
      </c>
      <c r="C14" s="1692" t="s">
        <v>28</v>
      </c>
      <c r="D14" s="1692" t="s">
        <v>3480</v>
      </c>
      <c r="E14" s="1692" t="s">
        <v>3474</v>
      </c>
      <c r="F14" s="1692" t="s">
        <v>28</v>
      </c>
      <c r="G14" s="1692" t="s">
        <v>28</v>
      </c>
      <c r="H14" s="1692" t="s">
        <v>28</v>
      </c>
      <c r="I14" s="1692" t="s">
        <v>28</v>
      </c>
    </row>
    <row r="15" ht="11.25" customHeight="1">
      <c r="A15" s="1692" t="s">
        <v>154</v>
      </c>
      <c r="B15" s="1692" t="s">
        <v>3481</v>
      </c>
      <c r="C15" s="1692" t="s">
        <v>28</v>
      </c>
      <c r="D15" s="1692" t="s">
        <v>3463</v>
      </c>
      <c r="E15" s="1692" t="s">
        <v>3465</v>
      </c>
      <c r="F15" s="1692" t="s">
        <v>28</v>
      </c>
      <c r="G15" s="1692" t="s">
        <v>28</v>
      </c>
      <c r="H15" s="1692" t="s">
        <v>28</v>
      </c>
      <c r="I15" s="1692" t="s">
        <v>28</v>
      </c>
    </row>
    <row r="16" ht="11.25" customHeight="1">
      <c r="A16" s="1692" t="s">
        <v>1480</v>
      </c>
      <c r="B16" s="1692" t="s">
        <v>3482</v>
      </c>
      <c r="C16" s="1692" t="s">
        <v>28</v>
      </c>
      <c r="D16" s="1692" t="s">
        <v>3483</v>
      </c>
      <c r="E16" s="1692" t="s">
        <v>3474</v>
      </c>
      <c r="F16" s="1692" t="s">
        <v>28</v>
      </c>
      <c r="G16" s="1692" t="s">
        <v>28</v>
      </c>
      <c r="H16" s="1692" t="s">
        <v>28</v>
      </c>
      <c r="I16" s="1692" t="s">
        <v>28</v>
      </c>
    </row>
    <row r="17" ht="11.25" customHeight="1">
      <c r="A17" s="1692" t="s">
        <v>1486</v>
      </c>
      <c r="B17" s="1692" t="s">
        <v>3484</v>
      </c>
      <c r="C17" s="1692" t="s">
        <v>28</v>
      </c>
      <c r="D17" s="1692" t="s">
        <v>3485</v>
      </c>
      <c r="E17" s="1692" t="s">
        <v>3456</v>
      </c>
      <c r="F17" s="1692" t="s">
        <v>28</v>
      </c>
      <c r="G17" s="1692" t="s">
        <v>28</v>
      </c>
      <c r="H17" s="1692" t="s">
        <v>28</v>
      </c>
      <c r="I17" s="1692" t="s">
        <v>28</v>
      </c>
    </row>
    <row r="18" ht="11.25" customHeight="1">
      <c r="A18" s="1692" t="s">
        <v>1498</v>
      </c>
      <c r="B18" s="1692" t="s">
        <v>3486</v>
      </c>
      <c r="C18" s="1692" t="s">
        <v>28</v>
      </c>
      <c r="D18" s="1692" t="s">
        <v>3455</v>
      </c>
      <c r="E18" s="1692" t="s">
        <v>3458</v>
      </c>
      <c r="F18" s="1692" t="s">
        <v>28</v>
      </c>
      <c r="G18" s="1692" t="s">
        <v>28</v>
      </c>
      <c r="H18" s="1692" t="s">
        <v>28</v>
      </c>
      <c r="I18" s="1692" t="s">
        <v>28</v>
      </c>
    </row>
    <row r="19" ht="11.25" customHeight="1">
      <c r="A19" s="1692" t="s">
        <v>1512</v>
      </c>
      <c r="B19" s="1692" t="s">
        <v>3487</v>
      </c>
      <c r="C19" s="1692" t="s">
        <v>28</v>
      </c>
      <c r="D19" s="1692" t="s">
        <v>3463</v>
      </c>
      <c r="E19" s="1692" t="s">
        <v>3465</v>
      </c>
      <c r="F19" s="1692" t="s">
        <v>28</v>
      </c>
      <c r="G19" s="1692" t="s">
        <v>28</v>
      </c>
      <c r="H19" s="1692" t="s">
        <v>28</v>
      </c>
      <c r="I19" s="1692" t="s">
        <v>28</v>
      </c>
    </row>
    <row r="20" ht="11.25" customHeight="1">
      <c r="A20" s="1692" t="s">
        <v>1524</v>
      </c>
      <c r="B20" s="1692" t="s">
        <v>3488</v>
      </c>
      <c r="C20" s="1692" t="s">
        <v>28</v>
      </c>
      <c r="D20" s="1692" t="s">
        <v>3463</v>
      </c>
      <c r="E20" s="1692" t="s">
        <v>3465</v>
      </c>
      <c r="F20" s="1692" t="s">
        <v>28</v>
      </c>
      <c r="G20" s="1692" t="s">
        <v>28</v>
      </c>
      <c r="H20" s="1692" t="s">
        <v>28</v>
      </c>
      <c r="I20" s="1692" t="s">
        <v>28</v>
      </c>
    </row>
    <row r="21" ht="11.25" customHeight="1">
      <c r="A21" s="1692" t="s">
        <v>1533</v>
      </c>
      <c r="B21" s="1692" t="s">
        <v>3489</v>
      </c>
      <c r="C21" s="1692" t="s">
        <v>28</v>
      </c>
      <c r="D21" s="1692" t="s">
        <v>3490</v>
      </c>
      <c r="E21" s="1692" t="s">
        <v>3491</v>
      </c>
      <c r="F21" s="1692" t="s">
        <v>28</v>
      </c>
      <c r="G21" s="1692" t="s">
        <v>28</v>
      </c>
      <c r="H21" s="1692" t="s">
        <v>28</v>
      </c>
      <c r="I21" s="1692" t="s">
        <v>28</v>
      </c>
    </row>
    <row r="22" ht="11.25" customHeight="1">
      <c r="A22" s="1692" t="s">
        <v>1549</v>
      </c>
      <c r="B22" s="1692" t="s">
        <v>3492</v>
      </c>
      <c r="C22" s="1692" t="s">
        <v>28</v>
      </c>
      <c r="D22" s="1692" t="s">
        <v>3473</v>
      </c>
      <c r="E22" s="1692" t="s">
        <v>3493</v>
      </c>
      <c r="F22" s="1692" t="s">
        <v>28</v>
      </c>
      <c r="G22" s="1692" t="s">
        <v>28</v>
      </c>
      <c r="H22" s="1692" t="s">
        <v>28</v>
      </c>
      <c r="I22" s="1692" t="s">
        <v>28</v>
      </c>
    </row>
    <row r="23" ht="11.25" customHeight="1">
      <c r="A23" s="1692" t="s">
        <v>1556</v>
      </c>
      <c r="B23" s="1692" t="s">
        <v>3494</v>
      </c>
      <c r="C23" s="1692" t="s">
        <v>28</v>
      </c>
      <c r="D23" s="1692" t="s">
        <v>3495</v>
      </c>
      <c r="E23" s="1692" t="s">
        <v>3496</v>
      </c>
      <c r="F23" s="1692" t="s">
        <v>28</v>
      </c>
      <c r="G23" s="1692" t="s">
        <v>28</v>
      </c>
      <c r="H23" s="1692" t="s">
        <v>28</v>
      </c>
      <c r="I23" s="1692" t="s">
        <v>28</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min="8" max="11" style="1636" width="19.8515625"/>
    <col customWidth="1" min="12" max="12" style="1636" width="9.7109375"/>
    <col customWidth="1" min="13" max="18" style="1636" width="19.8515625"/>
    <col customWidth="1" hidden="1" min="19" max="19" style="1636" width="1.7109375"/>
    <col customWidth="1" hidden="1" min="20" max="22" style="1636" width="19.8515625"/>
    <col customWidth="1" hidden="1" min="23" max="23" style="1636" width="1.7109375"/>
    <col customWidth="1" hidden="1" min="24" max="26" style="1636" width="19.8515625"/>
    <col customWidth="1" hidden="1" min="27" max="27" style="1636" width="1.7109375"/>
    <col customWidth="1" hidden="1" min="28" max="29" style="1636" width="19.8515625"/>
    <col customWidth="1" hidden="1" min="30" max="30" style="1636" width="1.7109375"/>
    <col customWidth="1" min="31" max="31" style="1636" width="103.7109375"/>
    <col customWidth="1" hidden="1" min="32"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r="2" ht="14.25" hidden="1" customHeight="1">
      <c r="AT2" s="448">
        <v>0</v>
      </c>
    </row>
    <row r="3" s="1614" customFormat="1" ht="5.25" customHeight="1">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r="8" ht="27.300000000000001" customHeight="1">
      <c r="C8" s="451"/>
      <c r="D8" s="2128" t="s">
        <v>90</v>
      </c>
      <c r="E8" s="2224" t="str">
        <f>"Наименование "&amp;IF(TEMPLATE_SPHERE&lt;&gt;"HEAT","централизованной ","")&amp;"системы "&amp;TEMPLATE_SPHERE_RUS</f>
        <v xml:space="preserve">Наименование системы теплоснабжения</v>
      </c>
      <c r="F8" s="2224" t="str">
        <f>IF(TEMPLATE_SPHERE&lt;&gt;"HEAT","Регулируемый вид деятельности","Вид регулируемой деятельности")</f>
        <v xml:space="preserve">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r="9" ht="46.149999999999999" customHeight="1">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4.65" customHeight="1">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1" deleteRows="1" formatColumns="0" formatRows="0" insertColumns="1" insertRows="1" sheet="1" sort="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D00E0-00AC-4FE3-B7D5-009E0011004E}"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5200D5-0010-4A34-83F1-003100A50024}"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7100B1-0095-46D3-AB46-004800C3002A}"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51007A-008C-4A03-9067-00AD00CE0006}"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131</v>
      </c>
      <c r="B1" s="184" t="s">
        <v>3497</v>
      </c>
    </row>
    <row r="2" ht="11.25" customHeight="1">
      <c r="A2" s="65" t="s">
        <v>100</v>
      </c>
      <c r="B2" s="65" t="s">
        <v>3498</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3499</v>
      </c>
      <c r="B1" s="836" t="s">
        <v>3500</v>
      </c>
    </row>
    <row r="2" ht="11.25" customHeight="1">
      <c r="A2" s="836">
        <v>4213775</v>
      </c>
      <c r="B2" s="836" t="s">
        <v>1237</v>
      </c>
    </row>
    <row r="3" ht="11.25" customHeight="1">
      <c r="A3" s="836">
        <v>4213784</v>
      </c>
      <c r="B3" s="836" t="s">
        <v>1271</v>
      </c>
    </row>
    <row r="4" ht="11.25" customHeight="1">
      <c r="A4" s="836">
        <v>4213781</v>
      </c>
      <c r="B4" s="836" t="s">
        <v>1264</v>
      </c>
    </row>
    <row r="5" ht="11.25" customHeight="1">
      <c r="A5" s="836">
        <v>4213776</v>
      </c>
      <c r="B5" s="836" t="s">
        <v>167</v>
      </c>
    </row>
    <row r="6" ht="11.25" customHeight="1">
      <c r="A6" s="836">
        <v>4213777</v>
      </c>
      <c r="B6" s="836" t="s">
        <v>173</v>
      </c>
    </row>
    <row r="7" ht="11.25" customHeight="1">
      <c r="A7" s="836">
        <v>4213778</v>
      </c>
      <c r="B7" s="836" t="s">
        <v>179</v>
      </c>
    </row>
    <row r="8" ht="11.25" customHeight="1">
      <c r="A8" s="836">
        <v>4213780</v>
      </c>
      <c r="B8" s="836" t="s">
        <v>185</v>
      </c>
    </row>
    <row r="9" ht="11.25" customHeight="1">
      <c r="A9" s="836">
        <v>4213779</v>
      </c>
      <c r="B9" s="836" t="s">
        <v>1405</v>
      </c>
    </row>
    <row r="10" ht="11.25" customHeight="1">
      <c r="A10" s="836">
        <v>4213783</v>
      </c>
      <c r="B10" s="836" t="s">
        <v>1420</v>
      </c>
    </row>
    <row r="11" ht="11.25" customHeight="1">
      <c r="A11" s="836">
        <v>4213782</v>
      </c>
      <c r="B11" s="836" t="s">
        <v>191</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3499</v>
      </c>
      <c r="B1" s="836" t="s">
        <v>3501</v>
      </c>
    </row>
    <row r="2" ht="11.25" customHeight="1">
      <c r="A2" s="836" t="s">
        <v>3502</v>
      </c>
      <c r="B2" s="836" t="s">
        <v>1518</v>
      </c>
    </row>
    <row r="3" ht="11.25" customHeight="1">
      <c r="A3" s="836" t="s">
        <v>3503</v>
      </c>
      <c r="B3" s="836" t="s">
        <v>1528</v>
      </c>
    </row>
    <row r="4" ht="11.25" customHeight="1">
      <c r="A4" s="836" t="s">
        <v>3504</v>
      </c>
      <c r="B4" s="836" t="s">
        <v>1537</v>
      </c>
    </row>
    <row r="5" ht="11.25" customHeight="1">
      <c r="A5" s="836" t="s">
        <v>3505</v>
      </c>
      <c r="B5" s="836" t="s">
        <v>1546</v>
      </c>
    </row>
    <row r="6" ht="11.25" customHeight="1">
      <c r="A6" s="836" t="s">
        <v>3506</v>
      </c>
      <c r="B6" s="836" t="s">
        <v>1552</v>
      </c>
    </row>
    <row r="7" ht="11.25" customHeight="1">
      <c r="A7" s="836" t="s">
        <v>3507</v>
      </c>
      <c r="B7" s="836" t="s">
        <v>1560</v>
      </c>
    </row>
    <row r="8" ht="11.25" customHeight="1">
      <c r="A8" s="836" t="s">
        <v>3508</v>
      </c>
      <c r="B8" s="836" t="s">
        <v>1567</v>
      </c>
    </row>
    <row r="9" ht="11.25" customHeight="1">
      <c r="A9" s="836" t="s">
        <v>3509</v>
      </c>
      <c r="B9" s="836" t="s">
        <v>1573</v>
      </c>
    </row>
    <row r="10" ht="11.25" customHeight="1">
      <c r="A10" s="836" t="s">
        <v>3510</v>
      </c>
      <c r="B10" s="836" t="s">
        <v>1577</v>
      </c>
    </row>
    <row r="11" ht="11.25" customHeight="1">
      <c r="A11" s="836" t="s">
        <v>3511</v>
      </c>
      <c r="B11" s="836" t="s">
        <v>1584</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3174</v>
      </c>
      <c r="B1" s="374" t="s">
        <v>3175</v>
      </c>
      <c r="C1" s="374" t="s">
        <v>3176</v>
      </c>
      <c r="D1" s="374" t="s">
        <v>3177</v>
      </c>
      <c r="E1" t="s">
        <v>3178</v>
      </c>
      <c r="F1" t="s">
        <v>3179</v>
      </c>
      <c r="G1" t="s">
        <v>3180</v>
      </c>
    </row>
    <row r="2" ht="11.25" customHeight="1">
      <c r="A2" t="s">
        <v>16</v>
      </c>
      <c r="B2" t="s">
        <v>3181</v>
      </c>
      <c r="C2" t="s">
        <v>3182</v>
      </c>
      <c r="D2" t="s">
        <v>3181</v>
      </c>
      <c r="E2" t="s">
        <v>3182</v>
      </c>
      <c r="F2" t="s">
        <v>3183</v>
      </c>
      <c r="G2" t="s">
        <v>110</v>
      </c>
    </row>
    <row r="3" ht="11.25" customHeight="1">
      <c r="A3" t="s">
        <v>16</v>
      </c>
      <c r="B3" t="s">
        <v>3184</v>
      </c>
      <c r="C3" t="s">
        <v>3185</v>
      </c>
      <c r="D3" t="s">
        <v>3184</v>
      </c>
      <c r="E3" t="s">
        <v>3185</v>
      </c>
      <c r="F3" t="s">
        <v>3186</v>
      </c>
      <c r="G3" t="s">
        <v>111</v>
      </c>
    </row>
    <row r="4" ht="11.25" customHeight="1">
      <c r="A4" t="s">
        <v>16</v>
      </c>
      <c r="B4" t="s">
        <v>3187</v>
      </c>
      <c r="C4" t="s">
        <v>3188</v>
      </c>
      <c r="D4" t="s">
        <v>3187</v>
      </c>
      <c r="E4" t="s">
        <v>3188</v>
      </c>
      <c r="F4" t="s">
        <v>3186</v>
      </c>
      <c r="G4" t="s">
        <v>92</v>
      </c>
    </row>
    <row r="5" ht="11.25" customHeight="1">
      <c r="A5" t="s">
        <v>16</v>
      </c>
      <c r="B5" t="s">
        <v>101</v>
      </c>
      <c r="C5" t="s">
        <v>102</v>
      </c>
      <c r="D5" t="s">
        <v>101</v>
      </c>
      <c r="E5" t="s">
        <v>102</v>
      </c>
      <c r="F5" t="s">
        <v>3186</v>
      </c>
      <c r="G5" t="s">
        <v>93</v>
      </c>
    </row>
    <row r="6" ht="11.25" customHeight="1">
      <c r="A6" t="s">
        <v>16</v>
      </c>
      <c r="B6" t="s">
        <v>3191</v>
      </c>
      <c r="C6" t="s">
        <v>3192</v>
      </c>
      <c r="D6" t="s">
        <v>3191</v>
      </c>
      <c r="E6" t="s">
        <v>3192</v>
      </c>
      <c r="F6" t="s">
        <v>3186</v>
      </c>
      <c r="G6" t="s">
        <v>94</v>
      </c>
    </row>
    <row r="7" ht="11.25" customHeight="1">
      <c r="A7" t="s">
        <v>16</v>
      </c>
      <c r="B7" t="s">
        <v>3193</v>
      </c>
      <c r="C7" t="s">
        <v>3194</v>
      </c>
      <c r="D7" t="s">
        <v>3193</v>
      </c>
      <c r="E7" t="s">
        <v>3194</v>
      </c>
      <c r="F7" t="s">
        <v>3186</v>
      </c>
      <c r="G7" t="s">
        <v>95</v>
      </c>
    </row>
    <row r="8" ht="11.25" customHeight="1">
      <c r="A8" t="s">
        <v>16</v>
      </c>
      <c r="B8" t="s">
        <v>3195</v>
      </c>
      <c r="C8" t="s">
        <v>3196</v>
      </c>
      <c r="D8" t="s">
        <v>3197</v>
      </c>
      <c r="E8" t="s">
        <v>3198</v>
      </c>
      <c r="F8" t="s">
        <v>3199</v>
      </c>
      <c r="G8" t="s">
        <v>113</v>
      </c>
    </row>
    <row r="9" ht="11.25" customHeight="1">
      <c r="A9" t="s">
        <v>16</v>
      </c>
      <c r="B9" t="s">
        <v>3195</v>
      </c>
      <c r="C9" t="s">
        <v>3196</v>
      </c>
      <c r="D9" t="s">
        <v>3195</v>
      </c>
      <c r="E9" t="s">
        <v>3196</v>
      </c>
      <c r="F9" t="s">
        <v>3200</v>
      </c>
      <c r="G9" t="s">
        <v>149</v>
      </c>
    </row>
    <row r="10" ht="11.25" customHeight="1">
      <c r="A10" t="s">
        <v>16</v>
      </c>
      <c r="B10" t="s">
        <v>3195</v>
      </c>
      <c r="C10" t="s">
        <v>3196</v>
      </c>
      <c r="D10" t="s">
        <v>3201</v>
      </c>
      <c r="E10" t="s">
        <v>3202</v>
      </c>
      <c r="F10" t="s">
        <v>3199</v>
      </c>
      <c r="G10" t="s">
        <v>150</v>
      </c>
    </row>
    <row r="11" ht="11.25" customHeight="1">
      <c r="A11" t="s">
        <v>16</v>
      </c>
      <c r="B11" t="s">
        <v>3195</v>
      </c>
      <c r="C11" t="s">
        <v>3196</v>
      </c>
      <c r="D11" t="s">
        <v>3203</v>
      </c>
      <c r="E11" t="s">
        <v>3204</v>
      </c>
      <c r="F11" t="s">
        <v>3205</v>
      </c>
      <c r="G11" t="s">
        <v>151</v>
      </c>
    </row>
    <row r="12" ht="11.25" customHeight="1">
      <c r="A12" t="s">
        <v>16</v>
      </c>
      <c r="B12" t="s">
        <v>3195</v>
      </c>
      <c r="C12" t="s">
        <v>3196</v>
      </c>
      <c r="D12" t="s">
        <v>3206</v>
      </c>
      <c r="E12" t="s">
        <v>3207</v>
      </c>
      <c r="F12" t="s">
        <v>3199</v>
      </c>
      <c r="G12" t="s">
        <v>152</v>
      </c>
    </row>
    <row r="13" ht="11.25" customHeight="1">
      <c r="A13" t="s">
        <v>16</v>
      </c>
      <c r="B13" t="s">
        <v>3195</v>
      </c>
      <c r="C13" t="s">
        <v>3196</v>
      </c>
      <c r="D13" t="s">
        <v>3208</v>
      </c>
      <c r="E13" t="s">
        <v>3209</v>
      </c>
      <c r="F13" t="s">
        <v>3199</v>
      </c>
      <c r="G13" t="s">
        <v>153</v>
      </c>
    </row>
    <row r="14" ht="11.25" customHeight="1">
      <c r="A14" t="s">
        <v>16</v>
      </c>
      <c r="B14" t="s">
        <v>3195</v>
      </c>
      <c r="C14" t="s">
        <v>3196</v>
      </c>
      <c r="D14" t="s">
        <v>3210</v>
      </c>
      <c r="E14" t="s">
        <v>3211</v>
      </c>
      <c r="F14" t="s">
        <v>3199</v>
      </c>
      <c r="G14" t="s">
        <v>154</v>
      </c>
    </row>
    <row r="15" ht="11.25" customHeight="1">
      <c r="A15" t="s">
        <v>16</v>
      </c>
      <c r="B15" t="s">
        <v>3195</v>
      </c>
      <c r="C15" t="s">
        <v>3196</v>
      </c>
      <c r="D15" t="s">
        <v>3212</v>
      </c>
      <c r="E15" t="s">
        <v>3213</v>
      </c>
      <c r="F15" t="s">
        <v>3199</v>
      </c>
      <c r="G15" t="s">
        <v>1480</v>
      </c>
    </row>
    <row r="16" ht="11.25" customHeight="1">
      <c r="A16" t="s">
        <v>16</v>
      </c>
      <c r="B16" t="s">
        <v>3214</v>
      </c>
      <c r="C16" t="s">
        <v>3215</v>
      </c>
      <c r="D16" t="s">
        <v>3214</v>
      </c>
      <c r="E16" t="s">
        <v>3215</v>
      </c>
      <c r="F16" t="s">
        <v>3183</v>
      </c>
      <c r="G16" t="s">
        <v>1486</v>
      </c>
    </row>
    <row r="17" ht="11.25" customHeight="1">
      <c r="A17" t="s">
        <v>16</v>
      </c>
      <c r="B17" t="s">
        <v>3216</v>
      </c>
      <c r="C17" t="s">
        <v>3217</v>
      </c>
      <c r="D17" t="s">
        <v>3218</v>
      </c>
      <c r="E17" t="s">
        <v>3219</v>
      </c>
      <c r="F17" t="s">
        <v>3199</v>
      </c>
      <c r="G17" t="s">
        <v>1498</v>
      </c>
    </row>
    <row r="18" ht="11.25" customHeight="1">
      <c r="A18" t="s">
        <v>16</v>
      </c>
      <c r="B18" t="s">
        <v>3216</v>
      </c>
      <c r="C18" t="s">
        <v>3217</v>
      </c>
      <c r="D18" t="s">
        <v>3220</v>
      </c>
      <c r="E18" t="s">
        <v>3221</v>
      </c>
      <c r="F18" t="s">
        <v>3222</v>
      </c>
      <c r="G18" t="s">
        <v>1512</v>
      </c>
    </row>
    <row r="19" ht="11.25" customHeight="1">
      <c r="A19" t="s">
        <v>16</v>
      </c>
      <c r="B19" t="s">
        <v>3216</v>
      </c>
      <c r="C19" t="s">
        <v>3217</v>
      </c>
      <c r="D19" t="s">
        <v>3216</v>
      </c>
      <c r="E19" t="s">
        <v>3217</v>
      </c>
      <c r="F19" t="s">
        <v>3200</v>
      </c>
      <c r="G19" t="s">
        <v>1524</v>
      </c>
    </row>
    <row r="20" ht="11.25" customHeight="1">
      <c r="A20" t="s">
        <v>16</v>
      </c>
      <c r="B20" t="s">
        <v>3216</v>
      </c>
      <c r="C20" t="s">
        <v>3217</v>
      </c>
      <c r="D20" t="s">
        <v>3223</v>
      </c>
      <c r="E20" t="s">
        <v>3224</v>
      </c>
      <c r="F20" t="s">
        <v>3222</v>
      </c>
      <c r="G20" t="s">
        <v>1533</v>
      </c>
    </row>
    <row r="21" ht="11.25" customHeight="1">
      <c r="A21" t="s">
        <v>16</v>
      </c>
      <c r="B21" t="s">
        <v>3216</v>
      </c>
      <c r="C21" t="s">
        <v>3217</v>
      </c>
      <c r="D21" t="s">
        <v>3225</v>
      </c>
      <c r="E21" t="s">
        <v>3226</v>
      </c>
      <c r="F21" t="s">
        <v>3199</v>
      </c>
      <c r="G21" t="s">
        <v>1549</v>
      </c>
    </row>
    <row r="22" ht="11.25" customHeight="1">
      <c r="A22" t="s">
        <v>16</v>
      </c>
      <c r="B22" t="s">
        <v>3216</v>
      </c>
      <c r="C22" t="s">
        <v>3217</v>
      </c>
      <c r="D22" t="s">
        <v>3227</v>
      </c>
      <c r="E22" t="s">
        <v>3228</v>
      </c>
      <c r="F22" t="s">
        <v>3205</v>
      </c>
      <c r="G22" t="s">
        <v>1556</v>
      </c>
    </row>
    <row r="23" ht="11.25" customHeight="1">
      <c r="A23" t="s">
        <v>16</v>
      </c>
      <c r="B23" t="s">
        <v>3216</v>
      </c>
      <c r="C23" t="s">
        <v>3217</v>
      </c>
      <c r="D23" t="s">
        <v>3229</v>
      </c>
      <c r="E23" t="s">
        <v>3230</v>
      </c>
      <c r="F23" t="s">
        <v>3199</v>
      </c>
      <c r="G23" t="s">
        <v>1564</v>
      </c>
    </row>
    <row r="24" ht="11.25" customHeight="1">
      <c r="A24" t="s">
        <v>16</v>
      </c>
      <c r="B24" t="s">
        <v>3216</v>
      </c>
      <c r="C24" t="s">
        <v>3217</v>
      </c>
      <c r="D24" t="s">
        <v>3231</v>
      </c>
      <c r="E24" t="s">
        <v>3232</v>
      </c>
      <c r="F24" t="s">
        <v>3199</v>
      </c>
      <c r="G24" t="s">
        <v>1571</v>
      </c>
    </row>
    <row r="25" ht="11.25" customHeight="1">
      <c r="A25" t="s">
        <v>16</v>
      </c>
      <c r="B25" t="s">
        <v>3233</v>
      </c>
      <c r="C25" t="s">
        <v>3234</v>
      </c>
      <c r="D25" t="s">
        <v>3233</v>
      </c>
      <c r="E25" t="s">
        <v>3234</v>
      </c>
      <c r="F25" t="s">
        <v>3183</v>
      </c>
      <c r="G25" t="s">
        <v>1575</v>
      </c>
    </row>
    <row r="26" ht="11.25" customHeight="1">
      <c r="A26" t="s">
        <v>16</v>
      </c>
      <c r="B26" t="s">
        <v>3235</v>
      </c>
      <c r="C26" t="s">
        <v>3236</v>
      </c>
      <c r="D26" t="s">
        <v>3237</v>
      </c>
      <c r="E26" t="s">
        <v>3238</v>
      </c>
      <c r="F26" t="s">
        <v>3222</v>
      </c>
      <c r="G26" t="s">
        <v>1580</v>
      </c>
    </row>
    <row r="27" ht="11.25" customHeight="1">
      <c r="A27" t="s">
        <v>16</v>
      </c>
      <c r="B27" t="s">
        <v>3235</v>
      </c>
      <c r="C27" t="s">
        <v>3236</v>
      </c>
      <c r="D27" t="s">
        <v>3239</v>
      </c>
      <c r="E27" t="s">
        <v>3240</v>
      </c>
      <c r="F27" t="s">
        <v>3199</v>
      </c>
      <c r="G27" t="s">
        <v>1588</v>
      </c>
    </row>
    <row r="28" ht="11.25" customHeight="1">
      <c r="A28" t="s">
        <v>16</v>
      </c>
      <c r="B28" t="s">
        <v>3235</v>
      </c>
      <c r="C28" t="s">
        <v>3236</v>
      </c>
      <c r="D28" t="s">
        <v>3241</v>
      </c>
      <c r="E28" t="s">
        <v>3242</v>
      </c>
      <c r="F28" t="s">
        <v>3199</v>
      </c>
      <c r="G28" t="s">
        <v>1590</v>
      </c>
    </row>
    <row r="29" ht="11.25" customHeight="1">
      <c r="A29" t="s">
        <v>16</v>
      </c>
      <c r="B29" t="s">
        <v>3235</v>
      </c>
      <c r="C29" t="s">
        <v>3236</v>
      </c>
      <c r="D29" t="s">
        <v>3243</v>
      </c>
      <c r="E29" t="s">
        <v>3244</v>
      </c>
      <c r="F29" t="s">
        <v>3199</v>
      </c>
      <c r="G29" t="s">
        <v>1593</v>
      </c>
    </row>
    <row r="30" ht="11.25" customHeight="1">
      <c r="A30" t="s">
        <v>16</v>
      </c>
      <c r="B30" t="s">
        <v>3235</v>
      </c>
      <c r="C30" t="s">
        <v>3236</v>
      </c>
      <c r="D30" t="s">
        <v>3245</v>
      </c>
      <c r="E30" t="s">
        <v>3246</v>
      </c>
      <c r="F30" t="s">
        <v>3199</v>
      </c>
      <c r="G30" t="s">
        <v>1599</v>
      </c>
    </row>
    <row r="31" ht="11.25" customHeight="1">
      <c r="A31" t="s">
        <v>16</v>
      </c>
      <c r="B31" t="s">
        <v>3235</v>
      </c>
      <c r="C31" t="s">
        <v>3236</v>
      </c>
      <c r="D31" t="s">
        <v>3235</v>
      </c>
      <c r="E31" t="s">
        <v>3236</v>
      </c>
      <c r="F31" t="s">
        <v>3200</v>
      </c>
      <c r="G31" t="s">
        <v>1601</v>
      </c>
    </row>
    <row r="32" ht="11.25" customHeight="1">
      <c r="A32" t="s">
        <v>16</v>
      </c>
      <c r="B32" t="s">
        <v>3235</v>
      </c>
      <c r="C32" t="s">
        <v>3236</v>
      </c>
      <c r="D32" t="s">
        <v>3247</v>
      </c>
      <c r="E32" t="s">
        <v>3248</v>
      </c>
      <c r="F32" t="s">
        <v>3199</v>
      </c>
      <c r="G32" t="s">
        <v>1603</v>
      </c>
    </row>
    <row r="33" ht="11.25" customHeight="1">
      <c r="A33" t="s">
        <v>16</v>
      </c>
      <c r="B33" t="s">
        <v>3235</v>
      </c>
      <c r="C33" t="s">
        <v>3236</v>
      </c>
      <c r="D33" t="s">
        <v>3249</v>
      </c>
      <c r="E33" t="s">
        <v>3250</v>
      </c>
      <c r="F33" t="s">
        <v>3199</v>
      </c>
      <c r="G33" t="s">
        <v>1605</v>
      </c>
    </row>
    <row r="34" ht="11.25" customHeight="1">
      <c r="A34" t="s">
        <v>16</v>
      </c>
      <c r="B34" t="s">
        <v>3235</v>
      </c>
      <c r="C34" t="s">
        <v>3236</v>
      </c>
      <c r="D34" t="s">
        <v>3251</v>
      </c>
      <c r="E34" t="s">
        <v>3252</v>
      </c>
      <c r="F34" t="s">
        <v>3199</v>
      </c>
      <c r="G34" t="s">
        <v>1610</v>
      </c>
    </row>
    <row r="35" ht="11.25" customHeight="1">
      <c r="A35" t="s">
        <v>16</v>
      </c>
      <c r="B35" t="s">
        <v>3235</v>
      </c>
      <c r="C35" t="s">
        <v>3236</v>
      </c>
      <c r="D35" t="s">
        <v>3253</v>
      </c>
      <c r="E35" t="s">
        <v>3254</v>
      </c>
      <c r="F35" t="s">
        <v>3199</v>
      </c>
      <c r="G35" t="s">
        <v>1615</v>
      </c>
    </row>
    <row r="36" ht="11.25" customHeight="1">
      <c r="A36" t="s">
        <v>16</v>
      </c>
      <c r="B36" t="s">
        <v>3235</v>
      </c>
      <c r="C36" t="s">
        <v>3236</v>
      </c>
      <c r="D36" t="s">
        <v>3255</v>
      </c>
      <c r="E36" t="s">
        <v>3256</v>
      </c>
      <c r="F36" t="s">
        <v>3199</v>
      </c>
      <c r="G36" t="s">
        <v>1619</v>
      </c>
    </row>
    <row r="37" ht="11.25" customHeight="1">
      <c r="A37" t="s">
        <v>16</v>
      </c>
      <c r="B37" t="s">
        <v>3257</v>
      </c>
      <c r="C37" t="s">
        <v>3258</v>
      </c>
      <c r="D37" t="s">
        <v>3257</v>
      </c>
      <c r="E37" t="s">
        <v>3258</v>
      </c>
      <c r="F37" t="s">
        <v>3183</v>
      </c>
      <c r="G37" t="s">
        <v>1627</v>
      </c>
    </row>
    <row r="38" ht="11.25" customHeight="1">
      <c r="A38" t="s">
        <v>16</v>
      </c>
      <c r="B38" t="s">
        <v>3259</v>
      </c>
      <c r="C38" t="s">
        <v>3260</v>
      </c>
      <c r="D38" t="s">
        <v>3259</v>
      </c>
      <c r="E38" t="s">
        <v>3260</v>
      </c>
      <c r="F38" t="s">
        <v>3186</v>
      </c>
      <c r="G38" t="s">
        <v>1633</v>
      </c>
    </row>
    <row r="39" ht="11.25" customHeight="1">
      <c r="A39" t="s">
        <v>16</v>
      </c>
      <c r="B39" t="s">
        <v>3261</v>
      </c>
      <c r="C39" t="s">
        <v>3262</v>
      </c>
      <c r="D39" t="s">
        <v>3261</v>
      </c>
      <c r="E39" t="s">
        <v>3262</v>
      </c>
      <c r="F39" t="s">
        <v>3183</v>
      </c>
      <c r="G39" t="s">
        <v>1638</v>
      </c>
    </row>
    <row r="40" ht="11.25" customHeight="1">
      <c r="A40" t="s">
        <v>16</v>
      </c>
      <c r="B40" t="s">
        <v>3263</v>
      </c>
      <c r="C40" t="s">
        <v>3264</v>
      </c>
      <c r="D40" t="s">
        <v>3265</v>
      </c>
      <c r="E40" t="s">
        <v>3266</v>
      </c>
      <c r="F40" t="s">
        <v>3199</v>
      </c>
      <c r="G40" t="s">
        <v>1642</v>
      </c>
    </row>
    <row r="41" ht="11.25" customHeight="1">
      <c r="A41" t="s">
        <v>16</v>
      </c>
      <c r="B41" t="s">
        <v>3263</v>
      </c>
      <c r="C41" t="s">
        <v>3264</v>
      </c>
      <c r="D41" t="s">
        <v>3267</v>
      </c>
      <c r="E41" t="s">
        <v>3268</v>
      </c>
      <c r="F41" t="s">
        <v>3199</v>
      </c>
      <c r="G41" t="s">
        <v>1645</v>
      </c>
    </row>
    <row r="42" ht="11.25" customHeight="1">
      <c r="A42" t="s">
        <v>16</v>
      </c>
      <c r="B42" t="s">
        <v>3263</v>
      </c>
      <c r="C42" t="s">
        <v>3264</v>
      </c>
      <c r="D42" t="s">
        <v>3269</v>
      </c>
      <c r="E42" t="s">
        <v>3270</v>
      </c>
      <c r="F42" t="s">
        <v>3199</v>
      </c>
      <c r="G42" t="s">
        <v>1652</v>
      </c>
    </row>
    <row r="43" ht="11.25" customHeight="1">
      <c r="A43" t="s">
        <v>16</v>
      </c>
      <c r="B43" t="s">
        <v>3263</v>
      </c>
      <c r="C43" t="s">
        <v>3264</v>
      </c>
      <c r="D43" t="s">
        <v>3263</v>
      </c>
      <c r="E43" t="s">
        <v>3264</v>
      </c>
      <c r="F43" t="s">
        <v>3200</v>
      </c>
      <c r="G43" t="s">
        <v>1661</v>
      </c>
    </row>
    <row r="44" ht="11.25" customHeight="1">
      <c r="A44" t="s">
        <v>16</v>
      </c>
      <c r="B44" t="s">
        <v>3263</v>
      </c>
      <c r="C44" t="s">
        <v>3264</v>
      </c>
      <c r="D44" t="s">
        <v>3271</v>
      </c>
      <c r="E44" t="s">
        <v>3272</v>
      </c>
      <c r="F44" t="s">
        <v>3199</v>
      </c>
      <c r="G44" t="s">
        <v>1666</v>
      </c>
    </row>
    <row r="45" ht="11.25" customHeight="1">
      <c r="A45" t="s">
        <v>16</v>
      </c>
      <c r="B45" t="s">
        <v>3263</v>
      </c>
      <c r="C45" t="s">
        <v>3264</v>
      </c>
      <c r="D45" t="s">
        <v>3273</v>
      </c>
      <c r="E45" t="s">
        <v>3274</v>
      </c>
      <c r="F45" t="s">
        <v>3222</v>
      </c>
      <c r="G45" t="s">
        <v>1670</v>
      </c>
    </row>
    <row r="46" ht="11.25" customHeight="1">
      <c r="A46" t="s">
        <v>16</v>
      </c>
      <c r="B46" t="s">
        <v>3263</v>
      </c>
      <c r="C46" t="s">
        <v>3264</v>
      </c>
      <c r="D46" t="s">
        <v>3275</v>
      </c>
      <c r="E46" t="s">
        <v>3276</v>
      </c>
      <c r="F46" t="s">
        <v>3199</v>
      </c>
      <c r="G46" t="s">
        <v>1676</v>
      </c>
    </row>
    <row r="47" ht="11.25" customHeight="1">
      <c r="A47" t="s">
        <v>16</v>
      </c>
      <c r="B47" t="s">
        <v>3263</v>
      </c>
      <c r="C47" t="s">
        <v>3264</v>
      </c>
      <c r="D47" t="s">
        <v>3277</v>
      </c>
      <c r="E47" t="s">
        <v>3278</v>
      </c>
      <c r="F47" t="s">
        <v>3199</v>
      </c>
      <c r="G47" t="s">
        <v>1680</v>
      </c>
    </row>
    <row r="48" ht="11.25" customHeight="1">
      <c r="A48" t="s">
        <v>16</v>
      </c>
      <c r="B48" t="s">
        <v>3279</v>
      </c>
      <c r="C48" t="s">
        <v>3280</v>
      </c>
      <c r="D48" t="s">
        <v>3279</v>
      </c>
      <c r="E48" t="s">
        <v>3280</v>
      </c>
      <c r="F48" t="s">
        <v>3200</v>
      </c>
      <c r="G48" t="s">
        <v>1683</v>
      </c>
    </row>
    <row r="49" ht="11.25" customHeight="1">
      <c r="A49" t="s">
        <v>16</v>
      </c>
      <c r="B49" t="s">
        <v>3279</v>
      </c>
      <c r="C49" t="s">
        <v>3280</v>
      </c>
      <c r="D49" t="s">
        <v>3281</v>
      </c>
      <c r="E49" t="s">
        <v>3282</v>
      </c>
      <c r="F49" t="s">
        <v>3199</v>
      </c>
      <c r="G49" t="s">
        <v>1687</v>
      </c>
    </row>
    <row r="50" ht="11.25" customHeight="1">
      <c r="A50" t="s">
        <v>16</v>
      </c>
      <c r="B50" t="s">
        <v>3279</v>
      </c>
      <c r="C50" t="s">
        <v>3280</v>
      </c>
      <c r="D50" t="s">
        <v>3283</v>
      </c>
      <c r="E50" t="s">
        <v>3284</v>
      </c>
      <c r="F50" t="s">
        <v>3199</v>
      </c>
      <c r="G50" t="s">
        <v>1691</v>
      </c>
    </row>
    <row r="51" ht="11.25" customHeight="1">
      <c r="A51" t="s">
        <v>16</v>
      </c>
      <c r="B51" t="s">
        <v>3279</v>
      </c>
      <c r="C51" t="s">
        <v>3280</v>
      </c>
      <c r="D51" t="s">
        <v>3285</v>
      </c>
      <c r="E51" t="s">
        <v>3286</v>
      </c>
      <c r="F51" t="s">
        <v>3199</v>
      </c>
      <c r="G51" t="s">
        <v>1695</v>
      </c>
    </row>
    <row r="52" ht="11.25" customHeight="1">
      <c r="A52" t="s">
        <v>16</v>
      </c>
      <c r="B52" t="s">
        <v>3287</v>
      </c>
      <c r="C52" t="s">
        <v>3288</v>
      </c>
      <c r="D52" t="s">
        <v>3287</v>
      </c>
      <c r="E52" t="s">
        <v>3288</v>
      </c>
      <c r="F52" t="s">
        <v>3186</v>
      </c>
      <c r="G52" t="s">
        <v>1697</v>
      </c>
    </row>
    <row r="53" ht="11.25" customHeight="1">
      <c r="A53" t="s">
        <v>16</v>
      </c>
      <c r="B53" t="s">
        <v>3289</v>
      </c>
      <c r="C53" t="s">
        <v>3290</v>
      </c>
      <c r="D53" t="s">
        <v>3289</v>
      </c>
      <c r="E53" t="s">
        <v>3290</v>
      </c>
      <c r="F53" t="s">
        <v>3183</v>
      </c>
      <c r="G53" t="s">
        <v>1700</v>
      </c>
    </row>
    <row r="54" ht="11.25" customHeight="1">
      <c r="A54" t="s">
        <v>16</v>
      </c>
      <c r="B54" t="s">
        <v>3291</v>
      </c>
      <c r="C54" t="s">
        <v>3292</v>
      </c>
      <c r="D54" t="s">
        <v>3291</v>
      </c>
      <c r="E54" t="s">
        <v>3292</v>
      </c>
      <c r="F54" t="s">
        <v>3183</v>
      </c>
      <c r="G54" t="s">
        <v>1704</v>
      </c>
    </row>
    <row r="55" ht="11.25" customHeight="1">
      <c r="A55" t="s">
        <v>16</v>
      </c>
      <c r="B55" t="s">
        <v>3293</v>
      </c>
      <c r="C55" t="s">
        <v>3294</v>
      </c>
      <c r="D55" t="s">
        <v>3293</v>
      </c>
      <c r="E55" t="s">
        <v>3294</v>
      </c>
      <c r="F55" t="s">
        <v>3186</v>
      </c>
      <c r="G55" t="s">
        <v>1707</v>
      </c>
    </row>
    <row r="56" ht="11.25" customHeight="1">
      <c r="A56" t="s">
        <v>16</v>
      </c>
      <c r="B56" t="s">
        <v>3295</v>
      </c>
      <c r="C56" t="s">
        <v>3296</v>
      </c>
      <c r="D56" t="s">
        <v>3295</v>
      </c>
      <c r="E56" t="s">
        <v>3296</v>
      </c>
      <c r="F56" t="s">
        <v>3183</v>
      </c>
      <c r="G56" t="s">
        <v>1710</v>
      </c>
    </row>
    <row r="57" ht="11.25" customHeight="1">
      <c r="A57" t="s">
        <v>16</v>
      </c>
      <c r="B57" t="s">
        <v>3297</v>
      </c>
      <c r="C57" t="s">
        <v>3298</v>
      </c>
      <c r="D57" t="s">
        <v>3299</v>
      </c>
      <c r="E57" t="s">
        <v>3300</v>
      </c>
      <c r="F57" t="s">
        <v>3199</v>
      </c>
      <c r="G57" t="s">
        <v>1713</v>
      </c>
    </row>
    <row r="58" ht="11.25" customHeight="1">
      <c r="A58" t="s">
        <v>16</v>
      </c>
      <c r="B58" t="s">
        <v>3297</v>
      </c>
      <c r="C58" t="s">
        <v>3298</v>
      </c>
      <c r="D58" t="s">
        <v>3301</v>
      </c>
      <c r="E58" t="s">
        <v>3302</v>
      </c>
      <c r="F58" t="s">
        <v>3199</v>
      </c>
      <c r="G58" t="s">
        <v>1717</v>
      </c>
    </row>
    <row r="59" ht="11.25" customHeight="1">
      <c r="A59" t="s">
        <v>16</v>
      </c>
      <c r="B59" t="s">
        <v>3297</v>
      </c>
      <c r="C59" t="s">
        <v>3298</v>
      </c>
      <c r="D59" t="s">
        <v>3303</v>
      </c>
      <c r="E59" t="s">
        <v>3304</v>
      </c>
      <c r="F59" t="s">
        <v>3199</v>
      </c>
      <c r="G59" t="s">
        <v>1720</v>
      </c>
    </row>
    <row r="60" ht="11.25" customHeight="1">
      <c r="A60" t="s">
        <v>16</v>
      </c>
      <c r="B60" t="s">
        <v>3297</v>
      </c>
      <c r="C60" t="s">
        <v>3298</v>
      </c>
      <c r="D60" t="s">
        <v>3305</v>
      </c>
      <c r="E60" t="s">
        <v>3306</v>
      </c>
      <c r="F60" t="s">
        <v>3205</v>
      </c>
      <c r="G60" t="s">
        <v>3307</v>
      </c>
    </row>
    <row r="61" ht="11.25" customHeight="1">
      <c r="A61" t="s">
        <v>16</v>
      </c>
      <c r="B61" t="s">
        <v>3297</v>
      </c>
      <c r="C61" t="s">
        <v>3298</v>
      </c>
      <c r="D61" t="s">
        <v>3308</v>
      </c>
      <c r="E61" t="s">
        <v>3309</v>
      </c>
      <c r="F61" t="s">
        <v>3199</v>
      </c>
      <c r="G61" t="s">
        <v>3310</v>
      </c>
    </row>
    <row r="62" ht="11.25" customHeight="1">
      <c r="A62" t="s">
        <v>16</v>
      </c>
      <c r="B62" t="s">
        <v>3297</v>
      </c>
      <c r="C62" t="s">
        <v>3298</v>
      </c>
      <c r="D62" t="s">
        <v>3311</v>
      </c>
      <c r="E62" t="s">
        <v>3312</v>
      </c>
      <c r="F62" t="s">
        <v>3199</v>
      </c>
      <c r="G62" t="s">
        <v>3313</v>
      </c>
    </row>
    <row r="63" ht="11.25" customHeight="1">
      <c r="A63" t="s">
        <v>16</v>
      </c>
      <c r="B63" t="s">
        <v>3297</v>
      </c>
      <c r="C63" t="s">
        <v>3298</v>
      </c>
      <c r="D63" t="s">
        <v>3297</v>
      </c>
      <c r="E63" t="s">
        <v>3298</v>
      </c>
      <c r="F63" t="s">
        <v>3200</v>
      </c>
      <c r="G63" t="s">
        <v>3314</v>
      </c>
    </row>
    <row r="64" ht="11.25" customHeight="1">
      <c r="A64" t="s">
        <v>16</v>
      </c>
      <c r="B64" t="s">
        <v>3297</v>
      </c>
      <c r="C64" t="s">
        <v>3298</v>
      </c>
      <c r="D64" t="s">
        <v>3315</v>
      </c>
      <c r="E64" t="s">
        <v>3316</v>
      </c>
      <c r="F64" t="s">
        <v>3199</v>
      </c>
      <c r="G64" t="s">
        <v>3317</v>
      </c>
    </row>
    <row r="65" ht="11.25" customHeight="1">
      <c r="A65" t="s">
        <v>16</v>
      </c>
      <c r="B65" t="s">
        <v>3318</v>
      </c>
      <c r="C65" t="s">
        <v>3319</v>
      </c>
      <c r="D65" t="s">
        <v>3318</v>
      </c>
      <c r="E65" t="s">
        <v>3319</v>
      </c>
      <c r="F65" t="s">
        <v>3183</v>
      </c>
      <c r="G65" t="s">
        <v>3320</v>
      </c>
    </row>
    <row r="66" ht="11.25" customHeight="1">
      <c r="A66" t="s">
        <v>16</v>
      </c>
      <c r="B66" t="s">
        <v>3321</v>
      </c>
      <c r="C66" t="s">
        <v>3322</v>
      </c>
      <c r="D66" t="s">
        <v>3321</v>
      </c>
      <c r="E66" t="s">
        <v>3322</v>
      </c>
      <c r="F66" t="s">
        <v>3183</v>
      </c>
      <c r="G66" t="s">
        <v>2037</v>
      </c>
    </row>
    <row r="67" ht="11.25" customHeight="1">
      <c r="A67" t="s">
        <v>16</v>
      </c>
      <c r="B67" t="s">
        <v>3323</v>
      </c>
      <c r="C67" t="s">
        <v>3324</v>
      </c>
      <c r="D67" t="s">
        <v>3325</v>
      </c>
      <c r="E67" t="s">
        <v>3326</v>
      </c>
      <c r="F67" t="s">
        <v>3199</v>
      </c>
      <c r="G67" t="s">
        <v>3327</v>
      </c>
    </row>
    <row r="68" ht="11.25" customHeight="1">
      <c r="A68" t="s">
        <v>16</v>
      </c>
      <c r="B68" t="s">
        <v>3323</v>
      </c>
      <c r="C68" t="s">
        <v>3324</v>
      </c>
      <c r="D68" t="s">
        <v>3328</v>
      </c>
      <c r="E68" t="s">
        <v>3329</v>
      </c>
      <c r="F68" t="s">
        <v>3199</v>
      </c>
      <c r="G68" t="s">
        <v>2240</v>
      </c>
    </row>
    <row r="69" ht="11.25" customHeight="1">
      <c r="A69" t="s">
        <v>16</v>
      </c>
      <c r="B69" t="s">
        <v>3323</v>
      </c>
      <c r="C69" t="s">
        <v>3324</v>
      </c>
      <c r="D69" t="s">
        <v>3330</v>
      </c>
      <c r="E69" t="s">
        <v>3331</v>
      </c>
      <c r="F69" t="s">
        <v>3199</v>
      </c>
      <c r="G69" t="s">
        <v>3332</v>
      </c>
    </row>
    <row r="70" ht="11.25" customHeight="1">
      <c r="A70" t="s">
        <v>16</v>
      </c>
      <c r="B70" t="s">
        <v>3323</v>
      </c>
      <c r="C70" t="s">
        <v>3324</v>
      </c>
      <c r="D70" t="s">
        <v>3333</v>
      </c>
      <c r="E70" t="s">
        <v>3334</v>
      </c>
      <c r="F70" t="s">
        <v>3199</v>
      </c>
      <c r="G70" t="s">
        <v>3335</v>
      </c>
    </row>
    <row r="71" ht="11.25" customHeight="1">
      <c r="A71" t="s">
        <v>16</v>
      </c>
      <c r="B71" t="s">
        <v>3323</v>
      </c>
      <c r="C71" t="s">
        <v>3324</v>
      </c>
      <c r="D71" t="s">
        <v>3336</v>
      </c>
      <c r="E71" t="s">
        <v>3337</v>
      </c>
      <c r="F71" t="s">
        <v>3199</v>
      </c>
      <c r="G71" t="s">
        <v>3338</v>
      </c>
    </row>
    <row r="72" ht="11.25" customHeight="1">
      <c r="A72" t="s">
        <v>16</v>
      </c>
      <c r="B72" t="s">
        <v>3323</v>
      </c>
      <c r="C72" t="s">
        <v>3324</v>
      </c>
      <c r="D72" t="s">
        <v>3323</v>
      </c>
      <c r="E72" t="s">
        <v>3324</v>
      </c>
      <c r="F72" t="s">
        <v>3200</v>
      </c>
      <c r="G72" t="s">
        <v>3339</v>
      </c>
    </row>
    <row r="73" ht="11.25" customHeight="1">
      <c r="A73" t="s">
        <v>16</v>
      </c>
      <c r="B73" t="s">
        <v>3323</v>
      </c>
      <c r="C73" t="s">
        <v>3324</v>
      </c>
      <c r="D73" t="s">
        <v>3340</v>
      </c>
      <c r="E73" t="s">
        <v>3341</v>
      </c>
      <c r="F73" t="s">
        <v>3199</v>
      </c>
      <c r="G73" t="s">
        <v>3342</v>
      </c>
    </row>
    <row r="74" ht="11.25" customHeight="1">
      <c r="A74" t="s">
        <v>16</v>
      </c>
      <c r="B74" t="s">
        <v>3323</v>
      </c>
      <c r="C74" t="s">
        <v>3324</v>
      </c>
      <c r="D74" t="s">
        <v>3343</v>
      </c>
      <c r="E74" t="s">
        <v>3344</v>
      </c>
      <c r="F74" t="s">
        <v>3199</v>
      </c>
      <c r="G74" t="s">
        <v>3345</v>
      </c>
    </row>
    <row r="75" ht="11.25" customHeight="1">
      <c r="A75" t="s">
        <v>16</v>
      </c>
      <c r="B75" t="s">
        <v>3323</v>
      </c>
      <c r="C75" t="s">
        <v>3324</v>
      </c>
      <c r="D75" t="s">
        <v>3346</v>
      </c>
      <c r="E75" t="s">
        <v>3347</v>
      </c>
      <c r="F75" t="s">
        <v>3199</v>
      </c>
      <c r="G75" t="s">
        <v>3348</v>
      </c>
    </row>
    <row r="76" ht="11.25" customHeight="1">
      <c r="A76" t="s">
        <v>16</v>
      </c>
      <c r="B76" t="s">
        <v>3349</v>
      </c>
      <c r="C76" t="s">
        <v>3350</v>
      </c>
      <c r="D76" t="s">
        <v>3349</v>
      </c>
      <c r="E76" t="s">
        <v>3350</v>
      </c>
      <c r="F76" t="s">
        <v>3183</v>
      </c>
      <c r="G76" t="s">
        <v>3351</v>
      </c>
    </row>
    <row r="77" ht="11.25" customHeight="1">
      <c r="A77" t="s">
        <v>16</v>
      </c>
      <c r="B77" t="s">
        <v>3352</v>
      </c>
      <c r="C77" t="s">
        <v>3353</v>
      </c>
      <c r="D77" t="s">
        <v>3352</v>
      </c>
      <c r="E77" t="s">
        <v>3353</v>
      </c>
      <c r="F77" t="s">
        <v>3186</v>
      </c>
      <c r="G77" t="s">
        <v>3354</v>
      </c>
    </row>
    <row r="78" ht="11.25" customHeight="1">
      <c r="A78" t="s">
        <v>16</v>
      </c>
      <c r="B78" t="s">
        <v>3355</v>
      </c>
      <c r="C78" t="s">
        <v>3356</v>
      </c>
      <c r="D78" t="s">
        <v>3355</v>
      </c>
      <c r="E78" t="s">
        <v>3356</v>
      </c>
      <c r="F78" t="s">
        <v>3183</v>
      </c>
      <c r="G78" t="s">
        <v>3357</v>
      </c>
    </row>
    <row r="79" ht="11.25" customHeight="1">
      <c r="A79" t="s">
        <v>16</v>
      </c>
      <c r="B79" t="s">
        <v>3358</v>
      </c>
      <c r="C79" t="s">
        <v>3359</v>
      </c>
      <c r="D79" t="s">
        <v>3358</v>
      </c>
      <c r="E79" t="s">
        <v>3359</v>
      </c>
      <c r="F79" t="s">
        <v>3183</v>
      </c>
      <c r="G79" t="s">
        <v>3360</v>
      </c>
    </row>
    <row r="80" ht="11.25" customHeight="1">
      <c r="A80" t="s">
        <v>16</v>
      </c>
      <c r="B80" t="s">
        <v>3361</v>
      </c>
      <c r="C80" t="s">
        <v>3362</v>
      </c>
      <c r="D80" t="s">
        <v>3361</v>
      </c>
      <c r="E80" t="s">
        <v>3362</v>
      </c>
      <c r="F80" t="s">
        <v>3183</v>
      </c>
      <c r="G80" t="s">
        <v>3363</v>
      </c>
    </row>
    <row r="81" ht="11.25" customHeight="1">
      <c r="A81" t="s">
        <v>16</v>
      </c>
      <c r="B81" t="s">
        <v>3364</v>
      </c>
      <c r="C81" t="s">
        <v>3365</v>
      </c>
      <c r="D81" t="s">
        <v>3364</v>
      </c>
      <c r="E81" t="s">
        <v>3365</v>
      </c>
      <c r="F81" t="s">
        <v>3183</v>
      </c>
      <c r="G81" t="s">
        <v>3366</v>
      </c>
    </row>
    <row r="82" ht="11.25" customHeight="1">
      <c r="A82" t="s">
        <v>16</v>
      </c>
      <c r="B82" t="s">
        <v>3367</v>
      </c>
      <c r="C82" t="s">
        <v>3368</v>
      </c>
      <c r="D82" t="s">
        <v>3369</v>
      </c>
      <c r="E82" t="s">
        <v>3370</v>
      </c>
      <c r="F82" t="s">
        <v>3199</v>
      </c>
      <c r="G82" t="s">
        <v>3371</v>
      </c>
    </row>
    <row r="83" ht="11.25" customHeight="1">
      <c r="A83" t="s">
        <v>16</v>
      </c>
      <c r="B83" t="s">
        <v>3367</v>
      </c>
      <c r="C83" t="s">
        <v>3368</v>
      </c>
      <c r="D83" t="s">
        <v>3372</v>
      </c>
      <c r="E83" t="s">
        <v>3373</v>
      </c>
      <c r="F83" t="s">
        <v>3205</v>
      </c>
      <c r="G83" t="s">
        <v>3374</v>
      </c>
    </row>
    <row r="84" ht="11.25" customHeight="1">
      <c r="A84" t="s">
        <v>16</v>
      </c>
      <c r="B84" t="s">
        <v>3367</v>
      </c>
      <c r="C84" t="s">
        <v>3368</v>
      </c>
      <c r="D84" t="s">
        <v>3375</v>
      </c>
      <c r="E84" t="s">
        <v>3376</v>
      </c>
      <c r="F84" t="s">
        <v>3199</v>
      </c>
      <c r="G84" t="s">
        <v>3377</v>
      </c>
    </row>
    <row r="85" ht="11.25" customHeight="1">
      <c r="A85" t="s">
        <v>16</v>
      </c>
      <c r="B85" t="s">
        <v>3367</v>
      </c>
      <c r="C85" t="s">
        <v>3368</v>
      </c>
      <c r="D85" t="s">
        <v>3378</v>
      </c>
      <c r="E85" t="s">
        <v>3379</v>
      </c>
      <c r="F85" t="s">
        <v>3222</v>
      </c>
      <c r="G85" t="s">
        <v>3380</v>
      </c>
    </row>
    <row r="86" ht="11.25" customHeight="1">
      <c r="A86" t="s">
        <v>16</v>
      </c>
      <c r="B86" t="s">
        <v>3367</v>
      </c>
      <c r="C86" t="s">
        <v>3368</v>
      </c>
      <c r="D86" t="s">
        <v>3381</v>
      </c>
      <c r="E86" t="s">
        <v>3382</v>
      </c>
      <c r="F86" t="s">
        <v>3199</v>
      </c>
      <c r="G86" t="s">
        <v>3383</v>
      </c>
    </row>
    <row r="87" ht="11.25" customHeight="1">
      <c r="A87" t="s">
        <v>16</v>
      </c>
      <c r="B87" t="s">
        <v>3367</v>
      </c>
      <c r="C87" t="s">
        <v>3368</v>
      </c>
      <c r="D87" t="s">
        <v>3367</v>
      </c>
      <c r="E87" t="s">
        <v>3368</v>
      </c>
      <c r="F87" t="s">
        <v>3200</v>
      </c>
      <c r="G87" t="s">
        <v>3384</v>
      </c>
    </row>
    <row r="88" ht="11.25" customHeight="1">
      <c r="A88" t="s">
        <v>16</v>
      </c>
      <c r="B88" t="s">
        <v>3367</v>
      </c>
      <c r="C88" t="s">
        <v>3368</v>
      </c>
      <c r="D88" t="s">
        <v>3385</v>
      </c>
      <c r="E88" t="s">
        <v>3386</v>
      </c>
      <c r="F88" t="s">
        <v>3199</v>
      </c>
      <c r="G88" t="s">
        <v>3387</v>
      </c>
    </row>
    <row r="89" ht="11.25" customHeight="1">
      <c r="A89" t="s">
        <v>16</v>
      </c>
      <c r="B89" t="s">
        <v>3388</v>
      </c>
      <c r="C89" t="s">
        <v>3389</v>
      </c>
      <c r="D89" t="s">
        <v>3388</v>
      </c>
      <c r="E89" t="s">
        <v>3389</v>
      </c>
      <c r="F89" t="s">
        <v>3183</v>
      </c>
      <c r="G89" t="s">
        <v>3390</v>
      </c>
    </row>
    <row r="90" ht="11.25" customHeight="1">
      <c r="A90" t="s">
        <v>16</v>
      </c>
      <c r="B90" t="s">
        <v>3391</v>
      </c>
      <c r="C90" t="s">
        <v>3392</v>
      </c>
      <c r="D90" t="s">
        <v>3391</v>
      </c>
      <c r="E90" t="s">
        <v>3392</v>
      </c>
      <c r="F90" t="s">
        <v>3183</v>
      </c>
      <c r="G90" t="s">
        <v>3393</v>
      </c>
    </row>
    <row r="91" ht="11.25" customHeight="1">
      <c r="A91" t="s">
        <v>16</v>
      </c>
      <c r="B91" t="s">
        <v>3394</v>
      </c>
      <c r="C91" t="s">
        <v>3395</v>
      </c>
      <c r="D91" t="s">
        <v>3396</v>
      </c>
      <c r="E91" t="s">
        <v>3397</v>
      </c>
      <c r="F91" t="s">
        <v>3199</v>
      </c>
      <c r="G91" t="s">
        <v>3398</v>
      </c>
    </row>
    <row r="92" ht="11.25" customHeight="1">
      <c r="A92" t="s">
        <v>16</v>
      </c>
      <c r="B92" t="s">
        <v>3394</v>
      </c>
      <c r="C92" t="s">
        <v>3395</v>
      </c>
      <c r="D92" t="s">
        <v>3399</v>
      </c>
      <c r="E92" t="s">
        <v>3400</v>
      </c>
      <c r="F92" t="s">
        <v>3199</v>
      </c>
      <c r="G92" t="s">
        <v>3401</v>
      </c>
    </row>
    <row r="93" ht="11.25" customHeight="1">
      <c r="A93" t="s">
        <v>16</v>
      </c>
      <c r="B93" t="s">
        <v>3394</v>
      </c>
      <c r="C93" t="s">
        <v>3395</v>
      </c>
      <c r="D93" t="s">
        <v>3402</v>
      </c>
      <c r="E93" t="s">
        <v>3403</v>
      </c>
      <c r="F93" t="s">
        <v>3199</v>
      </c>
      <c r="G93" t="s">
        <v>3404</v>
      </c>
    </row>
    <row r="94" ht="11.25" customHeight="1">
      <c r="A94" t="s">
        <v>16</v>
      </c>
      <c r="B94" t="s">
        <v>3394</v>
      </c>
      <c r="C94" t="s">
        <v>3395</v>
      </c>
      <c r="D94" t="s">
        <v>3405</v>
      </c>
      <c r="E94" t="s">
        <v>3406</v>
      </c>
      <c r="F94" t="s">
        <v>3222</v>
      </c>
      <c r="G94" t="s">
        <v>3407</v>
      </c>
    </row>
    <row r="95" ht="11.25" customHeight="1">
      <c r="A95" t="s">
        <v>16</v>
      </c>
      <c r="B95" t="s">
        <v>3394</v>
      </c>
      <c r="C95" t="s">
        <v>3395</v>
      </c>
      <c r="D95" t="s">
        <v>3408</v>
      </c>
      <c r="E95" t="s">
        <v>3409</v>
      </c>
      <c r="F95" t="s">
        <v>3199</v>
      </c>
      <c r="G95" t="s">
        <v>3410</v>
      </c>
    </row>
    <row r="96" ht="11.25" customHeight="1">
      <c r="A96" t="s">
        <v>16</v>
      </c>
      <c r="B96" t="s">
        <v>3394</v>
      </c>
      <c r="C96" t="s">
        <v>3395</v>
      </c>
      <c r="D96" t="s">
        <v>3394</v>
      </c>
      <c r="E96" t="s">
        <v>3395</v>
      </c>
      <c r="F96" t="s">
        <v>3200</v>
      </c>
      <c r="G96" t="s">
        <v>3411</v>
      </c>
    </row>
    <row r="97" ht="11.25" customHeight="1">
      <c r="A97" t="s">
        <v>16</v>
      </c>
      <c r="B97" t="s">
        <v>3394</v>
      </c>
      <c r="C97" t="s">
        <v>3395</v>
      </c>
      <c r="D97" t="s">
        <v>3412</v>
      </c>
      <c r="E97" t="s">
        <v>3413</v>
      </c>
      <c r="F97" t="s">
        <v>3222</v>
      </c>
      <c r="G97" t="s">
        <v>3414</v>
      </c>
    </row>
    <row r="98" ht="11.25" customHeight="1">
      <c r="A98" t="s">
        <v>16</v>
      </c>
      <c r="B98" t="s">
        <v>3394</v>
      </c>
      <c r="C98" t="s">
        <v>3395</v>
      </c>
      <c r="D98" t="s">
        <v>3415</v>
      </c>
      <c r="E98" t="s">
        <v>3416</v>
      </c>
      <c r="F98" t="s">
        <v>3199</v>
      </c>
      <c r="G98" t="s">
        <v>3417</v>
      </c>
    </row>
    <row r="99" ht="11.25" customHeight="1">
      <c r="A99" t="s">
        <v>16</v>
      </c>
      <c r="B99" t="s">
        <v>3418</v>
      </c>
      <c r="C99" t="s">
        <v>3419</v>
      </c>
      <c r="D99" t="s">
        <v>3418</v>
      </c>
      <c r="E99" t="s">
        <v>3419</v>
      </c>
      <c r="F99" t="s">
        <v>3183</v>
      </c>
      <c r="G99" t="s">
        <v>3420</v>
      </c>
    </row>
    <row r="100" ht="11.25" customHeight="1">
      <c r="A100" t="s">
        <v>16</v>
      </c>
      <c r="B100" t="s">
        <v>3421</v>
      </c>
      <c r="C100" t="s">
        <v>3422</v>
      </c>
      <c r="D100" t="s">
        <v>3423</v>
      </c>
      <c r="E100" t="s">
        <v>3424</v>
      </c>
      <c r="F100" t="s">
        <v>3199</v>
      </c>
      <c r="G100" t="s">
        <v>3425</v>
      </c>
    </row>
    <row r="101" ht="11.25" customHeight="1">
      <c r="A101" t="s">
        <v>16</v>
      </c>
      <c r="B101" t="s">
        <v>3421</v>
      </c>
      <c r="C101" t="s">
        <v>3422</v>
      </c>
      <c r="D101" t="s">
        <v>3426</v>
      </c>
      <c r="E101" t="s">
        <v>3427</v>
      </c>
      <c r="F101" t="s">
        <v>3199</v>
      </c>
      <c r="G101" t="s">
        <v>3428</v>
      </c>
    </row>
    <row r="102" ht="11.25" customHeight="1">
      <c r="A102" t="s">
        <v>16</v>
      </c>
      <c r="B102" t="s">
        <v>3421</v>
      </c>
      <c r="C102" t="s">
        <v>3422</v>
      </c>
      <c r="D102" t="s">
        <v>3429</v>
      </c>
      <c r="E102" t="s">
        <v>3430</v>
      </c>
      <c r="F102" t="s">
        <v>3199</v>
      </c>
      <c r="G102" t="s">
        <v>3431</v>
      </c>
    </row>
    <row r="103" ht="11.25" customHeight="1">
      <c r="A103" t="s">
        <v>16</v>
      </c>
      <c r="B103" t="s">
        <v>3421</v>
      </c>
      <c r="C103" t="s">
        <v>3422</v>
      </c>
      <c r="D103" t="s">
        <v>3432</v>
      </c>
      <c r="E103" t="s">
        <v>3433</v>
      </c>
      <c r="F103" t="s">
        <v>3199</v>
      </c>
      <c r="G103" t="s">
        <v>3434</v>
      </c>
    </row>
    <row r="104" ht="11.25" customHeight="1">
      <c r="A104" t="s">
        <v>16</v>
      </c>
      <c r="B104" t="s">
        <v>3421</v>
      </c>
      <c r="C104" t="s">
        <v>3422</v>
      </c>
      <c r="D104" t="s">
        <v>3421</v>
      </c>
      <c r="E104" t="s">
        <v>3422</v>
      </c>
      <c r="F104" t="s">
        <v>3200</v>
      </c>
      <c r="G104" t="s">
        <v>3435</v>
      </c>
    </row>
    <row r="105" ht="11.25" customHeight="1">
      <c r="A105" t="s">
        <v>16</v>
      </c>
      <c r="B105" t="s">
        <v>3421</v>
      </c>
      <c r="C105" t="s">
        <v>3422</v>
      </c>
      <c r="D105" t="s">
        <v>3436</v>
      </c>
      <c r="E105" t="s">
        <v>3437</v>
      </c>
      <c r="F105" t="s">
        <v>3199</v>
      </c>
      <c r="G105" t="s">
        <v>3438</v>
      </c>
    </row>
    <row r="106" ht="11.25" customHeight="1">
      <c r="A106" t="s">
        <v>16</v>
      </c>
      <c r="B106" t="s">
        <v>3439</v>
      </c>
      <c r="C106" t="s">
        <v>3440</v>
      </c>
      <c r="D106" t="s">
        <v>3439</v>
      </c>
      <c r="E106" t="s">
        <v>3440</v>
      </c>
      <c r="F106" t="s">
        <v>3186</v>
      </c>
      <c r="G106" t="s">
        <v>3441</v>
      </c>
    </row>
    <row r="107" ht="11.25" customHeight="1">
      <c r="A107" t="s">
        <v>16</v>
      </c>
      <c r="B107" t="s">
        <v>3442</v>
      </c>
      <c r="C107" t="s">
        <v>3443</v>
      </c>
      <c r="D107" t="s">
        <v>3442</v>
      </c>
      <c r="E107" t="s">
        <v>3443</v>
      </c>
      <c r="F107" t="s">
        <v>3186</v>
      </c>
      <c r="G107" t="s">
        <v>3444</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3512</v>
      </c>
      <c r="B1" s="836" t="s">
        <v>3513</v>
      </c>
      <c r="C1" s="836" t="s">
        <v>1182</v>
      </c>
    </row>
    <row r="2" ht="11.25" customHeight="1">
      <c r="A2" s="836">
        <v>4189678</v>
      </c>
      <c r="B2" s="836" t="s">
        <v>3514</v>
      </c>
      <c r="C2" s="836" t="s">
        <v>3515</v>
      </c>
    </row>
    <row r="3" ht="11.25" customHeight="1">
      <c r="A3" s="836">
        <v>4190415</v>
      </c>
      <c r="B3" s="836" t="s">
        <v>3516</v>
      </c>
      <c r="C3" s="836" t="s">
        <v>3515</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3517</v>
      </c>
      <c r="B1" s="164" t="s">
        <v>3518</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1" deleteRows="1" formatColumns="0" formatRows="0"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3519</v>
      </c>
      <c r="B1" t="b">
        <v>1</v>
      </c>
    </row>
    <row r="2" ht="11.25" customHeight="1">
      <c r="A2" t="s">
        <v>3520</v>
      </c>
      <c r="B2" t="b">
        <v>0</v>
      </c>
    </row>
    <row r="3" ht="11.25" customHeight="1">
      <c r="A3" t="s">
        <v>3521</v>
      </c>
      <c r="B3" t="b">
        <v>1</v>
      </c>
    </row>
    <row r="4" ht="11.25" customHeight="1">
      <c r="A4" t="s">
        <v>3522</v>
      </c>
      <c r="B4" t="b">
        <v>0</v>
      </c>
    </row>
    <row r="5" ht="11.25" customHeight="1">
      <c r="A5" t="s">
        <v>3523</v>
      </c>
      <c r="B5" t="b">
        <v>0</v>
      </c>
    </row>
    <row r="6" ht="11.25" customHeight="1">
      <c r="A6" t="s">
        <v>3524</v>
      </c>
      <c r="B6" t="b">
        <v>0</v>
      </c>
    </row>
    <row r="7" ht="11.25" customHeight="1">
      <c r="A7" t="s">
        <v>3525</v>
      </c>
      <c r="B7" t="b">
        <v>0</v>
      </c>
    </row>
    <row r="8" ht="11.25" customHeight="1">
      <c r="A8" t="s">
        <v>3526</v>
      </c>
      <c r="B8" t="b">
        <v>0</v>
      </c>
    </row>
    <row r="9" ht="11.25" customHeight="1">
      <c r="A9" t="s">
        <v>3527</v>
      </c>
      <c r="B9" t="b">
        <v>1</v>
      </c>
    </row>
    <row r="10" ht="11.25" customHeight="1">
      <c r="A10" t="s">
        <v>3528</v>
      </c>
      <c r="B10" t="b">
        <v>0</v>
      </c>
    </row>
    <row r="11" ht="11.25" customHeight="1">
      <c r="A11" t="s">
        <v>3529</v>
      </c>
      <c r="B11" t="b">
        <v>0</v>
      </c>
    </row>
    <row r="12" ht="11.25" customHeight="1">
      <c r="A12" t="s">
        <v>3530</v>
      </c>
      <c r="B12" t="b">
        <v>0</v>
      </c>
    </row>
    <row r="13" ht="11.25" customHeight="1">
      <c r="A13" t="s">
        <v>3531</v>
      </c>
      <c r="B13" t="b">
        <v>0</v>
      </c>
    </row>
    <row r="14" ht="11.25" customHeight="1">
      <c r="A14" t="s">
        <v>3532</v>
      </c>
      <c r="B14" t="b">
        <v>0</v>
      </c>
    </row>
    <row r="15" ht="11.25" customHeight="1">
      <c r="A15" t="s">
        <v>3533</v>
      </c>
      <c r="B15" t="b">
        <v>1</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1" deleteRows="1" insertColumns="1" insertRows="1" sheet="1" sort="1"/>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3534</v>
      </c>
      <c r="B1" s="68" t="s">
        <v>3535</v>
      </c>
    </row>
    <row r="2" ht="11.25" customHeight="1">
      <c r="A2" s="65" t="s">
        <v>3536</v>
      </c>
      <c r="B2" s="65" t="s">
        <v>3537</v>
      </c>
    </row>
    <row r="3" ht="11.25" customHeight="1">
      <c r="A3" s="65" t="s">
        <v>3538</v>
      </c>
      <c r="B3" s="65" t="s">
        <v>3539</v>
      </c>
    </row>
    <row r="4" ht="11.25" customHeight="1">
      <c r="A4" s="65" t="s">
        <v>3540</v>
      </c>
      <c r="B4" s="65" t="s">
        <v>3541</v>
      </c>
    </row>
    <row r="5" ht="11.25" customHeight="1">
      <c r="A5" s="65" t="s">
        <v>3542</v>
      </c>
      <c r="B5" s="65" t="s">
        <v>3543</v>
      </c>
    </row>
    <row r="6" ht="11.25" customHeight="1">
      <c r="A6" s="65" t="s">
        <v>3544</v>
      </c>
      <c r="B6" s="65" t="s">
        <v>3545</v>
      </c>
    </row>
    <row r="7" ht="11.25" customHeight="1">
      <c r="A7" s="65" t="s">
        <v>3546</v>
      </c>
      <c r="B7" s="65" t="s">
        <v>3547</v>
      </c>
    </row>
    <row r="8" ht="11.25" customHeight="1">
      <c r="A8" s="65" t="s">
        <v>3548</v>
      </c>
      <c r="B8" s="65" t="s">
        <v>3549</v>
      </c>
    </row>
    <row r="9" ht="11.25" customHeight="1">
      <c r="A9" s="65" t="s">
        <v>3550</v>
      </c>
      <c r="B9" s="65" t="s">
        <v>3551</v>
      </c>
    </row>
    <row r="10" ht="11.25" customHeight="1">
      <c r="A10" s="65" t="s">
        <v>3552</v>
      </c>
      <c r="B10" s="65" t="s">
        <v>3553</v>
      </c>
    </row>
    <row r="11" ht="11.25" customHeight="1">
      <c r="A11" s="65" t="s">
        <v>3554</v>
      </c>
      <c r="B11" s="65" t="s">
        <v>3555</v>
      </c>
    </row>
    <row r="12" ht="11.25" customHeight="1">
      <c r="A12" s="65" t="s">
        <v>3556</v>
      </c>
      <c r="B12" s="65" t="s">
        <v>3557</v>
      </c>
    </row>
    <row r="13" ht="11.25" customHeight="1">
      <c r="A13" s="65" t="s">
        <v>3558</v>
      </c>
      <c r="B13" s="65" t="s">
        <v>3559</v>
      </c>
    </row>
    <row r="14" ht="11.25" customHeight="1">
      <c r="A14" s="65" t="s">
        <v>3560</v>
      </c>
      <c r="B14" s="65" t="s">
        <v>3561</v>
      </c>
    </row>
    <row r="15" ht="11.25" customHeight="1">
      <c r="A15" s="65" t="s">
        <v>3562</v>
      </c>
      <c r="B15" s="65" t="s">
        <v>3563</v>
      </c>
    </row>
    <row r="16" ht="11.25" customHeight="1">
      <c r="A16" s="65" t="s">
        <v>3564</v>
      </c>
      <c r="B16" s="65" t="s">
        <v>3565</v>
      </c>
    </row>
    <row r="17" ht="11.25" customHeight="1">
      <c r="A17" s="65" t="s">
        <v>3566</v>
      </c>
      <c r="B17" s="65" t="s">
        <v>3567</v>
      </c>
    </row>
    <row r="18" ht="11.25" customHeight="1">
      <c r="A18" s="65" t="s">
        <v>3568</v>
      </c>
      <c r="B18" s="65" t="s">
        <v>3569</v>
      </c>
    </row>
    <row r="19" ht="11.25" customHeight="1">
      <c r="A19" s="65" t="s">
        <v>3570</v>
      </c>
      <c r="B19" s="65" t="s">
        <v>3571</v>
      </c>
    </row>
    <row r="20" ht="11.25" customHeight="1">
      <c r="A20" s="65" t="s">
        <v>3572</v>
      </c>
      <c r="B20" s="65" t="s">
        <v>3573</v>
      </c>
    </row>
    <row r="21" ht="11.25" customHeight="1">
      <c r="A21" s="65" t="s">
        <v>3574</v>
      </c>
      <c r="B21" s="65" t="s">
        <v>3575</v>
      </c>
    </row>
    <row r="22" ht="11.25" customHeight="1">
      <c r="A22" s="65" t="s">
        <v>3576</v>
      </c>
      <c r="B22" s="65" t="s">
        <v>3577</v>
      </c>
    </row>
    <row r="23" ht="11.25" customHeight="1">
      <c r="A23" s="65" t="s">
        <v>3578</v>
      </c>
      <c r="B23" s="65" t="s">
        <v>3579</v>
      </c>
    </row>
    <row r="24" ht="11.25" customHeight="1">
      <c r="A24" s="65" t="s">
        <v>3580</v>
      </c>
      <c r="B24" s="65" t="s">
        <v>3581</v>
      </c>
    </row>
    <row r="25" ht="11.25" customHeight="1">
      <c r="A25" s="65" t="s">
        <v>3582</v>
      </c>
      <c r="B25" s="65" t="s">
        <v>3583</v>
      </c>
    </row>
    <row r="26" ht="11.25" customHeight="1">
      <c r="A26" s="65" t="s">
        <v>3584</v>
      </c>
      <c r="B26" s="65" t="s">
        <v>3585</v>
      </c>
    </row>
    <row r="27" ht="11.25" customHeight="1">
      <c r="A27" s="65" t="s">
        <v>3586</v>
      </c>
      <c r="B27" s="65" t="s">
        <v>3587</v>
      </c>
    </row>
    <row r="28" ht="11.25" customHeight="1">
      <c r="A28" s="65" t="s">
        <v>3588</v>
      </c>
      <c r="B28" s="65" t="s">
        <v>3589</v>
      </c>
    </row>
    <row r="29" ht="11.25" customHeight="1">
      <c r="A29" s="65" t="s">
        <v>3590</v>
      </c>
      <c r="B29" s="65" t="s">
        <v>3591</v>
      </c>
    </row>
    <row r="30" ht="11.25" customHeight="1">
      <c r="A30" s="65" t="s">
        <v>3592</v>
      </c>
      <c r="B30" s="65" t="s">
        <v>3593</v>
      </c>
    </row>
    <row r="31" ht="11.25" customHeight="1">
      <c r="A31" s="65" t="s">
        <v>3594</v>
      </c>
      <c r="B31" s="65" t="s">
        <v>3595</v>
      </c>
    </row>
    <row r="32" ht="11.25" customHeight="1">
      <c r="A32" s="65" t="s">
        <v>3596</v>
      </c>
      <c r="B32" s="65" t="s">
        <v>3597</v>
      </c>
    </row>
    <row r="33" ht="11.25" customHeight="1">
      <c r="A33" s="65" t="s">
        <v>3598</v>
      </c>
      <c r="B33" s="65" t="s">
        <v>3599</v>
      </c>
    </row>
    <row r="34" ht="11.25" customHeight="1">
      <c r="A34" s="65" t="s">
        <v>3600</v>
      </c>
      <c r="B34" s="65" t="s">
        <v>3601</v>
      </c>
    </row>
    <row r="35" ht="11.25" customHeight="1">
      <c r="A35" s="65" t="s">
        <v>3602</v>
      </c>
      <c r="B35" s="65" t="s">
        <v>3603</v>
      </c>
    </row>
    <row r="36" ht="11.25" customHeight="1">
      <c r="A36" s="65" t="s">
        <v>3604</v>
      </c>
      <c r="B36" s="65" t="s">
        <v>3605</v>
      </c>
    </row>
    <row r="37" ht="11.25" customHeight="1">
      <c r="A37" s="65" t="s">
        <v>3606</v>
      </c>
      <c r="B37" s="65" t="s">
        <v>3607</v>
      </c>
    </row>
    <row r="38" ht="11.25" customHeight="1">
      <c r="A38" s="65" t="s">
        <v>3608</v>
      </c>
      <c r="B38" s="65" t="s">
        <v>3609</v>
      </c>
    </row>
    <row r="39" ht="11.25" customHeight="1">
      <c r="A39" s="65" t="s">
        <v>3610</v>
      </c>
      <c r="B39" s="65" t="s">
        <v>3611</v>
      </c>
    </row>
    <row r="40" ht="11.25" customHeight="1">
      <c r="A40" s="65" t="s">
        <v>3612</v>
      </c>
      <c r="B40" s="65" t="s">
        <v>3613</v>
      </c>
    </row>
    <row r="41" ht="11.25" customHeight="1">
      <c r="A41" s="65" t="s">
        <v>3614</v>
      </c>
      <c r="B41" s="65" t="s">
        <v>3615</v>
      </c>
    </row>
    <row r="42" ht="11.25" customHeight="1">
      <c r="A42" s="65" t="s">
        <v>3616</v>
      </c>
      <c r="B42" s="65" t="s">
        <v>3617</v>
      </c>
    </row>
    <row r="43" ht="11.25" customHeight="1">
      <c r="A43" s="65" t="s">
        <v>3618</v>
      </c>
      <c r="B43" s="65" t="s">
        <v>3619</v>
      </c>
    </row>
    <row r="44" ht="11.25" customHeight="1">
      <c r="A44" s="65" t="s">
        <v>3620</v>
      </c>
      <c r="B44" s="65" t="s">
        <v>3621</v>
      </c>
    </row>
    <row r="45" ht="11.25" customHeight="1">
      <c r="A45" s="65" t="s">
        <v>3622</v>
      </c>
      <c r="B45" s="65" t="s">
        <v>3623</v>
      </c>
    </row>
    <row r="46" ht="11.25" customHeight="1">
      <c r="A46" s="65" t="s">
        <v>3624</v>
      </c>
      <c r="B46" s="65" t="s">
        <v>3625</v>
      </c>
    </row>
    <row r="47" ht="11.25" customHeight="1">
      <c r="A47" s="65" t="s">
        <v>3626</v>
      </c>
      <c r="B47" s="65" t="s">
        <v>3627</v>
      </c>
    </row>
    <row r="48" ht="11.25" customHeight="1">
      <c r="A48" s="65" t="s">
        <v>3628</v>
      </c>
      <c r="B48" s="65" t="s">
        <v>3629</v>
      </c>
    </row>
    <row r="49" ht="11.25" customHeight="1">
      <c r="A49" s="65" t="s">
        <v>3630</v>
      </c>
      <c r="B49" s="65" t="s">
        <v>3631</v>
      </c>
    </row>
    <row r="50" ht="11.25" customHeight="1">
      <c r="A50" s="65" t="s">
        <v>3632</v>
      </c>
      <c r="B50" s="65" t="s">
        <v>3633</v>
      </c>
    </row>
    <row r="51" ht="11.25" customHeight="1">
      <c r="A51" s="65" t="s">
        <v>3634</v>
      </c>
      <c r="B51" s="65" t="s">
        <v>3635</v>
      </c>
    </row>
    <row r="52" ht="11.25" customHeight="1">
      <c r="A52" s="65" t="s">
        <v>3636</v>
      </c>
      <c r="B52" s="65" t="s">
        <v>3637</v>
      </c>
    </row>
    <row r="53" ht="11.25" customHeight="1">
      <c r="A53" s="65" t="s">
        <v>3638</v>
      </c>
      <c r="B53" s="65" t="s">
        <v>3639</v>
      </c>
    </row>
    <row r="54" ht="11.25" customHeight="1">
      <c r="A54" s="65" t="s">
        <v>3640</v>
      </c>
      <c r="B54" s="65" t="s">
        <v>3641</v>
      </c>
    </row>
    <row r="55" ht="11.25" customHeight="1">
      <c r="A55" s="65" t="s">
        <v>3642</v>
      </c>
      <c r="B55" s="65" t="s">
        <v>3643</v>
      </c>
    </row>
    <row r="56" ht="11.25" customHeight="1">
      <c r="A56" s="65" t="s">
        <v>3644</v>
      </c>
      <c r="B56" s="65" t="s">
        <v>3645</v>
      </c>
    </row>
    <row r="57" ht="11.25" customHeight="1">
      <c r="A57" s="65" t="s">
        <v>3646</v>
      </c>
      <c r="B57" s="65" t="s">
        <v>3647</v>
      </c>
    </row>
    <row r="58" ht="11.25" customHeight="1">
      <c r="A58" s="65" t="s">
        <v>3648</v>
      </c>
      <c r="B58" s="65" t="s">
        <v>3649</v>
      </c>
    </row>
    <row r="59" ht="11.25" customHeight="1">
      <c r="A59" s="65" t="s">
        <v>3650</v>
      </c>
      <c r="B59" s="65" t="s">
        <v>3651</v>
      </c>
    </row>
    <row r="60" ht="11.25" customHeight="1">
      <c r="A60" s="65" t="s">
        <v>3652</v>
      </c>
      <c r="B60" s="65" t="s">
        <v>3653</v>
      </c>
    </row>
    <row r="61" ht="11.25" customHeight="1">
      <c r="A61" s="65"/>
      <c r="B61" s="65" t="s">
        <v>3654</v>
      </c>
    </row>
    <row r="62" ht="11.25" customHeight="1">
      <c r="A62" s="65"/>
      <c r="B62" s="65" t="s">
        <v>3655</v>
      </c>
    </row>
    <row r="63" ht="11.25" customHeight="1">
      <c r="A63" s="65"/>
      <c r="B63" s="65" t="s">
        <v>3656</v>
      </c>
    </row>
    <row r="64" ht="11.25" customHeight="1">
      <c r="A64" s="65"/>
      <c r="B64" s="65" t="s">
        <v>3657</v>
      </c>
    </row>
    <row r="65" ht="11.25" customHeight="1">
      <c r="A65" s="65"/>
      <c r="B65" s="65" t="s">
        <v>3658</v>
      </c>
    </row>
    <row r="66" ht="11.25" customHeight="1">
      <c r="A66" s="65"/>
      <c r="B66" s="65" t="s">
        <v>3659</v>
      </c>
    </row>
    <row r="67" ht="11.25" customHeight="1">
      <c r="A67" s="65"/>
      <c r="B67" s="65" t="s">
        <v>3660</v>
      </c>
    </row>
    <row r="68" ht="11.25" customHeight="1">
      <c r="A68" s="65"/>
      <c r="B68" s="65" t="s">
        <v>3661</v>
      </c>
    </row>
    <row r="69" ht="11.25" customHeight="1">
      <c r="A69" s="65"/>
      <c r="B69" s="65" t="s">
        <v>3662</v>
      </c>
    </row>
    <row r="70" ht="11.25" customHeight="1">
      <c r="A70" s="65"/>
      <c r="B70" s="65" t="s">
        <v>3663</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1" deleteRows="1" formatColumns="0" formatRows="0"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3664</v>
      </c>
    </row>
    <row r="2" ht="90" customHeight="1">
      <c r="B2" s="95" t="s">
        <v>3665</v>
      </c>
    </row>
    <row r="3" ht="67.5" customHeight="1">
      <c r="B3" s="95" t="s">
        <v>3666</v>
      </c>
    </row>
    <row r="4" ht="33.75" customHeight="1">
      <c r="B4" s="95" t="s">
        <v>3667</v>
      </c>
    </row>
    <row r="5" ht="11.25" customHeight="1">
      <c r="B5" s="95" t="s">
        <v>3668</v>
      </c>
    </row>
    <row r="6" ht="22.5" customHeight="1">
      <c r="B6" s="95" t="s">
        <v>3669</v>
      </c>
    </row>
    <row r="7" ht="22.5" customHeight="1">
      <c r="B7" s="95" t="s">
        <v>3670</v>
      </c>
    </row>
    <row r="8" ht="22.5" customHeight="1">
      <c r="B8" s="95" t="s">
        <v>3671</v>
      </c>
    </row>
    <row r="9" ht="22.5" customHeight="1">
      <c r="B9" s="95" t="s">
        <v>3672</v>
      </c>
    </row>
    <row r="10" ht="56.25" customHeight="1">
      <c r="B10" s="95" t="s">
        <v>3673</v>
      </c>
    </row>
    <row r="11" ht="12.75" customHeight="1">
      <c r="B11" s="160" t="s">
        <v>3674</v>
      </c>
    </row>
    <row r="12" ht="11.25" customHeight="1">
      <c r="B12" s="94" t="s">
        <v>3675</v>
      </c>
    </row>
    <row r="13" ht="22.5" customHeight="1">
      <c r="B13" s="95" t="s">
        <v>3676</v>
      </c>
    </row>
    <row r="14" ht="67.5" customHeight="1">
      <c r="B14" s="95" t="s">
        <v>3677</v>
      </c>
    </row>
    <row r="15" ht="22.5" customHeight="1">
      <c r="B15" s="95" t="s">
        <v>3678</v>
      </c>
    </row>
    <row r="16" ht="11.25" customHeight="1">
      <c r="B16" s="94" t="s">
        <v>3679</v>
      </c>
      <c r="D16" s="101"/>
    </row>
    <row r="17" ht="33.75" customHeight="1">
      <c r="B17" s="95" t="s">
        <v>3680</v>
      </c>
    </row>
    <row r="18" ht="33.75" customHeight="1">
      <c r="B18" s="95" t="s">
        <v>3681</v>
      </c>
    </row>
    <row r="19" ht="11.25" customHeight="1">
      <c r="B19" s="95" t="s">
        <v>3682</v>
      </c>
    </row>
    <row r="20" ht="33.75" customHeight="1">
      <c r="B20" s="95" t="s">
        <v>3683</v>
      </c>
    </row>
    <row r="21" ht="11.25" customHeight="1">
      <c r="B21" s="94" t="s">
        <v>3684</v>
      </c>
    </row>
    <row r="22" ht="11.25" customHeight="1">
      <c r="B22" s="95" t="s">
        <v>3685</v>
      </c>
    </row>
    <row r="24" ht="22.5" customHeight="1">
      <c r="B24" s="162" t="s">
        <v>3686</v>
      </c>
    </row>
    <row r="26" ht="11.25" customHeight="1">
      <c r="B26" s="94" t="s">
        <v>3687</v>
      </c>
    </row>
    <row r="27" ht="22.5" customHeight="1">
      <c r="B27" s="161" t="s">
        <v>402</v>
      </c>
    </row>
    <row r="28" ht="56.25" customHeight="1">
      <c r="B28" s="161" t="s">
        <v>3688</v>
      </c>
    </row>
    <row r="29" ht="11.25" customHeight="1">
      <c r="B29" s="211" t="s">
        <v>3689</v>
      </c>
    </row>
    <row r="30" ht="22.5" customHeight="1">
      <c r="B30" s="161" t="s">
        <v>3690</v>
      </c>
    </row>
    <row r="32" ht="11.25" customHeight="1">
      <c r="A32" s="189"/>
      <c r="B32" s="190" t="s">
        <v>3691</v>
      </c>
    </row>
    <row r="33" ht="14.25" customHeight="1">
      <c r="A33" s="191">
        <v>1</v>
      </c>
      <c r="B33" s="192" t="s">
        <v>3692</v>
      </c>
    </row>
    <row r="34" ht="14.25" customHeight="1">
      <c r="A34" s="191">
        <v>2</v>
      </c>
      <c r="B34" s="192" t="s">
        <v>3693</v>
      </c>
    </row>
    <row r="35" ht="11.25" customHeight="1">
      <c r="B35" s="190" t="s">
        <v>3694</v>
      </c>
    </row>
    <row r="36" ht="11.25" customHeight="1">
      <c r="B36" s="192" t="s">
        <v>3695</v>
      </c>
    </row>
  </sheetData>
  <sheetProtection autoFilter="0" deleteColumns="1" deleteRows="1"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358</v>
      </c>
      <c r="I1" s="2218"/>
      <c r="V1" s="1608" t="s">
        <v>14</v>
      </c>
    </row>
    <row r="2" s="1636" customFormat="1" ht="14.25" hidden="1" customHeight="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r="3" s="1636" customFormat="1" ht="14.25" hidden="1" customHeight="1">
      <c r="C3" s="1620"/>
      <c r="D3" s="2235"/>
      <c r="E3" s="2237"/>
      <c r="F3" s="406"/>
      <c r="G3" s="870"/>
      <c r="H3" s="870" t="s">
        <v>389</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362</v>
      </c>
      <c r="I5" s="703"/>
      <c r="J5" s="703"/>
      <c r="L5" s="1615"/>
      <c r="M5" s="1615"/>
      <c r="N5" s="1615"/>
      <c r="O5" s="1615"/>
      <c r="P5" s="1615"/>
      <c r="Q5" s="1615"/>
      <c r="R5" s="1615"/>
      <c r="S5" s="1615"/>
      <c r="T5" s="1615"/>
      <c r="U5" s="1615"/>
      <c r="V5" s="1614">
        <v>5</v>
      </c>
    </row>
    <row r="6" ht="29.25" customHeight="1">
      <c r="C6" s="1517"/>
      <c r="D6" s="2238" t="s">
        <v>390</v>
      </c>
      <c r="E6" s="2238"/>
      <c r="F6" s="2238"/>
      <c r="G6" s="2238"/>
      <c r="H6" s="2238"/>
      <c r="I6" s="2238"/>
      <c r="J6" s="492"/>
      <c r="K6" s="1616"/>
      <c r="V6" s="1608">
        <v>28</v>
      </c>
    </row>
    <row r="7" ht="18" customHeight="1">
      <c r="C7" s="1517"/>
      <c r="D7" s="2177" t="str">
        <f>IF(org=0,"Не определено",org)</f>
        <v xml:space="preserve">АО "ДГК"</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306</v>
      </c>
      <c r="E10" s="2220"/>
      <c r="F10" s="2220"/>
      <c r="G10" s="2220"/>
      <c r="H10" s="2220"/>
      <c r="I10" s="2220"/>
      <c r="J10" s="2224" t="s">
        <v>307</v>
      </c>
      <c r="V10" s="1608">
        <v>14</v>
      </c>
    </row>
    <row r="11" ht="27.300000000000001" customHeight="1">
      <c r="C11" s="1517"/>
      <c r="D11" s="2128" t="s">
        <v>90</v>
      </c>
      <c r="E11" s="2224" t="s">
        <v>106</v>
      </c>
      <c r="F11" s="2193" t="s">
        <v>90</v>
      </c>
      <c r="G11" s="2194"/>
      <c r="H11" s="2176" t="s">
        <v>391</v>
      </c>
      <c r="I11" s="2176" t="s">
        <v>392</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382</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110</v>
      </c>
      <c r="E14" s="2236"/>
      <c r="F14" s="1618"/>
      <c r="G14" s="1617" t="s">
        <v>110</v>
      </c>
      <c r="H14" s="1624"/>
      <c r="I14" s="1622"/>
      <c r="J14" s="2170" t="s">
        <v>393</v>
      </c>
      <c r="K14" s="1608"/>
      <c r="R14" s="501" t="s">
        <v>387</v>
      </c>
      <c r="S14" s="501" t="s">
        <v>387</v>
      </c>
      <c r="V14" s="1608">
        <v>14</v>
      </c>
    </row>
    <row r="15" ht="14.65" customHeight="1">
      <c r="A15" s="1608"/>
      <c r="C15" s="1517"/>
      <c r="D15" s="2235"/>
      <c r="E15" s="2237"/>
      <c r="F15" s="406"/>
      <c r="G15" s="870"/>
      <c r="H15" s="870" t="s">
        <v>389</v>
      </c>
      <c r="I15" s="314"/>
      <c r="J15" s="2171"/>
      <c r="K15" s="1608"/>
      <c r="R15" s="501"/>
      <c r="S15" s="501"/>
      <c r="V15" s="1608">
        <v>14</v>
      </c>
    </row>
    <row r="16" ht="14.65" customHeight="1">
      <c r="A16" s="1608"/>
      <c r="C16" s="1517"/>
      <c r="D16" s="406"/>
      <c r="E16" s="870" t="s">
        <v>122</v>
      </c>
      <c r="F16" s="314"/>
      <c r="G16" s="314"/>
      <c r="H16" s="407"/>
      <c r="I16" s="407"/>
      <c r="J16" s="2172"/>
      <c r="K16" s="1608"/>
      <c r="V16" s="1608">
        <v>14</v>
      </c>
    </row>
    <row r="17" ht="14.65" customHeight="1">
      <c r="K17" s="1608"/>
      <c r="V17" s="1608">
        <v>14</v>
      </c>
    </row>
    <row r="18" ht="22.5" hidden="1" customHeight="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1" deleteRows="1" formatColumns="0" formatRows="0" insertColumns="1" insertRows="1" sheet="1" sort="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A006D-0022-4FC5-9E8E-00420019009D}"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DA004E-002A-44AF-A2BF-0055009F00C8}"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320031-002A-4D2C-A25A-0079009600ED}"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