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<sst xmlns="http://schemas.openxmlformats.org/spreadsheetml/2006/main" count="10507" uniqueCount="2810">
  <si>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</si>
  <si>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</si>
  <si>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</si>
  <si>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</si>
  <si>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</si>
  <si>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</si>
  <si>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</si>
  <si>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</si>
  <si>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</si>
  <si>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</si>
  <si>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</si>
  <si>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</si>
  <si>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</si>
  <si>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</si>
  <si>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</si>
  <si>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</si>
  <si>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</si>
  <si>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</si>
  <si>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</si>
  <si>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</si>
  <si>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</si>
  <si>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</si>
  <si>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</si>
  <si>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</si>
  <si>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</si>
  <si>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</si>
  <si>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</si>
  <si>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</si>
  <si>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</si>
  <si>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</si>
  <si>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</si>
  <si>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</si>
  <si>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</si>
  <si>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</si>
  <si>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</si>
  <si>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</si>
  <si>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</si>
  <si>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</si>
  <si>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</si>
  <si>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</si>
  <si>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</si>
  <si>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ДГК-01.1/8123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</si>
  <si>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</si>
  <si>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</si>
  <si>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</si>
  <si>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ДГК-01.3/18695</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</si>
  <si>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</si>
  <si>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</si>
  <si>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</si>
  <si>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</si>
  <si>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</si>
  <si>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</si>
  <si>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</si>
  <si>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</si>
  <si>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</si>
  <si>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</si>
  <si>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</si>
  <si>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</si>
  <si>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</si>
  <si>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</si>
  <si>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</si>
  <si>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</si>
  <si>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</si>
  <si>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</si>
  <si>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</si>
  <si>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</si>
  <si>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</si>
  <si>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</si>
  <si>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</si>
  <si>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</si>
  <si>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</si>
  <si>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</si>
  <si>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</si>
  <si>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</si>
  <si>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</si>
  <si>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Волоснякова Светлана Алексеевна</t>
  </si>
  <si>
    <t>Должность</t>
  </si>
  <si>
    <t>Заместитель начальника управления экономики</t>
  </si>
  <si>
    <t>Контактный телефон</t>
  </si>
  <si>
    <t>8 (4212) 26-42-04</t>
  </si>
  <si>
    <t>E-mail</t>
  </si>
  <si>
    <t>volosnyakova-sa@dgk.ru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</si>
  <si>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</si>
  <si>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</si>
  <si>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</si>
  <si>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</si>
  <si>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</si>
  <si>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</si>
  <si>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</si>
  <si>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</si>
  <si>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</si>
  <si>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</si>
  <si>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</si>
  <si>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</si>
  <si>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</si>
  <si>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</si>
  <si>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</si>
  <si>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</si>
  <si>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</si>
  <si>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</si>
  <si>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</si>
  <si>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</si>
  <si>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</si>
  <si>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</si>
  <si>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</si>
  <si>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</si>
  <si>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</si>
  <si>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</si>
  <si>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</si>
  <si>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</si>
  <si>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</si>
  <si>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</si>
  <si>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</si>
  <si>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</si>
  <si>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</si>
  <si>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</si>
  <si>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</si>
  <si>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</si>
  <si>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</si>
  <si>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</si>
  <si>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</si>
  <si>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</si>
  <si>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</si>
  <si>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</si>
  <si>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</si>
  <si>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</si>
  <si>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</si>
  <si>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</si>
  <si>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</si>
  <si>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</si>
  <si>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</si>
  <si>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</si>
  <si>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</si>
  <si>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</si>
  <si>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</si>
  <si>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</si>
  <si>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</si>
  <si>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</si>
  <si>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</si>
  <si>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</si>
  <si>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</si>
  <si>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</si>
  <si>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</si>
  <si>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</si>
  <si>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</si>
  <si>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</si>
  <si>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</si>
  <si>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</si>
  <si>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</si>
  <si>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</si>
  <si>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</si>
  <si>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</si>
  <si>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</si>
  <si>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</si>
  <si>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</si>
  <si>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</si>
  <si>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</si>
  <si>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</si>
  <si>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</si>
  <si>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</si>
  <si>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</si>
  <si>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</si>
  <si>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</si>
  <si>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</si>
  <si>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</si>
  <si>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</si>
  <si>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</si>
  <si>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</si>
  <si>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</si>
  <si>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</si>
  <si>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</si>
  <si>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</si>
  <si>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</si>
  <si>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</si>
  <si>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</si>
  <si>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</si>
  <si>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</si>
  <si>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</si>
  <si>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</si>
  <si>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</si>
  <si>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</si>
  <si>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</si>
  <si>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</si>
  <si>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</si>
  <si>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</si>
  <si>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</si>
  <si>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</si>
  <si>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</si>
  <si>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</si>
  <si>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</si>
  <si>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</si>
  <si>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</si>
  <si>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</si>
  <si>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</si>
  <si>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</si>
  <si>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</si>
  <si>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</si>
  <si>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</si>
  <si>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</si>
  <si>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</si>
  <si>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</si>
  <si>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</si>
  <si>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</si>
  <si>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</si>
  <si>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</si>
  <si>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</si>
  <si>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</si>
  <si>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</si>
  <si>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</si>
  <si>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</si>
  <si>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</si>
  <si>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</si>
  <si>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</si>
  <si>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</si>
  <si>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</si>
  <si>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</si>
  <si>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</si>
  <si>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</si>
  <si>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</si>
  <si>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</si>
  <si>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</si>
  <si>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</si>
  <si>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</si>
  <si>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</si>
  <si>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</si>
  <si>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</si>
  <si>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</si>
  <si>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</si>
  <si>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</si>
  <si>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</si>
  <si>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</si>
  <si>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</si>
  <si>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</si>
  <si>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</si>
  <si>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</si>
  <si>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</si>
  <si>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</si>
  <si>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</si>
  <si>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</si>
  <si>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</si>
  <si>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</si>
  <si>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</si>
  <si>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</si>
  <si>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</si>
  <si>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</si>
  <si>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</si>
  <si>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</si>
  <si>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</si>
  <si>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</si>
  <si>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</si>
  <si>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</si>
  <si>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</si>
  <si>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</si>
  <si>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</si>
  <si>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</si>
  <si>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</si>
  <si>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</si>
  <si>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</si>
  <si>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</si>
  <si>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</si>
  <si>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</si>
  <si>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</si>
  <si>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</si>
  <si>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</si>
  <si>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</si>
  <si>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</si>
  <si>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</si>
  <si>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</si>
  <si>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</si>
  <si>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</si>
  <si>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</si>
  <si>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</si>
  <si>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</si>
  <si>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</si>
  <si>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</si>
  <si>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</si>
  <si>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</si>
  <si>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</si>
  <si>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</si>
  <si>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</si>
  <si>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</si>
  <si>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</si>
  <si>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</si>
  <si>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</si>
  <si>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</si>
  <si>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</si>
  <si>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</si>
  <si>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</si>
  <si>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</si>
  <si>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</si>
  <si>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</si>
  <si>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</si>
  <si>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</si>
  <si>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</si>
  <si>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</si>
  <si>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</si>
  <si>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</si>
  <si>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</si>
  <si>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</si>
  <si>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</si>
  <si>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</si>
  <si>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</si>
  <si>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</si>
  <si>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</si>
  <si>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</si>
  <si>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</si>
  <si>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</si>
  <si>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</si>
  <si>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</si>
  <si>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</si>
  <si>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</si>
  <si>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</si>
  <si>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</si>
  <si>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</si>
  <si>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</si>
  <si>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</si>
  <si>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</si>
  <si>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</si>
  <si>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</si>
  <si>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</si>
  <si>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</si>
  <si>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</si>
  <si>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</si>
  <si>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</si>
  <si>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</si>
  <si>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</si>
  <si>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</si>
  <si>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</si>
  <si>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</si>
  <si>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</si>
  <si>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</si>
  <si>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</si>
  <si>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</si>
  <si>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</si>
  <si>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</si>
  <si>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</si>
  <si>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</si>
  <si>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</si>
  <si>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</si>
  <si>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</si>
  <si>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</si>
  <si>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</si>
  <si>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</si>
  <si>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</si>
  <si>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</si>
  <si>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</si>
  <si>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</si>
  <si>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</si>
  <si>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</si>
  <si>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</si>
  <si>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</si>
  <si>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</si>
  <si>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</si>
  <si>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</si>
  <si>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</si>
  <si>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</si>
  <si>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</si>
  <si>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</si>
  <si>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</si>
  <si>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</si>
  <si>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</si>
  <si>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</si>
  <si>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</si>
  <si>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</si>
  <si>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</si>
  <si>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</si>
  <si>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</si>
  <si>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</si>
  <si>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</si>
  <si>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</si>
  <si>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</si>
  <si>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</si>
  <si>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</si>
  <si>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</si>
  <si>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</si>
  <si>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</si>
  <si>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</si>
  <si>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</si>
  <si>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</si>
  <si>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</si>
  <si>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</si>
  <si>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</si>
  <si>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</si>
  <si>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</si>
  <si>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</si>
  <si>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</si>
  <si>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</si>
  <si>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</si>
  <si>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</si>
  <si>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</si>
  <si>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</si>
  <si>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</si>
  <si>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</si>
  <si>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</si>
  <si>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</si>
  <si>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</si>
  <si>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</si>
  <si>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</si>
  <si>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</si>
  <si>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</si>
  <si>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</si>
  <si>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</si>
  <si>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</si>
  <si>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</si>
  <si>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</si>
  <si>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</si>
  <si>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</si>
  <si>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</si>
  <si>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</si>
  <si>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</si>
  <si>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</si>
  <si>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</si>
  <si>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</si>
  <si>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</si>
  <si>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</si>
  <si>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</si>
  <si>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</si>
  <si>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</si>
  <si>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</si>
  <si>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</si>
  <si>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</si>
  <si>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</si>
  <si>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</si>
  <si>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</si>
  <si>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</si>
  <si>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</si>
  <si>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</si>
  <si>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</si>
  <si>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</si>
  <si>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</si>
  <si>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</si>
  <si>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</si>
  <si>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</si>
  <si>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</si>
  <si>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</si>
  <si>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</si>
  <si>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</si>
  <si>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</si>
  <si>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</si>
  <si>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</si>
  <si>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</si>
  <si>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</si>
  <si>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</si>
  <si>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</si>
  <si>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</si>
  <si>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</si>
  <si>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</si>
  <si>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</si>
  <si>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</si>
  <si>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</si>
  <si>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</si>
  <si>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</si>
  <si>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</si>
  <si>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</si>
  <si>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</si>
  <si>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</si>
  <si>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</si>
  <si>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</si>
  <si>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</si>
  <si>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</si>
  <si>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</si>
  <si>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</si>
  <si>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</si>
  <si>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</si>
  <si>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</si>
  <si>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</si>
  <si>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</si>
  <si>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</si>
  <si>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</si>
  <si>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</si>
  <si>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</si>
  <si>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</si>
  <si>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</si>
  <si>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</si>
  <si>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</si>
  <si>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</si>
  <si>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</si>
  <si>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</si>
  <si>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</si>
  <si>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</si>
  <si>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</si>
  <si>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</si>
  <si>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</si>
  <si>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</si>
  <si>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</si>
  <si>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</si>
  <si>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</si>
  <si>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</si>
  <si>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</si>
  <si>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</si>
  <si>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</si>
  <si>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</si>
  <si>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</si>
  <si>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</si>
  <si>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</si>
  <si>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</si>
  <si>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</si>
  <si>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</si>
  <si>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</si>
  <si>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</si>
  <si>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</si>
  <si>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</si>
  <si>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</si>
  <si>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</si>
  <si>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</si>
  <si>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</si>
  <si>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</si>
  <si>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</si>
  <si>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</si>
  <si>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</si>
  <si>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</si>
  <si>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</si>
  <si>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</si>
  <si>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</si>
  <si>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</si>
  <si>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</si>
  <si>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</si>
  <si>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</si>
  <si>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</si>
  <si>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</si>
  <si>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</si>
  <si>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</si>
  <si>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</si>
  <si>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</si>
  <si>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</si>
  <si>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</si>
  <si>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</si>
  <si>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</si>
  <si>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</si>
  <si>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</si>
  <si>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</si>
  <si>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</si>
  <si>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</si>
  <si>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</si>
  <si>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</si>
  <si>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</si>
  <si>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</si>
  <si>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</si>
  <si>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</si>
  <si>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</si>
  <si>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</si>
  <si>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</si>
  <si>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</si>
  <si>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</si>
  <si>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</si>
  <si>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</si>
  <si>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</si>
  <si>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</si>
  <si>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</si>
  <si>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</si>
  <si>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</si>
  <si>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</si>
  <si>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</si>
  <si>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</si>
  <si>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</si>
  <si>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</si>
  <si>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</si>
  <si>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</si>
  <si>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</si>
  <si>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</si>
  <si>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</si>
  <si>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</si>
  <si>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</si>
  <si>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</si>
  <si>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</si>
  <si>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</si>
  <si>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</si>
  <si>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</si>
  <si>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</si>
  <si>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</si>
  <si>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</si>
  <si>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</si>
  <si>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</si>
  <si>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</si>
  <si>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</si>
  <si>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</si>
  <si>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</si>
  <si>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</si>
  <si>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</si>
  <si>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</si>
  <si>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</si>
  <si>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</si>
  <si>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</si>
  <si>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</si>
  <si>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</si>
  <si>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</si>
  <si>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</si>
  <si>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</si>
  <si>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</si>
  <si>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</si>
  <si>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</si>
  <si>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</si>
  <si>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</si>
  <si>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</si>
  <si>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</si>
  <si>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</si>
  <si>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</si>
  <si>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</si>
  <si>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</si>
  <si>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</si>
  <si>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</si>
  <si>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</si>
  <si>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</si>
  <si>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</si>
  <si>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</si>
  <si>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</si>
  <si>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</si>
  <si>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</si>
  <si>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</si>
  <si>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</si>
  <si>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</si>
  <si>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</si>
  <si>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</si>
  <si>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</si>
  <si>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</si>
  <si>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</si>
  <si>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</si>
  <si>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</si>
  <si>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</si>
  <si>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</si>
  <si>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</si>
  <si>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</si>
  <si>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</si>
  <si>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</si>
  <si>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</si>
  <si>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</si>
  <si>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</si>
  <si>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</si>
  <si>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</si>
  <si>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</si>
  <si>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</si>
  <si>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</si>
  <si>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</si>
  <si>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</si>
  <si>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</si>
  <si>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</si>
  <si>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</si>
  <si>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</si>
  <si>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</si>
  <si>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</si>
  <si>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</si>
  <si>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</si>
  <si>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</si>
  <si>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</si>
  <si>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</si>
  <si>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</si>
  <si>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</si>
  <si>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</si>
  <si>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</si>
  <si>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</si>
  <si>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</si>
  <si>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</si>
  <si>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</si>
  <si>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</si>
  <si>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</si>
  <si>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</si>
  <si>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</si>
  <si>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</si>
  <si>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</si>
  <si>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</si>
  <si>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</si>
  <si>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</si>
  <si>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</si>
  <si>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</si>
  <si>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</si>
  <si>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</si>
  <si>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</si>
  <si>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</si>
  <si>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</si>
  <si>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</si>
  <si>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</si>
  <si>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</si>
  <si>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</si>
  <si>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</si>
  <si>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</si>
  <si>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</si>
  <si>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</si>
  <si>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</si>
  <si>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</si>
  <si>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</si>
  <si>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</si>
  <si>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</si>
  <si>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</si>
  <si>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</si>
  <si>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</si>
  <si>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</si>
  <si>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</si>
  <si>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</si>
  <si>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</si>
  <si>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</si>
  <si>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</si>
  <si>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</si>
  <si>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</si>
  <si>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</si>
  <si>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</si>
  <si>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</si>
  <si>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</si>
  <si>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</si>
  <si>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</si>
  <si>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</si>
  <si>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</si>
  <si>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</si>
  <si>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</si>
  <si>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</si>
  <si>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</si>
  <si>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</si>
  <si>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</si>
  <si>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</si>
  <si>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</si>
  <si>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</si>
  <si>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</si>
  <si>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</si>
  <si>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</si>
  <si>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</si>
  <si>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</si>
  <si>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</si>
  <si>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</si>
  <si>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</si>
  <si>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</si>
  <si>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</si>
  <si>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</si>
  <si>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</si>
  <si>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</si>
  <si>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</si>
  <si>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</si>
  <si>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</si>
  <si>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</si>
  <si>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</si>
  <si>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</si>
  <si>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</si>
  <si>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</si>
  <si>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</si>
  <si>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</si>
  <si>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</si>
  <si>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</si>
  <si>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</si>
  <si>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</si>
  <si>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</si>
  <si>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</si>
  <si>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</si>
  <si>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</si>
  <si>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</si>
  <si>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</si>
  <si>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</si>
  <si>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</si>
  <si>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</si>
  <si>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</si>
  <si>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</si>
  <si>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</si>
  <si>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</si>
  <si>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</si>
  <si>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</si>
  <si>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</si>
  <si>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</si>
  <si>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</si>
  <si>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</si>
  <si>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</si>
  <si>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</si>
  <si>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</si>
  <si>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</si>
  <si>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</si>
  <si>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</si>
  <si>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</si>
  <si>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</si>
  <si>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</si>
  <si>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</si>
  <si>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</si>
  <si>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</si>
  <si>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</si>
  <si>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</si>
  <si>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</si>
  <si>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</si>
  <si>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</si>
  <si>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</si>
  <si>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</si>
  <si>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</si>
  <si>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</si>
  <si>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</si>
  <si>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</si>
  <si>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</si>
  <si>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</si>
  <si>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</si>
  <si>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</si>
  <si>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</si>
  <si>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</si>
  <si>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</si>
  <si>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</si>
  <si>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</si>
  <si>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</si>
  <si>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</si>
  <si>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</si>
  <si>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</si>
  <si>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</si>
  <si>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</si>
  <si>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</si>
  <si>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</si>
  <si>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</si>
  <si>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</si>
  <si>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</si>
  <si>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</si>
  <si>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</si>
  <si>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</si>
  <si>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</si>
  <si>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</si>
  <si>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</si>
  <si>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</si>
  <si>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</si>
  <si>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</si>
  <si>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</si>
  <si>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</si>
  <si>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</si>
  <si>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</si>
  <si>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</si>
  <si>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</si>
  <si>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</si>
  <si>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</si>
  <si>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</si>
  <si>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</si>
  <si>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</si>
  <si>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</si>
  <si>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</si>
  <si>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</si>
  <si>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</si>
  <si>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</si>
  <si>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</si>
  <si>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</si>
  <si>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</si>
  <si>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</si>
  <si>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</si>
  <si>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</si>
  <si>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</si>
  <si>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</si>
  <si>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</si>
  <si>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</si>
  <si>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</si>
  <si>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</si>
  <si>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</si>
  <si>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</si>
  <si>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</si>
  <si>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</si>
  <si>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</si>
  <si>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</si>
  <si>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</si>
  <si>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</si>
  <si>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</si>
  <si>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</si>
  <si>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</si>
  <si>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</si>
  <si>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</si>
  <si>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</si>
  <si>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</si>
  <si>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</si>
  <si>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</si>
  <si>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</si>
  <si>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</si>
  <si>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</si>
  <si>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</si>
  <si>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</si>
  <si>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</si>
  <si>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</si>
  <si>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</si>
  <si>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</si>
  <si>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</si>
  <si>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</si>
  <si>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</si>
  <si>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</si>
  <si>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</si>
  <si>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</si>
  <si>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</si>
  <si>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</si>
  <si>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</si>
  <si>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</si>
  <si>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</si>
  <si>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</si>
  <si>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</si>
  <si>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</si>
  <si>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</si>
  <si>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</si>
  <si>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</si>
  <si>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</si>
  <si>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</si>
  <si>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</si>
  <si>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</si>
  <si>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</si>
  <si>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</si>
  <si>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</si>
  <si>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</si>
  <si>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</si>
  <si>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</si>
  <si>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</si>
  <si>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</si>
  <si>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</si>
  <si>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</si>
  <si>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</si>
  <si>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</si>
  <si>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</si>
  <si>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</si>
  <si>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</si>
  <si>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</si>
  <si>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</si>
  <si>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</si>
  <si>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</si>
  <si>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</si>
  <si>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</si>
  <si>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</si>
  <si>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</si>
  <si>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</si>
  <si>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</si>
  <si>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</si>
  <si>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</si>
  <si>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</si>
  <si>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</si>
  <si>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</si>
  <si>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</si>
  <si>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</si>
  <si>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</si>
  <si>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</si>
  <si>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</si>
  <si>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</si>
  <si>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</si>
  <si>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</si>
  <si>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</si>
  <si>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</si>
  <si>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</si>
  <si>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</si>
  <si>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</si>
  <si>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</si>
  <si>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</si>
  <si>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</si>
  <si>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</si>
  <si>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</si>
  <si>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</si>
  <si>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</si>
  <si>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</si>
  <si>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</si>
  <si>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</si>
  <si>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</si>
  <si>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</si>
  <si>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</si>
  <si>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</si>
  <si>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</si>
  <si>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</si>
  <si>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</si>
  <si>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</si>
  <si>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</si>
  <si>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</si>
  <si>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</si>
  <si>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</si>
  <si>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</si>
  <si>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</si>
  <si>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</si>
  <si>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</si>
  <si>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</si>
  <si>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</si>
  <si>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</si>
  <si>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</si>
  <si>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</si>
  <si>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</si>
  <si>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</si>
  <si>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</si>
  <si>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</si>
  <si>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</si>
  <si>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</si>
  <si>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</si>
  <si>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</si>
  <si>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</si>
  <si>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</si>
  <si>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</si>
  <si>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</si>
  <si>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</si>
  <si>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</si>
  <si>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</si>
  <si>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</si>
  <si>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</si>
  <si>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</si>
  <si>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</si>
  <si>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</si>
  <si>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</si>
  <si>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</si>
  <si>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</si>
  <si>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</si>
  <si>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</si>
  <si>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</si>
  <si>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</si>
  <si>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</si>
  <si>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</si>
  <si>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</si>
  <si>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</si>
  <si>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</si>
  <si>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</si>
  <si>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</si>
  <si>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</si>
  <si>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</si>
  <si>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</si>
  <si>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</si>
  <si>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</si>
  <si>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</si>
  <si>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</si>
  <si>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</si>
  <si>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</si>
  <si>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</si>
  <si>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</si>
  <si>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</si>
  <si>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</si>
  <si>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</si>
  <si>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</si>
  <si>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</si>
  <si>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</si>
  <si>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</si>
  <si>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</si>
  <si>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</si>
  <si>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</si>
  <si>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</si>
  <si>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</si>
  <si>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</si>
  <si>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</si>
  <si>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</si>
  <si>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</si>
  <si>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</si>
  <si>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</si>
  <si>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</si>
  <si>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</si>
  <si>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</si>
  <si>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</si>
  <si>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</si>
  <si>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</si>
  <si>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</si>
  <si>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</si>
  <si>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</si>
  <si>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</si>
  <si>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</si>
  <si>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</si>
  <si>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</si>
  <si>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</si>
  <si>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</si>
  <si>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</si>
  <si>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</si>
  <si>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</si>
  <si>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</si>
  <si>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</si>
  <si>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</si>
  <si>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</si>
  <si>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</si>
  <si>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</si>
  <si>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</si>
  <si>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</si>
  <si>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</si>
  <si>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</si>
  <si>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</si>
  <si>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</si>
  <si>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</si>
  <si>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</si>
  <si>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</si>
  <si>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</si>
  <si>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</si>
  <si>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</si>
  <si>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</si>
  <si>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</si>
  <si>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</si>
  <si>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</si>
  <si>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</si>
  <si>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</si>
  <si>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</si>
  <si>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</si>
  <si>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</si>
  <si>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</si>
  <si>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</si>
  <si>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</si>
  <si>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</si>
  <si>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</si>
  <si>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</si>
  <si>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</si>
  <si>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</si>
  <si>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</si>
  <si>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</si>
  <si>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</si>
  <si>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</si>
  <si>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</si>
  <si>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</si>
  <si>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</si>
  <si>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</si>
  <si>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</si>
  <si>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</si>
  <si>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</si>
  <si>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</si>
  <si>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</si>
  <si>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</si>
  <si>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</si>
  <si>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</si>
  <si>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</si>
  <si>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</si>
  <si>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</si>
  <si>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</si>
  <si>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</si>
  <si>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</si>
  <si>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</si>
  <si>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</si>
  <si>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</si>
  <si>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</si>
  <si>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</si>
  <si>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</si>
  <si>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</si>
  <si>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</si>
  <si>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</si>
  <si>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</si>
  <si>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</si>
  <si>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</si>
  <si>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</si>
  <si>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</si>
  <si>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</si>
  <si>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</si>
  <si>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</si>
  <si>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</si>
  <si>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</si>
  <si>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</si>
  <si>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</si>
  <si>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</si>
  <si>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</si>
  <si>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</si>
  <si>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</si>
  <si>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</si>
  <si>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</si>
  <si>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</si>
  <si>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</si>
  <si>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</si>
  <si>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</si>
  <si>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</si>
  <si>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</si>
  <si>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</si>
  <si>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</si>
  <si>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</si>
  <si>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</si>
  <si>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</si>
  <si>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</si>
  <si>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</si>
  <si>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</si>
  <si>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</si>
  <si>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</si>
  <si>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</si>
  <si>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</si>
  <si>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</si>
  <si>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</si>
  <si>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</si>
  <si>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</si>
  <si>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</si>
  <si>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</si>
  <si>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</si>
  <si>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</si>
  <si>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</si>
  <si>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</si>
  <si>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</si>
  <si>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</si>
  <si>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https://portal.eias.ru/Portal/DownloadPage.aspx?type=12&amp;guid=df7a3691-eeb8-44df-ab13-1a8539acf942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</si>
  <si>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</si>
  <si>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</si>
  <si>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</si>
  <si>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Единое положение о закупке продукции для нужд Группы РусГидро </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</si>
  <si>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</si>
  <si>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</si>
  <si>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</si>
  <si>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</si>
  <si>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</si>
  <si>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</si>
  <si>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</si>
  <si>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</si>
  <si>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</si>
  <si>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</si>
  <si>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</si>
  <si>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</si>
  <si>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</si>
  <si>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</si>
  <si>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</si>
  <si>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</si>
  <si>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</si>
  <si>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</si>
  <si>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</si>
  <si>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</si>
  <si>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</si>
  <si>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</si>
  <si>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</si>
  <si>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</si>
  <si>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</si>
  <si>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</si>
  <si>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</si>
  <si>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</si>
  <si>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</si>
  <si>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</si>
  <si>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</si>
  <si>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</si>
  <si>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</si>
  <si>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</si>
  <si>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</si>
  <si>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</si>
  <si>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</si>
  <si>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</si>
  <si>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</si>
  <si>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</si>
  <si>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</si>
  <si>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</si>
  <si>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</si>
  <si>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</si>
  <si>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</si>
  <si>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</si>
  <si>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</si>
  <si>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</si>
  <si>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</si>
  <si>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</si>
  <si>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</si>
  <si>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</si>
  <si>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</si>
  <si>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</si>
  <si>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</si>
  <si>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</si>
  <si>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</si>
  <si>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</si>
  <si>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</si>
  <si>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</si>
  <si>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</si>
  <si>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</si>
  <si>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</si>
  <si>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</si>
  <si>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</si>
  <si>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</si>
  <si>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</si>
  <si>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</si>
  <si>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</si>
  <si>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</si>
  <si>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</si>
  <si>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</si>
  <si>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</si>
  <si>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</si>
  <si>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</si>
  <si>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</si>
  <si>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</si>
  <si>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</si>
  <si>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</si>
  <si>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</si>
  <si>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</si>
  <si>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</si>
  <si>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</si>
  <si>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</si>
  <si>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</si>
  <si>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</si>
  <si>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</si>
  <si>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</si>
  <si>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</si>
  <si>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</si>
  <si>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</si>
  <si>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</si>
  <si>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</si>
  <si>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</si>
  <si>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</si>
  <si>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</si>
  <si>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</si>
  <si>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</si>
  <si>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</si>
  <si>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</si>
  <si>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</si>
  <si>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</si>
  <si>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</si>
  <si>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</si>
  <si>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</si>
  <si>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</si>
  <si>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</si>
  <si>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</si>
  <si>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</si>
  <si>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</si>
  <si>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</si>
  <si>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</si>
  <si>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</si>
  <si>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</si>
  <si>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</si>
  <si>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</si>
  <si>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</si>
  <si>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</si>
  <si>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</si>
  <si>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</si>
  <si>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</si>
  <si>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</si>
  <si>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</si>
  <si>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</si>
  <si>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</si>
  <si>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</si>
  <si>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</si>
  <si>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</si>
  <si>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</si>
  <si>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</si>
  <si>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</si>
  <si>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</si>
  <si>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</si>
  <si>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</si>
  <si>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</si>
  <si>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</si>
  <si>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</si>
  <si>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</si>
  <si>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</si>
  <si>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</si>
  <si>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</si>
  <si>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</si>
  <si>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</si>
  <si>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</si>
  <si>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</si>
  <si>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</si>
  <si>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</si>
  <si>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</si>
  <si>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</si>
  <si>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</si>
  <si>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</si>
  <si>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</si>
  <si>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</si>
  <si>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</si>
  <si>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</si>
  <si>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</si>
  <si>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</si>
  <si>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</si>
  <si>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</si>
  <si>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</si>
  <si>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</si>
  <si>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</si>
  <si>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</si>
  <si>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</si>
  <si>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</si>
  <si>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</si>
  <si>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</si>
  <si>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</si>
  <si>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</si>
  <si>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</si>
  <si>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</si>
  <si>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</si>
  <si>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</si>
  <si>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</si>
  <si>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</si>
  <si>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</si>
  <si>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</si>
  <si>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</si>
  <si>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</si>
  <si>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</si>
  <si>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</si>
  <si>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</si>
  <si>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</si>
  <si>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</si>
  <si>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</si>
  <si>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</si>
  <si>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</si>
  <si>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</si>
  <si>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</si>
  <si>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</si>
  <si>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</si>
  <si>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</si>
  <si>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</si>
  <si>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</si>
  <si>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</si>
  <si>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</si>
  <si>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</si>
  <si>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</si>
  <si>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</si>
  <si>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</si>
  <si>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</si>
  <si>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</si>
  <si>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</si>
  <si>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</si>
  <si>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</si>
  <si>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</si>
  <si>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</si>
  <si>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</si>
  <si>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</si>
  <si>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</si>
  <si>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</si>
  <si>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</si>
  <si>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</si>
  <si>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</si>
  <si>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</si>
  <si>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</si>
  <si>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</si>
  <si>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</si>
  <si>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</si>
  <si>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</si>
  <si>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</si>
  <si>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</si>
  <si>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</si>
  <si>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</si>
  <si>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</si>
  <si>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</si>
  <si>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</si>
  <si>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</si>
  <si>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</si>
  <si>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</si>
  <si>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</si>
  <si>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</si>
  <si>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</si>
  <si>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</si>
  <si>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</si>
  <si>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</si>
  <si>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</si>
  <si>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</si>
  <si>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</si>
  <si>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</si>
  <si>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</si>
  <si>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</si>
  <si>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</si>
  <si>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</si>
  <si>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</si>
  <si>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</si>
  <si>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</si>
  <si>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</si>
  <si>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</si>
  <si>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</si>
  <si>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</si>
  <si>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</si>
  <si>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</si>
  <si>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</si>
  <si>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</si>
  <si>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</si>
  <si>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</si>
  <si>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</si>
  <si>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</si>
  <si>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</si>
  <si>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</si>
  <si>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</si>
  <si>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</si>
  <si>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</si>
  <si>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</si>
  <si>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</si>
  <si>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</si>
  <si>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</si>
  <si>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</si>
  <si>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</si>
  <si>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</si>
  <si>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</si>
  <si>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</si>
  <si>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</si>
  <si>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</si>
  <si>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</si>
  <si>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</si>
  <si>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</si>
  <si>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</si>
  <si>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</si>
  <si>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</si>
  <si>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</si>
  <si>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</si>
  <si>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</si>
  <si>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</si>
  <si>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</si>
  <si>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</si>
  <si>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</si>
  <si>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</si>
  <si>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</si>
  <si>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</si>
  <si>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</si>
  <si>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</si>
  <si>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</si>
  <si>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</si>
  <si>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</si>
  <si>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</si>
  <si>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</si>
  <si>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</si>
  <si>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</si>
  <si>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</si>
  <si>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</si>
  <si>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</si>
  <si>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</si>
  <si>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</si>
  <si>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</si>
  <si>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</si>
  <si>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</si>
  <si>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</si>
  <si>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</si>
  <si>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</si>
  <si>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</si>
  <si>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</si>
  <si>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</si>
  <si>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</si>
  <si>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</si>
  <si>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</si>
  <si>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</si>
  <si>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</si>
  <si>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</si>
  <si>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</si>
  <si>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</si>
  <si>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</si>
  <si>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</si>
  <si>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</si>
  <si>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</si>
  <si>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</si>
  <si>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</si>
  <si>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</si>
  <si>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</si>
  <si>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</si>
  <si>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</si>
  <si>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</si>
  <si>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</si>
  <si>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</si>
  <si>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</si>
  <si>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</si>
  <si>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</si>
  <si>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</si>
  <si>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</si>
  <si>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</si>
  <si>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</si>
  <si>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</si>
  <si>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</si>
  <si>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</si>
  <si>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</si>
  <si>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</si>
  <si>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</si>
  <si>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</si>
  <si>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</si>
  <si>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</si>
  <si>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</si>
  <si>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</si>
  <si>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</si>
  <si>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</si>
  <si>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</si>
  <si>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</si>
  <si>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</si>
  <si>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</si>
  <si>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</si>
  <si>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</si>
  <si>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</si>
  <si>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</si>
  <si>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</si>
  <si>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</si>
  <si>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</si>
  <si>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</si>
  <si>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</si>
  <si>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</si>
  <si>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</si>
  <si>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</si>
  <si>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</si>
  <si>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</si>
  <si>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</si>
  <si>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</si>
  <si>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</si>
  <si>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</si>
  <si>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</si>
  <si>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</si>
  <si>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</si>
  <si>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</si>
  <si>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</si>
  <si>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</si>
  <si>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</si>
  <si>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</si>
  <si>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</si>
  <si>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</si>
  <si>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</si>
  <si>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</si>
  <si>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</si>
  <si>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</si>
  <si>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</si>
  <si>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</si>
  <si>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</si>
  <si>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</si>
  <si>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</si>
  <si>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</si>
  <si>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</si>
  <si>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</si>
  <si>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</si>
  <si>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</si>
  <si>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</si>
  <si>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</si>
  <si>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</si>
  <si>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</si>
  <si>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</si>
  <si>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</si>
  <si>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</si>
  <si>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</si>
  <si>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</si>
  <si>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</si>
  <si>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</si>
  <si>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</si>
  <si>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</si>
  <si>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</si>
  <si>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</si>
  <si>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</si>
  <si>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</si>
  <si>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</si>
  <si>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</si>
  <si>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</si>
  <si>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</si>
  <si>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</si>
  <si>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</si>
  <si>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</si>
  <si>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</si>
  <si>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</si>
  <si>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</si>
  <si>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</si>
  <si>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</si>
  <si>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</si>
  <si>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</si>
  <si>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</si>
  <si>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</si>
  <si>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</si>
  <si>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</si>
  <si>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</si>
  <si>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</si>
  <si>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</si>
  <si>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</si>
  <si>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</si>
  <si>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</si>
  <si>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</si>
  <si>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</si>
  <si>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</si>
  <si>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</si>
  <si>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</si>
  <si>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</si>
  <si>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</si>
  <si>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</si>
  <si>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</si>
  <si>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</si>
  <si>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</si>
  <si>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</si>
  <si>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</si>
  <si>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</si>
  <si>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</si>
  <si>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</si>
  <si>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</si>
  <si>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</si>
  <si>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</si>
  <si>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</si>
  <si>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</si>
  <si>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</si>
  <si>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</si>
  <si>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</si>
  <si>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</si>
  <si>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</si>
  <si>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</si>
  <si>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</si>
  <si>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</si>
  <si>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</si>
  <si>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</si>
  <si>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</si>
  <si>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</si>
  <si>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</si>
  <si>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</si>
  <si>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</si>
  <si>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</si>
  <si>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</si>
  <si>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</si>
  <si>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</si>
  <si>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</si>
  <si>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</si>
  <si>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</si>
  <si>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</si>
  <si>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</si>
  <si>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</si>
  <si>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</si>
  <si>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</si>
  <si>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</si>
  <si>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</si>
  <si>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</si>
  <si>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</si>
  <si>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</si>
  <si>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</si>
  <si>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</si>
  <si>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</si>
  <si>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</si>
  <si>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</si>
  <si>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</si>
  <si>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</si>
  <si>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</si>
  <si>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</si>
  <si>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</si>
  <si>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</si>
  <si>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</si>
  <si>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</si>
  <si>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</si>
  <si>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</si>
  <si>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</si>
  <si>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</si>
  <si>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</si>
  <si>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</si>
  <si>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</si>
  <si>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</si>
  <si>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</si>
  <si>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</si>
  <si>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</si>
  <si>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</si>
  <si>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</si>
  <si>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</si>
  <si>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</si>
  <si>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</si>
  <si>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</si>
  <si>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</si>
  <si>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</si>
  <si>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</si>
  <si>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</si>
  <si>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</si>
  <si>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</si>
  <si>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</si>
  <si>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</si>
  <si>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</si>
  <si>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</si>
  <si>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</si>
  <si>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</si>
  <si>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</si>
  <si>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</si>
  <si>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</si>
  <si>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</si>
  <si>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</si>
  <si>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</si>
  <si>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</si>
  <si>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</si>
  <si>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</si>
  <si>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</si>
  <si>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</si>
  <si>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</si>
  <si>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</si>
  <si>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</si>
  <si>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</si>
  <si>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</si>
  <si>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</si>
  <si>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</si>
  <si>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</si>
  <si>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</si>
  <si>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</si>
  <si>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</si>
  <si>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</si>
  <si>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</si>
  <si>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</si>
  <si>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</si>
  <si>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</si>
  <si>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</si>
  <si>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</si>
  <si>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</si>
  <si>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</si>
  <si>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</si>
  <si>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</si>
  <si>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</si>
  <si>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</si>
  <si>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</si>
  <si>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</si>
  <si>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</si>
  <si>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</si>
  <si>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</si>
  <si>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</si>
  <si>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</si>
  <si>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</si>
  <si>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</si>
  <si>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</si>
  <si>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</si>
  <si>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</si>
  <si>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</si>
  <si>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</si>
  <si>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</si>
  <si>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</si>
  <si>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</si>
  <si>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</si>
  <si>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</si>
  <si>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</si>
  <si>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</si>
  <si>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</si>
  <si>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</si>
  <si>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</si>
  <si>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</si>
  <si>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</si>
  <si>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</si>
  <si>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</si>
  <si>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</si>
  <si>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</si>
  <si>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</si>
  <si>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</si>
  <si>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</si>
  <si>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</si>
  <si>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</si>
  <si>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</si>
  <si>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</si>
  <si>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</si>
  <si>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</si>
  <si>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</si>
  <si>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</si>
  <si>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</si>
  <si>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</si>
  <si>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</si>
  <si>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</si>
  <si>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</si>
  <si>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</si>
  <si>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</si>
  <si>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</si>
  <si>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</si>
  <si>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</si>
  <si>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</si>
  <si>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</si>
  <si>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</si>
  <si>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</si>
  <si>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</si>
  <si>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</si>
  <si>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</si>
  <si>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</si>
  <si>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</si>
  <si>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</si>
  <si>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</si>
  <si>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</si>
  <si>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</si>
  <si>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</si>
  <si>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</si>
  <si>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</si>
  <si>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</si>
  <si>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</si>
  <si>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</si>
  <si>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</si>
  <si>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</si>
  <si>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</si>
  <si>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</si>
  <si>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</si>
  <si>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</si>
  <si>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</si>
  <si>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</si>
  <si>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</si>
  <si>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</si>
  <si>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</si>
  <si>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</si>
  <si>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</si>
  <si>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</si>
  <si>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</si>
  <si>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</si>
  <si>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</si>
  <si>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</si>
  <si>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</si>
  <si>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</si>
  <si>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</si>
  <si>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</si>
  <si>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</si>
  <si>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</si>
  <si>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</si>
  <si>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</si>
  <si>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</si>
  <si>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</si>
  <si>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</si>
  <si>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</si>
  <si>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</si>
  <si>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</si>
  <si>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</si>
  <si>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</si>
  <si>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</si>
  <si>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</si>
  <si>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</si>
  <si>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</si>
  <si>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</si>
  <si>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</si>
  <si>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</si>
  <si>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</si>
  <si>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</si>
  <si>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</si>
  <si>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</si>
  <si>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</si>
  <si>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</si>
  <si>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</si>
  <si>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</si>
  <si>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</si>
  <si>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</si>
  <si>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</si>
  <si>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</si>
  <si>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</si>
  <si>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</si>
  <si>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</si>
  <si>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</si>
  <si>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</si>
  <si>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</si>
  <si>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</si>
  <si>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</si>
  <si>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</si>
  <si>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</si>
  <si>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</si>
  <si>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</si>
  <si>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</si>
  <si>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</si>
  <si>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</si>
  <si>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</si>
  <si>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</si>
  <si>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</si>
  <si>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</si>
  <si>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</si>
  <si>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</si>
  <si>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</si>
  <si>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</si>
  <si>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</si>
  <si>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</si>
  <si>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</si>
  <si>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</si>
  <si>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</si>
  <si>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</si>
  <si>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</si>
  <si>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</si>
  <si>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</si>
  <si>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</si>
  <si>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</si>
  <si>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</si>
  <si>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</si>
  <si>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</si>
  <si>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</si>
  <si>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</si>
  <si>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</si>
  <si>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</si>
  <si>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</si>
  <si>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</si>
  <si>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</si>
  <si>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</si>
  <si>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</si>
  <si>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</si>
  <si>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</si>
  <si>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Пересчет затрат на фактические индексы в соответствии с прогнозом социально-экономического развития РФ на 2025 год и плановый период 2026 и  2027 годов от 24.09.2024</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</si>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</sst>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34" formatCode="000000"/>
    <numFmt numFmtId="535" formatCode="#,##0.000"/>
    <numFmt numFmtId="536" formatCode="#,##0.0000"/>
    <numFmt numFmtId="537" formatCode="dd\.mm\.yyyy"/>
    <numFmt numFmtId="538" formatCode="h:mm;@"/>
    <numFmt numFmtId="539" formatCode="_-* #,##0.00\ _₽_-;\-* #,##0.00\ _₽_-;_-* &quot;-&quot;??\ _₽_-;_-@_-"/>
    <numFmt numFmtId="540" formatCode="_-* #,##0\ _₽_-;\-* #,##0\ _₽_-;_-* &quot;-&quot;\ _₽_-;_-@_-"/>
    <numFmt numFmtId="541" formatCode="_-* #,##0.00\ &quot;₽&quot;_-;\-* #,##0.00\ &quot;₽&quot;_-;_-* &quot;-&quot;??\ &quot;₽&quot;_-;_-@_-"/>
    <numFmt numFmtId="542" formatCode="_-* #,##0\ &quot;₽&quot;_-;\-* #,##0\ &quot;₽&quot;_-;_-* &quot;-&quot;\ &quot;₽&quot;_-;_-@_-"/>
    <numFmt numFmtId="543" formatCode="_-* #,##0.00[$€-1]_-;\-* #,##0.00[$€-1]_-;_-* &quot;-&quot;??[$€-1]_-"/>
    <numFmt numFmtId="54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39" fontId="6" fillId="0" borderId="0" applyFont="0" applyFill="0" applyBorder="0" applyNumberFormat="1">
      <alignment vertical="top"/>
    </xf>
    <xf numFmtId="540" fontId="6" fillId="0" borderId="0" applyFont="0" applyFill="0" applyBorder="0" applyNumberFormat="1">
      <alignment vertical="top"/>
    </xf>
    <xf numFmtId="541" fontId="6" fillId="0" borderId="0" applyFont="0" applyFill="0" applyBorder="0" applyNumberFormat="1">
      <alignment vertical="top"/>
    </xf>
    <xf numFmtId="5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43" fontId="20" fillId="0" borderId="0" applyFont="1" applyFill="0" applyBorder="0" applyNumberFormat="1"/>
    <xf numFmtId="38" fontId="21" fillId="0" borderId="0" applyFont="1" applyFill="0" applyBorder="0" applyNumberFormat="1">
      <alignment vertical="top"/>
    </xf>
    <xf numFmtId="544" fontId="22" fillId="33" borderId="0" applyFont="1" applyFill="1" applyBorder="0" applyNumberFormat="1">
      <protection locked="0"/>
    </xf>
    <xf numFmtId="0" fontId="23" fillId="0" borderId="0" applyFont="1" applyFill="0" applyBorder="0">
      <alignment vertical="center"/>
    </xf>
    <xf numFmtId="535" fontId="22" fillId="33" borderId="0" applyFont="1" applyFill="1" applyBorder="0" applyNumberFormat="1">
      <protection locked="0"/>
    </xf>
    <xf numFmtId="53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39" fontId="6" fillId="0" borderId="0" xfId="28" applyNumberFormat="1">
      <alignment vertical="top"/>
    </xf>
    <xf numFmtId="540" fontId="6" fillId="0" borderId="0" xfId="29" applyNumberFormat="1">
      <alignment vertical="top"/>
    </xf>
    <xf numFmtId="541" fontId="6" fillId="0" borderId="0" xfId="30" applyNumberFormat="1">
      <alignment vertical="top"/>
    </xf>
    <xf numFmtId="5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43" fontId="20" fillId="0" borderId="0" xfId="49" applyFont="1" applyNumberFormat="1"/>
    <xf numFmtId="38" fontId="21" fillId="0" borderId="0" xfId="50" applyFont="1" applyNumberFormat="1">
      <alignment vertical="top"/>
    </xf>
    <xf numFmtId="544" fontId="22" fillId="33" borderId="0" xfId="51" applyFont="1" applyFill="1" applyNumberFormat="1">
      <protection locked="0"/>
    </xf>
    <xf numFmtId="0" fontId="23" fillId="0" borderId="0" xfId="52" applyFont="1">
      <alignment vertical="center"/>
    </xf>
    <xf numFmtId="535" fontId="22" fillId="33" borderId="0" xfId="53" applyFont="1" applyFill="1" applyNumberFormat="1">
      <protection locked="0"/>
    </xf>
    <xf numFmtId="53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39" fontId="31" fillId="0" borderId="0" xfId="28" applyFont="1" applyNumberFormat="1">
      <alignment vertical="top"/>
    </xf>
    <xf numFmtId="540" fontId="31" fillId="0" borderId="0" xfId="29" applyFont="1" applyNumberFormat="1">
      <alignment vertical="top"/>
    </xf>
    <xf numFmtId="541" fontId="31" fillId="0" borderId="0" xfId="30" applyFont="1" applyNumberFormat="1">
      <alignment vertical="top"/>
    </xf>
    <xf numFmtId="54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3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3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3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3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3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3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3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36" fontId="22" fillId="39" borderId="13" xfId="0" applyFont="1" applyFill="1" applyBorder="1" applyNumberFormat="1">
      <alignment horizontal="right" vertical="center" wrapText="1"/>
      <protection locked="0"/>
    </xf>
    <xf numFmtId="53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3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3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3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3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3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37" fontId="0" fillId="39" borderId="12" xfId="0" applyFont="1" applyFill="1" applyBorder="1" applyNumberFormat="1">
      <alignment horizontal="left" vertical="center" wrapText="1" indent="1"/>
      <protection locked="0"/>
    </xf>
    <xf numFmtId="537" fontId="0" fillId="0" borderId="12" xfId="0" applyFont="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537" fontId="48" fillId="0" borderId="0" xfId="0" applyFont="1" applyNumberFormat="1">
      <alignment horizontal="center" vertical="center" wrapText="1"/>
    </xf>
    <xf numFmtId="537" fontId="48" fillId="0" borderId="12" xfId="0" applyFont="1" applyBorder="1" applyNumberFormat="1">
      <alignment horizontal="center" vertical="center" wrapText="1"/>
    </xf>
    <xf numFmtId="537" fontId="0" fillId="39" borderId="12" xfId="0" applyFont="1" applyFill="1" applyBorder="1" applyNumberFormat="1">
      <alignment horizontal="left" vertical="center" wrapText="1"/>
      <protection locked="0"/>
    </xf>
    <xf numFmtId="537" fontId="0" fillId="36" borderId="12" xfId="0" applyFont="1" applyFill="1" applyBorder="1" applyNumberFormat="1">
      <alignment horizontal="left" vertical="center" wrapText="1" indent="1"/>
      <protection locked="0"/>
    </xf>
    <xf numFmtId="53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37" fontId="0" fillId="39" borderId="14" xfId="0" applyFont="1" applyFill="1" applyBorder="1" applyNumberFormat="1">
      <alignment horizontal="left" vertical="center" wrapText="1"/>
      <protection locked="0"/>
    </xf>
    <xf numFmtId="53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3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3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538" fontId="22" fillId="39" borderId="12" xfId="0" applyFont="1" applyFill="1" applyBorder="1" applyNumberFormat="1">
      <alignment horizontal="left" vertical="center" wrapText="1" indent="1"/>
      <protection locked="0"/>
    </xf>
    <xf numFmtId="53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3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37" fontId="22" fillId="34"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3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34" fontId="22" fillId="0" borderId="17"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53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3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3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3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37"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3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537"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35" fontId="22" fillId="36" borderId="12" xfId="0" applyFont="1" applyFill="1" applyBorder="1" applyNumberFormat="1">
      <alignment horizontal="right" vertical="center" wrapText="1"/>
      <protection locked="0"/>
    </xf>
    <xf numFmtId="53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35" fontId="47" fillId="0" borderId="12" xfId="0" applyFont="1" applyBorder="1" applyNumberFormat="1">
      <alignment horizontal="right" vertical="center" wrapText="1"/>
    </xf>
    <xf numFmtId="53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3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3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35" fontId="22" fillId="36" borderId="23" xfId="0" applyFont="1" applyFill="1" applyBorder="1" applyNumberFormat="1">
      <alignment horizontal="right" vertical="center" wrapText="1"/>
      <protection locked="0"/>
    </xf>
    <xf numFmtId="53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3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3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3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35" fontId="48" fillId="0" borderId="12" xfId="0" applyFont="1" applyBorder="1" applyNumberFormat="1">
      <alignment horizontal="right" vertical="center" wrapText="1"/>
    </xf>
    <xf numFmtId="53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3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537" fontId="0" fillId="39" borderId="12" xfId="0" applyFont="1" applyFill="1" applyBorder="1" applyNumberFormat="1">
      <alignment horizontal="center" vertical="center" wrapText="1"/>
      <protection locked="0"/>
    </xf>
    <xf numFmtId="537" fontId="0" fillId="39" borderId="17" xfId="0" applyFont="1" applyFill="1" applyBorder="1" applyNumberFormat="1">
      <alignment horizontal="center" vertical="center" wrapText="1"/>
      <protection locked="0"/>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3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3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3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36" fontId="22" fillId="34" borderId="13" xfId="0" applyFont="1" applyFill="1" applyBorder="1" applyNumberFormat="1">
      <alignment horizontal="right" vertical="center" wrapText="1"/>
    </xf>
    <xf numFmtId="53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3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3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3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37" fontId="0" fillId="39" borderId="13" xfId="0" applyFont="1" applyFill="1" applyBorder="1" applyNumberFormat="1">
      <alignment horizontal="left" vertical="center" wrapText="1"/>
      <protection locked="0"/>
    </xf>
    <xf numFmtId="53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37"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537" fontId="0" fillId="39" borderId="13" xfId="0" applyFont="1" applyFill="1" applyBorder="1" applyNumberFormat="1">
      <alignment horizontal="left" vertical="center" wrapText="1"/>
      <protection locked="0"/>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34" fontId="22" fillId="0" borderId="37" xfId="0" applyFont="1" applyBorder="1" applyNumberFormat="1">
      <alignment horizontal="center" vertical="center" wrapText="1"/>
    </xf>
    <xf numFmtId="53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37" fontId="0" fillId="39" borderId="15" xfId="0" applyFont="1" applyFill="1" applyBorder="1" applyNumberFormat="1">
      <alignment horizontal="left" vertical="center" wrapText="1" indent="1"/>
      <protection locked="0"/>
    </xf>
    <xf numFmtId="538" fontId="22" fillId="39" borderId="12" xfId="0" applyFont="1" applyFill="1" applyBorder="1" applyNumberFormat="1">
      <alignment horizontal="left" vertical="center" wrapText="1" indent="1"/>
      <protection locked="0"/>
    </xf>
    <xf numFmtId="537" fontId="48" fillId="0" borderId="0" xfId="0" applyFont="1" applyNumberFormat="1">
      <alignment horizontal="center" vertical="center" wrapText="1"/>
    </xf>
    <xf numFmtId="534" fontId="22" fillId="0" borderId="17" xfId="0" applyFont="1" applyBorder="1" applyNumberFormat="1">
      <alignment horizontal="center" vertical="center" wrapText="1"/>
    </xf>
    <xf numFmtId="534" fontId="22" fillId="0" borderId="14" xfId="0" applyFont="1" applyBorder="1" applyNumberFormat="1">
      <alignment horizontal="center" vertical="center" wrapText="1"/>
    </xf>
    <xf numFmtId="534" fontId="22" fillId="0" borderId="15" xfId="0" applyFont="1" applyBorder="1" applyNumberFormat="1">
      <alignment horizontal="center" vertical="center" wrapText="1"/>
    </xf>
    <xf numFmtId="53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34" fontId="22" fillId="0" borderId="23" xfId="0" applyFont="1" applyBorder="1" applyNumberFormat="1">
      <alignment horizontal="center" vertical="center" wrapText="1"/>
    </xf>
    <xf numFmtId="53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3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34" fontId="45" fillId="0" borderId="19" xfId="0" applyFont="1" applyBorder="1" applyNumberFormat="1">
      <alignment horizontal="center" vertical="center" wrapText="1"/>
    </xf>
    <xf numFmtId="534" fontId="45" fillId="0" borderId="19" xfId="0" applyFont="1" applyBorder="1" applyNumberFormat="1">
      <alignment horizontal="center" vertical="center" wrapText="1"/>
    </xf>
    <xf numFmtId="534" fontId="45" fillId="0" borderId="20" xfId="0" applyFont="1" applyBorder="1" applyNumberFormat="1">
      <alignment horizontal="center" vertical="center" wrapText="1"/>
    </xf>
    <xf numFmtId="0" fontId="48" fillId="0" borderId="0" xfId="0" applyFont="1" applyNumberFormat="1">
      <alignment horizontal="center" vertical="center"/>
    </xf>
    <xf numFmtId="534" fontId="22" fillId="0" borderId="12" xfId="0" applyFont="1" applyBorder="1" applyNumberFormat="1">
      <alignment horizontal="center" vertical="center" wrapText="1"/>
    </xf>
    <xf numFmtId="534" fontId="22" fillId="0" borderId="36" xfId="0" applyFont="1" applyBorder="1" applyNumberFormat="1">
      <alignment horizontal="center" vertical="center" wrapText="1"/>
    </xf>
    <xf numFmtId="53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37" fontId="0" fillId="39" borderId="12" xfId="0" applyFont="1" applyFill="1" applyBorder="1" applyNumberFormat="1">
      <alignment horizontal="center" vertical="top" wrapText="1"/>
      <protection locked="0"/>
    </xf>
    <xf numFmtId="53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3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losnyakova-s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f7a3691-eeb8-44df-ab13-1a8539acf94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29D0B-FA52-206B-127C-AF024720FC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6F3016-A69D-B0C8-0698-64A41F6A6C03}" mc:Ignorable="x14ac xr xr2 xr3">
  <sheetPr>
    <tabColor rgb="FFCCCCFF"/>
  </sheetPr>
  <dimension ref="A1:Q79"/>
  <sheetViews>
    <sheetView topLeftCell="C18" showGridLines="0" zoomScale="90" workbookViewId="0">
      <selection activeCell="I70" sqref="I70"/>
    </sheetView>
  </sheetViews>
  <sheetFormatPr defaultColWidth="9.140625" customHeight="1" defaultRowHeight="11.25"/>
  <cols>
    <col min="1" max="1" style="2835" width="10.7109375" hidden="1" customWidth="1"/>
    <col min="2" max="2" style="2849" width="10.7109375" hidden="1" customWidth="1"/>
    <col min="3" max="3" style="2823" width="3.00390625" customWidth="1"/>
    <col min="4" max="4" style="2774" width="1.00390625" customWidth="1"/>
    <col min="5" max="6" style="2774" width="55.00390625" customWidth="1"/>
    <col min="7" max="7" style="2850" width="1.00390625" customWidth="1"/>
    <col min="8" max="8" style="2774" width="18.00390625" hidden="1" customWidth="1"/>
    <col min="9" max="9" style="2824" width="59.00390625" customWidth="1"/>
    <col min="10" max="10" style="2851"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PP108.OPEN.INFO.REQUEST.HOTVSNA.EIAS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v>
      </c>
      <c r="G11" s="133"/>
      <c r="H11" s="829" t="s">
        <v>22</v>
      </c>
      <c r="J11" s="932" t="s">
        <v>23</v>
      </c>
      <c r="Q11" s="130">
        <v>0</v>
      </c>
    </row>
    <row customHeight="1" ht="22.5">
      <c r="A12" s="2154"/>
      <c r="D12" s="131"/>
      <c r="E12" s="1221" t="s">
        <v>24</v>
      </c>
      <c r="F12" s="2786">
        <v>47118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45589</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45043</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c r="D26" s="131"/>
      <c r="E26" s="447" t="str">
        <f>"Дата "&amp;IF(TEMPLATE_GROUP="P","принятия решения","подачи заявления")&amp;" об изменении тарифов"</f>
        <v>Дата подачи заявления об изменении тарифов</v>
      </c>
      <c r="F26" s="2795">
        <v>45589</v>
      </c>
      <c r="G26" s="129"/>
      <c r="Q26" s="130">
        <v>0</v>
      </c>
    </row>
    <row customHeight="1" ht="19.5">
      <c r="D27" s="131"/>
      <c r="E27" s="1221" t="str">
        <f>"Номер "&amp;IF(TEMPLATE_GROUP="P","принятия решения","заявления")&amp;" об изменении тарифов"</f>
        <v>Номер заявления об изменении тарифов</v>
      </c>
      <c r="F27" s="2803" t="s">
        <v>45</v>
      </c>
      <c r="G27" s="129"/>
      <c r="Q27" s="130">
        <v>0</v>
      </c>
    </row>
    <row customHeight="1" ht="24.75" hidden="1">
      <c r="D28" s="131"/>
      <c r="E28" s="447" t="s">
        <v>46</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47</v>
      </c>
      <c r="G31" s="832"/>
      <c r="Q31" s="130">
        <v>20</v>
      </c>
    </row>
    <row customHeight="1" ht="21" hidden="1">
      <c r="C32" s="134"/>
      <c r="D32" s="135"/>
      <c r="E32" s="448" t="s">
        <v>48</v>
      </c>
      <c r="F32" s="273"/>
      <c r="G32" s="832"/>
      <c r="Q32" s="130">
        <v>20</v>
      </c>
    </row>
    <row customHeight="1" ht="21">
      <c r="C33" s="134"/>
      <c r="D33" s="135"/>
      <c r="E33" s="447" t="s">
        <v>49</v>
      </c>
      <c r="F33" s="273" t="s">
        <v>50</v>
      </c>
      <c r="G33" s="832"/>
      <c r="Q33" s="130">
        <v>20</v>
      </c>
    </row>
    <row customHeight="1" ht="21">
      <c r="C34" s="134"/>
      <c r="D34" s="135"/>
      <c r="E34" s="447" t="s">
        <v>51</v>
      </c>
      <c r="F34" s="273" t="s">
        <v>52</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53</v>
      </c>
      <c r="F36" s="404"/>
      <c r="G36" s="133"/>
      <c r="Q36" s="130">
        <v>0</v>
      </c>
    </row>
    <row customHeight="1" ht="21">
      <c r="A37" s="935"/>
      <c r="D37" s="135"/>
      <c r="E37" s="447" t="s">
        <v>54</v>
      </c>
      <c r="F37" s="2813"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2841"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995B308-11DF-7F88-97FB-D84EC395B248}"/>
    <hyperlink ref="H17" location="Титульный!H9" display="Как заполнить?" tooltip="Помощь по работе с полями отчётной формы" xr:uid="{009C6DD8-80A8-64C8-404B-F63242FCB6E8}"/>
    <hyperlink ref="H39" location="Титульный!H9" display="Как заполнить?" tooltip="Помощь по работе с полями отчётной формы" xr:uid="{39C10DC8-CE12-1EB8-2FF8-C7BCC8396228}"/>
    <hyperlink ref="H62" location="Титульный!H9" display="Как заполнить?" tooltip="Помощь по работе с полями отчётной формы" xr:uid="{A0695C92-6688-AE68-08A1-782173021239}"/>
    <hyperlink ref="F70" r:id="rId4" xr:uid="{73D21B83-11A4-7731-FAB8-370B10A5C9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A6158-1E68-B3FE-0078-82CEE0619F4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I28" sqref="I28"/>
    </sheetView>
  </sheetViews>
  <sheetFormatPr defaultColWidth="9.140625" customHeight="1" defaultRowHeight="14.25"/>
  <cols>
    <col min="1" max="1" style="2774" width="8.00390625" hidden="1" customWidth="1"/>
    <col min="2" max="2" style="2851" width="6.00390625" hidden="1" customWidth="1"/>
    <col min="3" max="3" style="2774" width="3.00390625" customWidth="1"/>
    <col min="4" max="4" style="2940"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1" width="3.00390625" customWidth="1"/>
    <col min="11" max="13" style="2941" width="9.140625" hidden="1"/>
    <col min="14" max="14" style="2941" width="25.7109375" hidden="1" customWidth="1"/>
    <col min="15" max="15" style="2941" width="14.421875" hidden="1" customWidth="1"/>
    <col min="16" max="19" style="2876" width="9.140625" hidden="1"/>
    <col min="20" max="27" style="2774" width="9.140625" hidden="1"/>
    <col min="28" max="28" style="2774" width="8.00390625" customWidth="1"/>
    <col min="29" max="29" style="2774" width="9.140625" hidden="1"/>
  </cols>
  <sheetData>
    <row s="2852"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61"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7" customFormat="1" customHeight="1" ht="3">
      <c r="A3" s="814"/>
      <c r="B3" s="473"/>
      <c r="C3" s="814"/>
      <c r="D3" s="220"/>
      <c r="E3" s="159"/>
      <c r="F3" s="565"/>
      <c r="G3" s="159"/>
      <c r="H3" s="159"/>
      <c r="I3" s="222"/>
      <c r="J3" s="303"/>
      <c r="K3" s="211"/>
      <c r="L3" s="211"/>
      <c r="M3" s="211"/>
      <c r="N3" s="282"/>
      <c r="O3" s="211"/>
      <c r="P3" s="281"/>
      <c r="Q3" s="281"/>
      <c r="R3" s="281"/>
      <c r="S3" s="281"/>
      <c r="AC3" s="172">
        <v>3</v>
      </c>
    </row>
    <row s="2867"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7" customFormat="1" customHeight="1" ht="3">
      <c r="A5" s="814"/>
      <c r="B5" s="473"/>
      <c r="C5" s="814"/>
      <c r="D5" s="220"/>
      <c r="E5" s="159"/>
      <c r="F5" s="565"/>
      <c r="G5" s="223"/>
      <c r="H5" s="223"/>
      <c r="I5" s="224"/>
      <c r="J5" s="211"/>
      <c r="K5" s="211"/>
      <c r="L5" s="211"/>
      <c r="M5" s="211"/>
      <c r="N5" s="282"/>
      <c r="O5" s="211"/>
      <c r="P5" s="281"/>
      <c r="Q5" s="281"/>
      <c r="R5" s="281"/>
      <c r="S5" s="281"/>
      <c r="AC5" s="172">
        <v>3</v>
      </c>
    </row>
    <row s="2867"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7"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7"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7"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7"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12"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Биробиджан(99701000)</v>
      </c>
      <c r="P13" s="473"/>
      <c r="Q13" s="473"/>
      <c r="R13" s="476"/>
      <c r="S13" s="473"/>
      <c r="T13" s="473"/>
      <c r="U13" s="473"/>
      <c r="V13" s="478"/>
      <c r="W13" s="478"/>
      <c r="X13" s="475"/>
      <c r="Y13" s="475"/>
      <c r="Z13" s="475"/>
      <c r="AA13" s="475"/>
      <c r="AB13" s="475"/>
      <c r="AC13" s="479">
        <v>15</v>
      </c>
    </row>
    <row s="2912"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7"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7"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7"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7"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5" customFormat="1" customHeight="1" ht="10.5">
      <c r="B19" s="890"/>
      <c r="D19" s="238"/>
      <c r="J19" s="211"/>
      <c r="K19" s="211"/>
      <c r="L19" s="211"/>
      <c r="M19" s="211"/>
      <c r="N19" s="282"/>
      <c r="O19" s="211"/>
      <c r="P19" s="281"/>
      <c r="Q19" s="281"/>
      <c r="R19" s="281"/>
      <c r="S19" s="281"/>
      <c r="AC19" s="237">
        <v>10</v>
      </c>
    </row>
    <row s="2935"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468AD-12A8-C4B1-CDE8-A388EF46E7E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5" width="6.421875" hidden="1" customWidth="1"/>
    <col min="2" max="2" style="2975" width="2.00390625" hidden="1" customWidth="1"/>
    <col min="3" max="3" style="2975" width="3.00390625" customWidth="1"/>
    <col min="4" max="4" style="2975" width="4.00390625" customWidth="1"/>
    <col min="5" max="5" style="2975" width="44.00390625" customWidth="1"/>
    <col min="6" max="6" style="2975" width="6.421875" customWidth="1"/>
    <col min="7" max="7" style="2975" width="4.00390625" customWidth="1"/>
    <col min="8" max="8" style="2975" width="5.00390625" customWidth="1"/>
    <col min="9" max="9" style="2975" width="52.00390625" customWidth="1"/>
    <col min="10" max="10" style="2975" width="7.00390625" customWidth="1"/>
    <col min="11" max="11" style="2975" width="3.00390625" customWidth="1"/>
    <col min="12" max="12" style="2975" width="6.00390625" customWidth="1"/>
    <col min="13" max="13" style="2975" width="56.00390625" customWidth="1"/>
    <col min="14" max="14" style="3026" width="8.00390625" customWidth="1"/>
    <col min="15" max="20" style="2941" width="9.140625" hidden="1"/>
    <col min="21" max="24" style="3010" width="9.140625" hidden="1"/>
    <col min="25" max="37" style="3026" width="9.140625" hidden="1"/>
    <col min="38" max="38" style="3026" width="8.00390625" customWidth="1"/>
    <col min="39" max="39" style="2975"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8" customFormat="1" customHeight="1" ht="14.699999999999998">
      <c r="A5" s="641"/>
      <c r="B5" s="641"/>
      <c r="C5" s="641"/>
      <c r="D5" s="2178" t="str">
        <f>IF(org=0,"Не определено",org)</f>
        <v>АО "ДГК" СП "Биробиджанская ТЭЦ"</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8"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8"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5"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99</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5"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117</v>
      </c>
      <c r="Z13" s="660">
        <v>1705000</v>
      </c>
      <c r="AA13" s="660"/>
      <c r="AB13" s="660"/>
      <c r="AC13" s="660"/>
      <c r="AD13" s="660"/>
      <c r="AE13" s="660"/>
      <c r="AF13" s="660"/>
      <c r="AG13" s="660"/>
      <c r="AH13" s="660"/>
      <c r="AI13" s="660"/>
      <c r="AJ13" s="660"/>
      <c r="AK13" s="660"/>
      <c r="AL13" s="660"/>
      <c r="AM13" s="662">
        <v>15</v>
      </c>
    </row>
    <row s="2975" customFormat="1" customHeight="1" ht="15.75">
      <c r="A14" s="349"/>
      <c r="B14" s="349"/>
      <c r="C14" s="232"/>
      <c r="D14" s="2164"/>
      <c r="E14" s="2166"/>
      <c r="F14" s="2163"/>
      <c r="G14" s="2169"/>
      <c r="H14" s="2170"/>
      <c r="I14" s="2162"/>
      <c r="J14" s="2163"/>
      <c r="K14" s="477"/>
      <c r="L14" s="233"/>
      <c r="M14" s="663" t="s">
        <v>118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5" customFormat="1" customHeight="1" ht="15.75">
      <c r="A15" s="349"/>
      <c r="B15" s="349"/>
      <c r="C15" s="232"/>
      <c r="D15" s="2164"/>
      <c r="E15" s="2167"/>
      <c r="F15" s="2163"/>
      <c r="G15" s="1116"/>
      <c r="H15" s="1117"/>
      <c r="I15" s="636" t="s">
        <v>119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120</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720E8-C6DB-25A8-8989-BB4182BE9CF8}"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G105" sqref="G105:G109"/>
    </sheetView>
  </sheetViews>
  <sheetFormatPr defaultColWidth="9.140625" customHeight="1" defaultRowHeight="11.25"/>
  <cols>
    <col min="1" max="2" style="2941" width="3.7109375" hidden="1" customWidth="1"/>
    <col min="3" max="3" style="2975" width="3.00390625" customWidth="1"/>
    <col min="4" max="4" style="2975" width="6.00390625" customWidth="1"/>
    <col min="5" max="5" style="2975" width="42.00390625" customWidth="1"/>
    <col min="6" max="6" style="2975" width="15.00390625" customWidth="1"/>
    <col min="7" max="7" style="2975" width="42.00390625" customWidth="1"/>
    <col min="8" max="8" style="2975" width="3.00390625" customWidth="1"/>
    <col min="9" max="9" style="2975" width="5.00390625" customWidth="1"/>
    <col min="10" max="10" style="2975" width="47.00390625" customWidth="1"/>
    <col min="11" max="12" style="2975" width="3.00390625" customWidth="1"/>
    <col min="13" max="13" style="2975" width="5.00390625" customWidth="1"/>
    <col min="14" max="14" style="2975" width="28.00390625" customWidth="1"/>
    <col min="15" max="16" style="2975" width="3.00390625" customWidth="1"/>
    <col min="17" max="17" style="2975" width="5.00390625" customWidth="1"/>
    <col min="18" max="18" style="2975" width="34.00390625" customWidth="1"/>
    <col min="19" max="20" style="2975" width="3.7109375" hidden="1" customWidth="1"/>
    <col min="21" max="21" style="2975" width="5.7109375" hidden="1" customWidth="1"/>
    <col min="22" max="22" style="2975" width="34.421875" hidden="1" customWidth="1"/>
    <col min="23" max="23" style="2975" width="30.00390625" customWidth="1"/>
    <col min="24" max="24" style="2975" width="3.00390625" customWidth="1"/>
    <col min="25" max="28" style="3010" width="9.8515625" hidden="1" customWidth="1"/>
    <col min="29" max="29" style="3010" width="27.00390625" hidden="1" customWidth="1"/>
    <col min="30" max="30" style="3010" width="10.57421875" hidden="1" customWidth="1"/>
    <col min="31" max="31" style="3010" width="10.7109375" hidden="1" customWidth="1"/>
    <col min="32" max="32" style="3010" width="10.00390625" hidden="1" customWidth="1"/>
    <col min="33" max="33" style="3010" width="12.8515625" hidden="1" customWidth="1"/>
    <col min="34" max="34" style="3010" width="24.421875" hidden="1" customWidth="1"/>
    <col min="35" max="35" style="3010" width="15.8515625" hidden="1" customWidth="1"/>
    <col min="36" max="36" style="3010" width="19.421875" hidden="1" customWidth="1"/>
    <col min="37" max="37" style="3010" width="11.00390625" hidden="1" customWidth="1"/>
    <col min="38" max="38" style="3010" width="23.57421875" hidden="1" customWidth="1"/>
    <col min="39" max="39" style="3010" width="23.8515625" hidden="1" customWidth="1"/>
    <col min="40" max="40" style="3010" width="25.28125" hidden="1" customWidth="1"/>
    <col min="41" max="41" style="3010" width="16.8515625" hidden="1" customWidth="1"/>
    <col min="42" max="42" style="3010" width="29.57421875" hidden="1" customWidth="1"/>
    <col min="43" max="43" style="3010" width="29.8515625" hidden="1" customWidth="1"/>
    <col min="44" max="44" style="2975" width="9.140625" hidden="1"/>
  </cols>
  <sheetData>
    <row customHeight="1" ht="11.25" hidden="1">
      <c r="A1" s="212"/>
      <c r="AR1" s="160" t="s">
        <v>14</v>
      </c>
    </row>
    <row customHeight="1" ht="11.25" hidden="1">
      <c r="AR2" s="160">
        <v>0</v>
      </c>
    </row>
    <row customHeight="1" ht="11.25" hidden="1">
      <c r="AR3" s="160">
        <v>0</v>
      </c>
    </row>
    <row customHeight="1" ht="3">
      <c r="AR4" s="160">
        <v>3</v>
      </c>
    </row>
    <row s="2948"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8" customFormat="1" customHeight="1" ht="14.699999999999998">
      <c r="A6" s="641"/>
      <c r="B6" s="641"/>
      <c r="C6" s="641"/>
      <c r="D6" s="2219" t="str">
        <f>IF(org=0,"Не определено",org)</f>
        <v>АО "ДГК" СП "Биробиджанская ТЭЦ"</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9"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8"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121</v>
      </c>
      <c r="F9" s="2159"/>
      <c r="G9" s="2183" t="s">
        <v>105</v>
      </c>
      <c r="H9" s="2183" t="s">
        <v>88</v>
      </c>
      <c r="I9" s="2183"/>
      <c r="J9" s="2183" t="s">
        <v>122</v>
      </c>
      <c r="K9" s="2211" t="s">
        <v>123</v>
      </c>
      <c r="L9" s="2211"/>
      <c r="M9" s="2211"/>
      <c r="N9" s="2211"/>
      <c r="O9" s="2211" t="s">
        <v>124</v>
      </c>
      <c r="P9" s="2211"/>
      <c r="Q9" s="2211"/>
      <c r="R9" s="2211"/>
      <c r="S9" s="2211" t="s">
        <v>125</v>
      </c>
      <c r="T9" s="2211"/>
      <c r="U9" s="2211"/>
      <c r="V9" s="2211"/>
      <c r="W9" s="2183" t="s">
        <v>126</v>
      </c>
      <c r="AR9" s="160">
        <v>27</v>
      </c>
    </row>
    <row customHeight="1" ht="31.5">
      <c r="D10" s="2183"/>
      <c r="E10" s="1340" t="s">
        <v>89</v>
      </c>
      <c r="F10" s="1340" t="s">
        <v>127</v>
      </c>
      <c r="G10" s="2183"/>
      <c r="H10" s="2183"/>
      <c r="I10" s="2183"/>
      <c r="J10" s="2183"/>
      <c r="K10" s="166" t="s">
        <v>108</v>
      </c>
      <c r="L10" s="2183" t="s">
        <v>88</v>
      </c>
      <c r="M10" s="2183"/>
      <c r="N10" s="166" t="s">
        <v>128</v>
      </c>
      <c r="O10" s="166" t="s">
        <v>108</v>
      </c>
      <c r="P10" s="2183" t="s">
        <v>88</v>
      </c>
      <c r="Q10" s="2183"/>
      <c r="R10" s="166" t="s">
        <v>128</v>
      </c>
      <c r="S10" s="339" t="s">
        <v>108</v>
      </c>
      <c r="T10" s="2183" t="s">
        <v>88</v>
      </c>
      <c r="U10" s="2183"/>
      <c r="V10" s="339" t="s">
        <v>89</v>
      </c>
      <c r="W10" s="2183"/>
      <c r="Z10" s="1315" t="s">
        <v>129</v>
      </c>
      <c r="AA10" s="1315" t="s">
        <v>130</v>
      </c>
      <c r="AB10" s="1315" t="s">
        <v>131</v>
      </c>
      <c r="AC10" s="1315" t="s">
        <v>132</v>
      </c>
      <c r="AD10" s="1315" t="s">
        <v>133</v>
      </c>
      <c r="AE10" s="1315" t="s">
        <v>134</v>
      </c>
      <c r="AF10" s="1315" t="s">
        <v>135</v>
      </c>
      <c r="AG10" s="1315" t="s">
        <v>136</v>
      </c>
      <c r="AH10" s="1315" t="s">
        <v>137</v>
      </c>
      <c r="AI10" s="1315" t="s">
        <v>138</v>
      </c>
      <c r="AJ10" s="1315" t="s">
        <v>139</v>
      </c>
      <c r="AK10" s="1315" t="s">
        <v>140</v>
      </c>
      <c r="AL10" s="1315" t="s">
        <v>141</v>
      </c>
      <c r="AM10" s="1315" t="s">
        <v>142</v>
      </c>
      <c r="AN10" s="1315" t="s">
        <v>143</v>
      </c>
      <c r="AO10" s="1315" t="s">
        <v>144</v>
      </c>
      <c r="AP10" s="1315" t="s">
        <v>145</v>
      </c>
      <c r="AQ10" s="1315" t="s">
        <v>146</v>
      </c>
      <c r="AR10" s="160">
        <v>30</v>
      </c>
    </row>
    <row s="2941" customFormat="1" customHeight="1" ht="12" hidden="1">
      <c r="D11" s="1305" t="s">
        <v>109</v>
      </c>
      <c r="E11" s="1305" t="s">
        <v>110</v>
      </c>
      <c r="F11" s="1305"/>
      <c r="G11" s="1305" t="s">
        <v>90</v>
      </c>
      <c r="H11" s="2212" t="s">
        <v>111</v>
      </c>
      <c r="I11" s="2212"/>
      <c r="J11" s="1305" t="s">
        <v>92</v>
      </c>
      <c r="K11" s="1305" t="s">
        <v>93</v>
      </c>
      <c r="L11" s="2212" t="s">
        <v>99</v>
      </c>
      <c r="M11" s="2212"/>
      <c r="N11" s="1305" t="s">
        <v>147</v>
      </c>
      <c r="O11" s="1305" t="s">
        <v>148</v>
      </c>
      <c r="P11" s="2212" t="s">
        <v>149</v>
      </c>
      <c r="Q11" s="2212"/>
      <c r="R11" s="1305" t="s">
        <v>150</v>
      </c>
      <c r="S11" s="1305" t="s">
        <v>149</v>
      </c>
      <c r="T11" s="2212" t="s">
        <v>150</v>
      </c>
      <c r="U11" s="2212"/>
      <c r="V11" s="1305" t="s">
        <v>151</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5" customFormat="1" customHeight="1" ht="17.25" hidden="1">
      <c r="A13" s="377"/>
      <c r="C13" s="265"/>
      <c r="D13" s="2191">
        <v>1</v>
      </c>
      <c r="E13" s="2199" t="s">
        <v>153</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154</v>
      </c>
      <c r="AD13" s="1323" t="s">
        <v>155</v>
      </c>
      <c r="AE13" s="1323" t="s">
        <v>156</v>
      </c>
      <c r="AF13" s="1323" t="s">
        <v>157</v>
      </c>
      <c r="AG13" s="1323" t="s">
        <v>158</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5"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5"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5"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5"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5"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159</v>
      </c>
      <c r="AD18" s="1323" t="s">
        <v>160</v>
      </c>
      <c r="AE18" s="1323" t="s">
        <v>161</v>
      </c>
      <c r="AF18" s="1323" t="s">
        <v>162</v>
      </c>
      <c r="AG18" s="1323" t="s">
        <v>163</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5"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5"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5"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5"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5" customFormat="1" customHeight="1" ht="17.25" hidden="1">
      <c r="A23" s="377"/>
      <c r="C23" s="265"/>
      <c r="D23" s="2191">
        <v>2</v>
      </c>
      <c r="E23" s="2199" t="s">
        <v>164</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159</v>
      </c>
      <c r="AD23" s="1323" t="s">
        <v>160</v>
      </c>
      <c r="AE23" s="1323" t="s">
        <v>161</v>
      </c>
      <c r="AF23" s="1323" t="s">
        <v>162</v>
      </c>
      <c r="AG23" s="1323" t="s">
        <v>163</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5"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5"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5"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5"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5" customFormat="1" customHeight="1" ht="17.25" hidden="1">
      <c r="A28" s="377"/>
      <c r="C28" s="265"/>
      <c r="D28" s="2191">
        <v>3</v>
      </c>
      <c r="E28" s="2199" t="s">
        <v>165</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166</v>
      </c>
      <c r="AD28" s="1323" t="s">
        <v>167</v>
      </c>
      <c r="AE28" s="1323" t="s">
        <v>168</v>
      </c>
      <c r="AF28" s="1323" t="s">
        <v>169</v>
      </c>
      <c r="AG28" s="1323" t="s">
        <v>170</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5"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5"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5"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5"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5" customFormat="1" customHeight="1" ht="17.25" hidden="1">
      <c r="A33" s="377"/>
      <c r="C33" s="265"/>
      <c r="D33" s="2191">
        <v>4</v>
      </c>
      <c r="E33" s="2199" t="s">
        <v>171</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172</v>
      </c>
      <c r="AD33" s="1323" t="s">
        <v>173</v>
      </c>
      <c r="AE33" s="1323" t="s">
        <v>174</v>
      </c>
      <c r="AF33" s="1323" t="s">
        <v>175</v>
      </c>
      <c r="AG33" s="1323" t="s">
        <v>176</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5"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5"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5"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5"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5" customFormat="1" customHeight="1" ht="17.25" hidden="1">
      <c r="A38" s="377"/>
      <c r="C38" s="265"/>
      <c r="D38" s="2191">
        <v>5</v>
      </c>
      <c r="E38" s="2199" t="s">
        <v>177</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178</v>
      </c>
      <c r="AD38" s="1323" t="s">
        <v>179</v>
      </c>
      <c r="AE38" s="1323" t="s">
        <v>180</v>
      </c>
      <c r="AF38" s="1323" t="s">
        <v>181</v>
      </c>
      <c r="AG38" s="1323" t="s">
        <v>182</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5"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5"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5"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5"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5" customFormat="1" customHeight="1" ht="17.25" hidden="1">
      <c r="A43" s="377"/>
      <c r="C43" s="265"/>
      <c r="D43" s="2191">
        <v>6</v>
      </c>
      <c r="E43" s="2199" t="s">
        <v>183</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184</v>
      </c>
      <c r="AD43" s="1323" t="s">
        <v>185</v>
      </c>
      <c r="AE43" s="1323" t="s">
        <v>186</v>
      </c>
      <c r="AF43" s="1323" t="s">
        <v>187</v>
      </c>
      <c r="AG43" s="1323" t="s">
        <v>188</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5"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5"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5"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5"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5" customFormat="1" customHeight="1" ht="17.25" hidden="1">
      <c r="A48" s="377"/>
      <c r="C48" s="265"/>
      <c r="D48" s="2222">
        <v>7</v>
      </c>
      <c r="E48" s="2225" t="s">
        <v>189</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190</v>
      </c>
      <c r="AD48" s="1323" t="s">
        <v>191</v>
      </c>
      <c r="AE48" s="1323" t="s">
        <v>192</v>
      </c>
      <c r="AF48" s="1323" t="s">
        <v>193</v>
      </c>
      <c r="AG48" s="1323" t="s">
        <v>194</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5"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5"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5"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5"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5" customFormat="1" customHeight="1" ht="17.25" hidden="1">
      <c r="A53" s="377"/>
      <c r="C53" s="265"/>
      <c r="D53" s="2191">
        <v>8</v>
      </c>
      <c r="E53" s="2199" t="s">
        <v>195</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196</v>
      </c>
      <c r="AD53" s="1323" t="s">
        <v>197</v>
      </c>
      <c r="AE53" s="1323" t="s">
        <v>198</v>
      </c>
      <c r="AF53" s="1323" t="s">
        <v>199</v>
      </c>
      <c r="AG53" s="1323" t="s">
        <v>200</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5"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5"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5"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5"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5" customFormat="1" customHeight="1" ht="17.25" hidden="1">
      <c r="A58" s="377"/>
      <c r="C58" s="265"/>
      <c r="D58" s="2191">
        <v>9</v>
      </c>
      <c r="E58" s="2199" t="s">
        <v>201</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202</v>
      </c>
      <c r="AD58" s="1323" t="s">
        <v>203</v>
      </c>
      <c r="AE58" s="1323" t="s">
        <v>204</v>
      </c>
      <c r="AF58" s="1323" t="s">
        <v>205</v>
      </c>
      <c r="AG58" s="1323" t="s">
        <v>206</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5"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5"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5"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5"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5" customFormat="1" customHeight="1" ht="17.25" hidden="1">
      <c r="A63" s="377"/>
      <c r="C63" s="265"/>
      <c r="D63" s="2191">
        <v>10</v>
      </c>
      <c r="E63" s="2199" t="s">
        <v>207</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208</v>
      </c>
      <c r="AD63" s="1323" t="s">
        <v>209</v>
      </c>
      <c r="AE63" s="1323" t="s">
        <v>210</v>
      </c>
      <c r="AF63" s="1323" t="s">
        <v>211</v>
      </c>
      <c r="AG63" s="1323" t="s">
        <v>212</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5"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5"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5"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5"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213</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214</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215</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216</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217</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218</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219</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220</v>
      </c>
      <c r="F77" s="2228"/>
      <c r="G77" s="2229"/>
      <c r="H77" s="2229"/>
      <c r="I77" s="2229"/>
      <c r="J77" s="2229"/>
      <c r="K77" s="2229"/>
      <c r="L77" s="2229"/>
      <c r="M77" s="2229"/>
      <c r="N77" s="2229"/>
      <c r="O77" s="2229"/>
      <c r="P77" s="2229"/>
      <c r="Q77" s="2229"/>
      <c r="R77" s="2229"/>
      <c r="S77" s="2229"/>
      <c r="T77" s="2229"/>
      <c r="U77" s="2229"/>
      <c r="V77" s="2229"/>
      <c r="W77" s="2229"/>
      <c r="AR77" s="160">
        <v>0</v>
      </c>
    </row>
    <row s="2975"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5" customFormat="1" customHeight="1" ht="17.25" hidden="1">
      <c r="A79" s="377"/>
      <c r="C79" s="265"/>
      <c r="D79" s="2191">
        <v>1</v>
      </c>
      <c r="E79" s="2199" t="s">
        <v>221</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222</v>
      </c>
      <c r="AD79" s="1323" t="s">
        <v>223</v>
      </c>
      <c r="AE79" s="1323" t="s">
        <v>224</v>
      </c>
      <c r="AF79" s="1323" t="s">
        <v>225</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5"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5"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5"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5"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5" customFormat="1" customHeight="1" ht="17.25" hidden="1">
      <c r="A84" s="377"/>
      <c r="C84" s="265"/>
      <c r="D84" s="2191">
        <v>2</v>
      </c>
      <c r="E84" s="2199" t="s">
        <v>226</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227</v>
      </c>
      <c r="AD84" s="1323" t="s">
        <v>228</v>
      </c>
      <c r="AE84" s="1323" t="s">
        <v>229</v>
      </c>
      <c r="AF84" s="1323" t="s">
        <v>230</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5"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5"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5"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5"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5" customFormat="1" customHeight="1" ht="17.25" hidden="1">
      <c r="A89" s="377"/>
      <c r="C89" s="265"/>
      <c r="D89" s="2191">
        <v>3</v>
      </c>
      <c r="E89" s="2199" t="s">
        <v>231</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232</v>
      </c>
      <c r="AD89" s="1323" t="s">
        <v>233</v>
      </c>
      <c r="AE89" s="1323" t="s">
        <v>234</v>
      </c>
      <c r="AF89" s="1323" t="s">
        <v>235</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5"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5"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5"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5"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5" customFormat="1" customHeight="1" ht="17.25" hidden="1">
      <c r="A94" s="377"/>
      <c r="C94" s="265"/>
      <c r="D94" s="2191">
        <v>4</v>
      </c>
      <c r="E94" s="2199" t="s">
        <v>236</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237</v>
      </c>
      <c r="AD94" s="1323" t="s">
        <v>238</v>
      </c>
      <c r="AE94" s="1323" t="s">
        <v>239</v>
      </c>
      <c r="AF94" s="1323" t="s">
        <v>240</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5"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5"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5"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5"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5" customFormat="1" customHeight="1" ht="17.25" hidden="1">
      <c r="A99" s="377"/>
      <c r="C99" s="265"/>
      <c r="D99" s="2191">
        <v>5</v>
      </c>
      <c r="E99" s="2199" t="s">
        <v>241</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242</v>
      </c>
      <c r="AD99" s="1323" t="s">
        <v>243</v>
      </c>
      <c r="AE99" s="1323" t="s">
        <v>244</v>
      </c>
      <c r="AF99" s="1323" t="s">
        <v>245</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5"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5"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5"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5"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5"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5" customFormat="1" customHeight="1" ht="17.25">
      <c r="A105" s="377"/>
      <c r="C105" s="265"/>
      <c r="D105" s="2191">
        <v>1</v>
      </c>
      <c r="E105" s="2199" t="s">
        <v>246</v>
      </c>
      <c r="F105" s="2201" t="s">
        <v>66</v>
      </c>
      <c r="G105" s="3152" t="str">
        <f>INDEX(VD_NAME_LIST,MATCH("4189702",VD_ID_LIST,0))</f>
        <v>Горячее водоснабжение</v>
      </c>
      <c r="H105" s="3153"/>
      <c r="I105" s="3153">
        <v>1</v>
      </c>
      <c r="J105" s="3154" t="s">
        <v>247</v>
      </c>
      <c r="K105" s="3155" t="s">
        <v>19</v>
      </c>
      <c r="L105" s="3156"/>
      <c r="M105" s="3156" t="s">
        <v>109</v>
      </c>
      <c r="N105" s="3157" t="s">
        <v>28</v>
      </c>
      <c r="O105" s="3155" t="s">
        <v>19</v>
      </c>
      <c r="P105" s="3156"/>
      <c r="Q105" s="3156" t="s">
        <v>109</v>
      </c>
      <c r="R105" s="3158" t="s">
        <v>28</v>
      </c>
      <c r="S105" s="3159" t="s">
        <v>19</v>
      </c>
      <c r="T105" s="3159"/>
      <c r="U105" s="3159" t="s">
        <v>109</v>
      </c>
      <c r="V105" s="3160"/>
      <c r="W105" s="3154"/>
      <c r="Y105" s="1323"/>
      <c r="Z105" s="1323"/>
      <c r="AA105" s="1323"/>
      <c r="AB105" s="1323" t="s">
        <v>248</v>
      </c>
      <c r="AC105" s="1323" t="s">
        <v>249</v>
      </c>
      <c r="AD105" s="1323" t="s">
        <v>250</v>
      </c>
      <c r="AE105" s="1323" t="s">
        <v>251</v>
      </c>
      <c r="AF105" s="1323" t="s">
        <v>252</v>
      </c>
      <c r="AG105" s="1323"/>
      <c r="AH105" s="1323" t="str">
        <f>IF($E$105=0,"",$E$105)</f>
        <v>Тариф на горячую воду (горячее водоснабжение)</v>
      </c>
      <c r="AI105" s="1323" t="str">
        <f>IF($G$105=0,"",$G$105)</f>
        <v>Горячее водоснабжение</v>
      </c>
      <c r="AJ105" s="1323" t="str">
        <f>IF($J$105=0,"",$J$105)</f>
        <v>Тариф на горячую воду</v>
      </c>
      <c r="AK105" s="1323" t="str">
        <f>IF($K$105="нет","без дифференциации",IF($N$105=0,"",$N$105))</f>
        <v>без дифференциации</v>
      </c>
      <c r="AL105" s="1323" t="str">
        <f>IF($O$105="нет","без дифференциации",IF($R$105=0,"",$R$105))</f>
        <v>без дифференциации</v>
      </c>
      <c r="AM105" s="1323" t="str">
        <f>IF($S$105="нет","без дифференциации",IF($V$105=0,"",$V$105))</f>
        <v>без дифференциации</v>
      </c>
      <c r="AN105" s="1323">
        <f>$I$105</f>
        <v>1</v>
      </c>
      <c r="AO105" s="1323" t="str">
        <f>$I$105&amp;"."&amp;$M$105</f>
        <v>1.1</v>
      </c>
      <c r="AP105" s="1323" t="str">
        <f>$I$105&amp;"."&amp;$M$105&amp;"."&amp;$Q$105</f>
        <v>1.1.1</v>
      </c>
      <c r="AQ105" s="1323" t="str">
        <f>$I$105&amp;"."&amp;$M$105&amp;"."&amp;$Q$105&amp;"."&amp;$U$105</f>
        <v>1.1.1.1</v>
      </c>
      <c r="AR105" s="1523">
        <v>0</v>
      </c>
    </row>
    <row s="2975" customFormat="1" customHeight="1" ht="17.25">
      <c r="A106" s="377"/>
      <c r="C106" s="376"/>
      <c r="D106" s="2191"/>
      <c r="E106" s="2199"/>
      <c r="F106" s="2202"/>
      <c r="G106" s="3152"/>
      <c r="H106" s="3153"/>
      <c r="I106" s="3153"/>
      <c r="J106" s="3154"/>
      <c r="K106" s="3161"/>
      <c r="L106" s="3156"/>
      <c r="M106" s="3156"/>
      <c r="N106" s="3157" t="s">
        <v>28</v>
      </c>
      <c r="O106" s="3161"/>
      <c r="P106" s="3156"/>
      <c r="Q106" s="3156"/>
      <c r="R106" s="3158" t="s">
        <v>28</v>
      </c>
      <c r="S106" s="3159"/>
      <c r="T106" s="3162"/>
      <c r="U106" s="3163"/>
      <c r="V106" s="3163"/>
      <c r="W106" s="31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5" customFormat="1" customHeight="1" ht="17.25">
      <c r="A107" s="377"/>
      <c r="C107" s="265"/>
      <c r="D107" s="2191"/>
      <c r="E107" s="2199"/>
      <c r="F107" s="2202"/>
      <c r="G107" s="3152"/>
      <c r="H107" s="3164"/>
      <c r="I107" s="3164"/>
      <c r="J107" s="3165"/>
      <c r="K107" s="3161"/>
      <c r="L107" s="3164"/>
      <c r="M107" s="3164"/>
      <c r="N107" s="3158" t="s">
        <v>28</v>
      </c>
      <c r="O107" s="3166"/>
      <c r="P107" s="3167"/>
      <c r="Q107" s="3168"/>
      <c r="R107" s="3169" t="s">
        <v>253</v>
      </c>
      <c r="S107" s="3170"/>
      <c r="T107" s="3171"/>
      <c r="U107" s="3172"/>
      <c r="V107" s="3173"/>
      <c r="W107" s="317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5" customFormat="1" customHeight="1" ht="17.25">
      <c r="A108" s="377"/>
      <c r="C108" s="376"/>
      <c r="D108" s="2191"/>
      <c r="E108" s="2199"/>
      <c r="F108" s="2202"/>
      <c r="G108" s="3152"/>
      <c r="H108" s="3164"/>
      <c r="I108" s="3164"/>
      <c r="J108" s="3165"/>
      <c r="K108" s="3166"/>
      <c r="L108" s="3175"/>
      <c r="M108" s="3176"/>
      <c r="N108" s="3177" t="s">
        <v>254</v>
      </c>
      <c r="O108" s="3178"/>
      <c r="P108" s="3179"/>
      <c r="Q108" s="3180"/>
      <c r="R108" s="3181"/>
      <c r="S108" s="3182"/>
      <c r="T108" s="3183"/>
      <c r="U108" s="3184"/>
      <c r="V108" s="3185"/>
      <c r="W108" s="3186"/>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5" customFormat="1" customHeight="1" ht="17.25">
      <c r="A109" s="377"/>
      <c r="C109" s="376"/>
      <c r="D109" s="2192"/>
      <c r="E109" s="2200"/>
      <c r="F109" s="2203"/>
      <c r="G109" s="3187"/>
      <c r="H109" s="3188"/>
      <c r="I109" s="3189"/>
      <c r="J109" s="3190" t="s">
        <v>255</v>
      </c>
      <c r="K109" s="3191"/>
      <c r="L109" s="3192"/>
      <c r="M109" s="3193"/>
      <c r="N109" s="3194"/>
      <c r="O109" s="3195"/>
      <c r="P109" s="3196"/>
      <c r="Q109" s="3197"/>
      <c r="R109" s="3198"/>
      <c r="S109" s="3199"/>
      <c r="T109" s="3200"/>
      <c r="U109" s="3201"/>
      <c r="V109" s="3202"/>
      <c r="W109" s="3203"/>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5" customFormat="1" customHeight="1" ht="17.25">
      <c r="A110" s="377"/>
      <c r="C110" s="265"/>
      <c r="D110" s="2191">
        <v>2</v>
      </c>
      <c r="E110" s="2199" t="s">
        <v>256</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257</v>
      </c>
      <c r="AD110" s="1323" t="s">
        <v>258</v>
      </c>
      <c r="AE110" s="1323" t="s">
        <v>259</v>
      </c>
      <c r="AF110" s="1323" t="s">
        <v>260</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5" customFormat="1" customHeight="1" ht="17.25">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5" customFormat="1" customHeight="1" ht="17.25">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5" customFormat="1" customHeight="1" ht="17.25">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5" customFormat="1" customHeight="1" ht="17.25">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5" customFormat="1" customHeight="1" ht="17.25">
      <c r="A115" s="377"/>
      <c r="C115" s="265"/>
      <c r="D115" s="2191">
        <v>3</v>
      </c>
      <c r="E115" s="2199" t="s">
        <v>261</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262</v>
      </c>
      <c r="AD115" s="1323" t="s">
        <v>263</v>
      </c>
      <c r="AE115" s="1323" t="s">
        <v>264</v>
      </c>
      <c r="AF115" s="1323" t="s">
        <v>265</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5" customFormat="1" customHeight="1" ht="17.25">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5" customFormat="1" customHeight="1" ht="17.25">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5" customFormat="1" customHeight="1" ht="17.25">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5" customFormat="1" customHeight="1" ht="17.25">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5"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5" customFormat="1" customHeight="1" ht="17.25" hidden="1">
      <c r="A121" s="377"/>
      <c r="C121" s="265"/>
      <c r="D121" s="2191">
        <v>1</v>
      </c>
      <c r="E121" s="2199" t="s">
        <v>266</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267</v>
      </c>
      <c r="AD121" s="1323" t="s">
        <v>268</v>
      </c>
      <c r="AE121" s="1323" t="s">
        <v>269</v>
      </c>
      <c r="AF121" s="1323" t="s">
        <v>270</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5"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5"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5"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5"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5" customFormat="1" customHeight="1" ht="17.25" hidden="1">
      <c r="A126" s="377"/>
      <c r="C126" s="265"/>
      <c r="D126" s="2191">
        <v>2</v>
      </c>
      <c r="E126" s="2199" t="s">
        <v>271</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272</v>
      </c>
      <c r="AD126" s="1323" t="s">
        <v>273</v>
      </c>
      <c r="AE126" s="1323" t="s">
        <v>274</v>
      </c>
      <c r="AF126" s="1323" t="s">
        <v>275</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5"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5"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5"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5"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5" customFormat="1" customHeight="1" ht="17.25" hidden="1">
      <c r="A131" s="377"/>
      <c r="C131" s="265"/>
      <c r="D131" s="2191">
        <v>3</v>
      </c>
      <c r="E131" s="2199" t="s">
        <v>276</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277</v>
      </c>
      <c r="AD131" s="1323" t="s">
        <v>278</v>
      </c>
      <c r="AE131" s="1323" t="s">
        <v>279</v>
      </c>
      <c r="AF131" s="1323" t="s">
        <v>280</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5"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5"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5"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5"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E13C8-7AE6-32A1-9E41-A9D04F566DF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12" width="9.140625" hidden="1"/>
    <col min="3" max="4" style="2912" width="3.00390625" customWidth="1"/>
    <col min="5" max="6" style="2912" width="15.00390625" customWidth="1"/>
    <col min="7" max="7" style="2912" width="11.57421875" customWidth="1"/>
    <col min="8" max="9" style="2912" width="3.00390625" customWidth="1"/>
    <col min="10" max="10" style="2912" width="12.00390625" customWidth="1"/>
    <col min="11" max="11" style="2912" width="0.28125" customWidth="1"/>
    <col min="12" max="13" style="2912" width="10.00390625" customWidth="1"/>
    <col min="14" max="15" style="2912" width="3.00390625" customWidth="1"/>
    <col min="16" max="16" style="2912" width="19.00390625" customWidth="1"/>
    <col min="17" max="17" style="2912" width="0.28125" customWidth="1"/>
    <col min="18" max="19" style="2912" width="10.00390625" customWidth="1"/>
    <col min="20" max="21" style="2912" width="3.00390625" customWidth="1"/>
    <col min="22" max="22" style="2912" width="25.00390625" customWidth="1"/>
    <col min="23" max="23" style="2912" width="0.28125" customWidth="1"/>
    <col min="24" max="25" style="2912" width="10.00390625" customWidth="1"/>
    <col min="26" max="27" style="2912" width="3.00390625" customWidth="1"/>
    <col min="28" max="28" style="2912" width="16.00390625" customWidth="1"/>
    <col min="29" max="29" style="2912" width="0.28125" customWidth="1"/>
    <col min="30" max="31" style="2912" width="10.00390625" customWidth="1"/>
    <col min="32" max="33" style="2912" width="3.00390625" customWidth="1"/>
    <col min="34" max="34" style="2912" width="8.00390625" customWidth="1"/>
    <col min="35" max="35" style="2912" width="21.00390625" customWidth="1"/>
    <col min="36" max="36" style="2912" width="8.00390625" customWidth="1"/>
    <col min="37" max="37" style="3279" width="8.00390625" customWidth="1"/>
    <col min="38" max="64" style="2912" width="8.00390625" customWidth="1"/>
    <col min="65" max="65" style="2912"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281</v>
      </c>
      <c r="M2" s="1609" t="s">
        <v>282</v>
      </c>
      <c r="R2" s="1609" t="s">
        <v>283</v>
      </c>
      <c r="S2" s="1609" t="s">
        <v>282</v>
      </c>
      <c r="X2" s="1609" t="s">
        <v>281</v>
      </c>
      <c r="Y2" s="1609" t="s">
        <v>282</v>
      </c>
      <c r="AD2" s="1609" t="s">
        <v>281</v>
      </c>
      <c r="AE2" s="1609" t="s">
        <v>282</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7" customFormat="1" customHeight="1" ht="34.5">
      <c r="A4" s="1212"/>
      <c r="B4" s="1211"/>
      <c r="C4" s="1571"/>
      <c r="D4" s="2247" t="s">
        <v>284</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7" customFormat="1" customHeight="1" ht="14.699999999999998">
      <c r="A5" s="1688"/>
      <c r="B5" s="1687"/>
      <c r="C5" s="1571"/>
      <c r="D5" s="2232" t="str">
        <f>IF(org=0,"Не определено",org)</f>
        <v>АО "ДГК" СП "Биробиджанская ТЭЦ"</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7"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121</v>
      </c>
      <c r="G8" s="2249"/>
      <c r="H8" s="2248" t="s">
        <v>88</v>
      </c>
      <c r="I8" s="2249"/>
      <c r="J8" s="2183" t="s">
        <v>122</v>
      </c>
      <c r="K8" s="1612"/>
      <c r="L8" s="2252" t="s">
        <v>285</v>
      </c>
      <c r="M8" s="2252"/>
      <c r="N8" s="2252"/>
      <c r="O8" s="2252"/>
      <c r="P8" s="2252"/>
      <c r="Q8" s="1613"/>
      <c r="R8" s="2152" t="s">
        <v>286</v>
      </c>
      <c r="S8" s="2253"/>
      <c r="T8" s="2253"/>
      <c r="U8" s="2253"/>
      <c r="V8" s="2253"/>
      <c r="W8" s="1613"/>
      <c r="X8" s="2254" t="s">
        <v>287</v>
      </c>
      <c r="Y8" s="2254"/>
      <c r="Z8" s="2254"/>
      <c r="AA8" s="2254"/>
      <c r="AB8" s="2254"/>
      <c r="AC8" s="1614"/>
      <c r="AD8" s="2183" t="s">
        <v>288</v>
      </c>
      <c r="AE8" s="2183"/>
      <c r="AF8" s="2183"/>
      <c r="AG8" s="2183"/>
      <c r="AH8" s="2157"/>
      <c r="AI8" s="2183" t="s">
        <v>289</v>
      </c>
      <c r="AJ8" s="1630"/>
      <c r="BM8" s="349">
        <v>32</v>
      </c>
    </row>
    <row customHeight="1" ht="23.25">
      <c r="D9" s="2183"/>
      <c r="E9" s="2183"/>
      <c r="F9" s="2231" t="s">
        <v>89</v>
      </c>
      <c r="G9" s="2231" t="s">
        <v>127</v>
      </c>
      <c r="H9" s="2250"/>
      <c r="I9" s="2251"/>
      <c r="J9" s="2157"/>
      <c r="K9" s="1615"/>
      <c r="L9" s="2183" t="s">
        <v>290</v>
      </c>
      <c r="M9" s="2157"/>
      <c r="N9" s="2248" t="s">
        <v>88</v>
      </c>
      <c r="O9" s="2249"/>
      <c r="P9" s="2183" t="s">
        <v>128</v>
      </c>
      <c r="Q9" s="1612"/>
      <c r="R9" s="2183" t="s">
        <v>290</v>
      </c>
      <c r="S9" s="2157"/>
      <c r="T9" s="2248" t="s">
        <v>88</v>
      </c>
      <c r="U9" s="2249"/>
      <c r="V9" s="2183" t="s">
        <v>128</v>
      </c>
      <c r="W9" s="1612"/>
      <c r="X9" s="2183" t="s">
        <v>290</v>
      </c>
      <c r="Y9" s="2157"/>
      <c r="Z9" s="2248" t="s">
        <v>88</v>
      </c>
      <c r="AA9" s="2249"/>
      <c r="AB9" s="2183" t="s">
        <v>291</v>
      </c>
      <c r="AC9" s="1612"/>
      <c r="AD9" s="2183" t="s">
        <v>290</v>
      </c>
      <c r="AE9" s="2157"/>
      <c r="AF9" s="2248" t="s">
        <v>88</v>
      </c>
      <c r="AG9" s="2249"/>
      <c r="AH9" s="2157" t="s">
        <v>291</v>
      </c>
      <c r="AI9" s="2183"/>
      <c r="AJ9" s="1630"/>
      <c r="BM9" s="349">
        <v>22</v>
      </c>
    </row>
    <row customHeight="1" ht="24">
      <c r="D10" s="2231"/>
      <c r="E10" s="2231"/>
      <c r="F10" s="2255"/>
      <c r="G10" s="2255"/>
      <c r="H10" s="2256"/>
      <c r="I10" s="2257"/>
      <c r="J10" s="2248"/>
      <c r="K10" s="1615"/>
      <c r="L10" s="1634" t="s">
        <v>292</v>
      </c>
      <c r="M10" s="1629" t="s">
        <v>293</v>
      </c>
      <c r="N10" s="2250"/>
      <c r="O10" s="2251"/>
      <c r="P10" s="2231"/>
      <c r="Q10" s="1612"/>
      <c r="R10" s="1634" t="s">
        <v>292</v>
      </c>
      <c r="S10" s="1629" t="s">
        <v>293</v>
      </c>
      <c r="T10" s="2250"/>
      <c r="U10" s="2251"/>
      <c r="V10" s="2231"/>
      <c r="W10" s="1612"/>
      <c r="X10" s="1634" t="s">
        <v>292</v>
      </c>
      <c r="Y10" s="1629" t="s">
        <v>293</v>
      </c>
      <c r="Z10" s="2250"/>
      <c r="AA10" s="2251"/>
      <c r="AB10" s="2231"/>
      <c r="AC10" s="1612"/>
      <c r="AD10" s="1634" t="s">
        <v>292</v>
      </c>
      <c r="AE10" s="1629" t="s">
        <v>293</v>
      </c>
      <c r="AF10" s="2250"/>
      <c r="AG10" s="2251"/>
      <c r="AH10" s="2248"/>
      <c r="AI10" s="2231"/>
      <c r="AJ10" s="1630"/>
      <c r="AK10" s="310" t="s">
        <v>294</v>
      </c>
      <c r="AL10" s="310" t="s">
        <v>129</v>
      </c>
      <c r="BM10" s="349">
        <v>23</v>
      </c>
    </row>
    <row customHeight="1" ht="15">
      <c r="D11" s="2239" t="s">
        <v>109</v>
      </c>
      <c r="E11" s="2235" t="s">
        <v>295</v>
      </c>
      <c r="F11" s="2235" t="s">
        <v>296</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295</v>
      </c>
      <c r="F17" s="2235" t="s">
        <v>297</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295</v>
      </c>
      <c r="F23" s="2235" t="s">
        <v>298</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295</v>
      </c>
      <c r="F29" s="2235" t="s">
        <v>299</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295</v>
      </c>
      <c r="F35" s="2235" t="s">
        <v>300</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F517D-58F1-D72D-6178-3C30745866A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301</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АО "ДГК" СП "Биробиджанская ТЭЦ"</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302</v>
      </c>
      <c r="E8" s="2261"/>
      <c r="F8" s="2261"/>
      <c r="G8" s="2264" t="s">
        <v>303</v>
      </c>
      <c r="J8" s="511">
        <v>11</v>
      </c>
    </row>
    <row customHeight="1" ht="11.549999999999999">
      <c r="A9" s="513"/>
      <c r="B9" s="558"/>
      <c r="C9" s="513"/>
      <c r="D9" s="528" t="s">
        <v>88</v>
      </c>
      <c r="E9" s="502" t="s">
        <v>304</v>
      </c>
      <c r="F9" s="502" t="s">
        <v>305</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306</v>
      </c>
      <c r="F11" s="1067" t="str">
        <f>IF(region_name="","",region_name)</f>
        <v>Еврейская автономная область</v>
      </c>
      <c r="G11" s="1068" t="s">
        <v>307</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308</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309</v>
      </c>
      <c r="E14" s="1066" t="s">
        <v>310</v>
      </c>
      <c r="F14" s="1067" t="str">
        <f>IF(inn="","",inn)</f>
        <v>1434031363</v>
      </c>
      <c r="G14" s="1068" t="s">
        <v>311</v>
      </c>
      <c r="H14" s="531"/>
      <c r="J14" s="511">
        <v>0</v>
      </c>
    </row>
    <row customHeight="1" ht="22.5" hidden="1">
      <c r="A15" s="513"/>
      <c r="B15" s="558"/>
      <c r="C15" s="513"/>
      <c r="D15" s="1065" t="s">
        <v>312</v>
      </c>
      <c r="E15" s="1066" t="s">
        <v>313</v>
      </c>
      <c r="F15" s="1067" t="str">
        <f>IF(kpp="","",kpp)</f>
        <v>790145002</v>
      </c>
      <c r="G15" s="1068" t="s">
        <v>314</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315</v>
      </c>
      <c r="B19" s="558"/>
      <c r="C19" s="2269"/>
      <c r="D19" s="501" t="str">
        <f>A19</f>
        <v>5.1</v>
      </c>
      <c r="E19" s="498" t="s">
        <v>316</v>
      </c>
      <c r="F19" s="499" t="s">
        <v>308</v>
      </c>
      <c r="G19" s="500" t="s">
        <v>317</v>
      </c>
      <c r="H19" s="531"/>
      <c r="I19" s="908"/>
      <c r="J19" s="511">
        <v>0</v>
      </c>
    </row>
    <row customHeight="1" ht="24" hidden="1">
      <c r="A20" s="2258"/>
      <c r="B20" s="558"/>
      <c r="C20" s="2269"/>
      <c r="D20" s="496" t="str">
        <f>D19&amp;".1"</f>
        <v>5.1.1</v>
      </c>
      <c r="E20" s="495" t="s">
        <v>318</v>
      </c>
      <c r="F20" s="937" t="s">
        <v>28</v>
      </c>
      <c r="G20" s="530"/>
      <c r="H20" s="531"/>
      <c r="I20" s="908"/>
      <c r="J20" s="511">
        <v>0</v>
      </c>
    </row>
    <row customHeight="1" ht="22.5" hidden="1">
      <c r="A21" s="2258"/>
      <c r="B21" s="558"/>
      <c r="C21" s="2269"/>
      <c r="D21" s="496" t="str">
        <f>D19&amp;".2"</f>
        <v>5.1.2</v>
      </c>
      <c r="E21" s="495" t="s">
        <v>319</v>
      </c>
      <c r="F21" s="1789" t="s">
        <v>28</v>
      </c>
      <c r="G21" s="500" t="s">
        <v>320</v>
      </c>
      <c r="H21" s="531"/>
      <c r="I21" s="908"/>
      <c r="J21" s="511">
        <v>0</v>
      </c>
    </row>
    <row customHeight="1" ht="22.5" hidden="1">
      <c r="A22" s="2258"/>
      <c r="B22" s="558"/>
      <c r="C22" s="2269"/>
      <c r="D22" s="496" t="str">
        <f>D19&amp;".3"</f>
        <v>5.1.3</v>
      </c>
      <c r="E22" s="495" t="s">
        <v>321</v>
      </c>
      <c r="F22" s="937" t="s">
        <v>28</v>
      </c>
      <c r="G22" s="530"/>
      <c r="H22" s="531"/>
      <c r="I22" s="908"/>
      <c r="J22" s="511">
        <v>0</v>
      </c>
    </row>
    <row customHeight="1" ht="22.5" hidden="1">
      <c r="A23" s="2258"/>
      <c r="B23" s="558"/>
      <c r="C23" s="2269"/>
      <c r="D23" s="496" t="str">
        <f>D19&amp;".4"</f>
        <v>5.1.4</v>
      </c>
      <c r="E23" s="495" t="s">
        <v>322</v>
      </c>
      <c r="F23" s="937" t="s">
        <v>28</v>
      </c>
      <c r="G23" s="500" t="s">
        <v>323</v>
      </c>
      <c r="H23" s="531"/>
      <c r="I23" s="908"/>
      <c r="J23" s="511">
        <v>0</v>
      </c>
    </row>
    <row customHeight="1" ht="22.5" hidden="1">
      <c r="A24" s="2034"/>
      <c r="B24" s="558"/>
      <c r="C24" s="548"/>
      <c r="D24" s="523"/>
      <c r="E24" s="1224" t="s">
        <v>324</v>
      </c>
      <c r="F24" s="524"/>
      <c r="G24" s="525"/>
      <c r="H24" s="531"/>
      <c r="I24" s="908"/>
      <c r="J24" s="511">
        <v>0</v>
      </c>
    </row>
    <row s="3283" customFormat="1" customHeight="1" ht="24.75" hidden="1">
      <c r="A25" s="513"/>
      <c r="B25" s="558"/>
      <c r="C25" s="558"/>
      <c r="D25" s="1062" t="s">
        <v>90</v>
      </c>
      <c r="E25" s="1064" t="s">
        <v>325</v>
      </c>
      <c r="F25" s="1069" t="s">
        <v>308</v>
      </c>
      <c r="G25" s="1064"/>
      <c r="J25" s="557">
        <v>0</v>
      </c>
    </row>
    <row s="3283" customFormat="1" customHeight="1" ht="11.25" hidden="1">
      <c r="A26" s="513"/>
      <c r="B26" s="558"/>
      <c r="C26" s="558"/>
      <c r="D26" s="1062" t="s">
        <v>326</v>
      </c>
      <c r="E26" s="1063" t="s">
        <v>327</v>
      </c>
      <c r="F26" s="1069" t="s">
        <v>308</v>
      </c>
      <c r="G26" s="1064"/>
      <c r="J26" s="557">
        <v>0</v>
      </c>
    </row>
    <row s="3283" customFormat="1" customHeight="1" ht="11.25" hidden="1">
      <c r="A27" s="513"/>
      <c r="B27" s="558"/>
      <c r="C27" s="558"/>
      <c r="D27" s="1062" t="s">
        <v>328</v>
      </c>
      <c r="E27" s="1070" t="s">
        <v>329</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330</v>
      </c>
      <c r="E28" s="1070" t="s">
        <v>331</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332</v>
      </c>
      <c r="E29" s="1070" t="s">
        <v>333</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334</v>
      </c>
      <c r="E30" s="1063" t="s">
        <v>335</v>
      </c>
      <c r="F30" s="1071"/>
      <c r="G30" s="1064"/>
      <c r="J30" s="557">
        <v>0</v>
      </c>
    </row>
    <row s="3283" customFormat="1" customHeight="1" ht="11.25" hidden="1">
      <c r="A31" s="513"/>
      <c r="B31" s="558"/>
      <c r="C31" s="558"/>
      <c r="D31" s="1062" t="s">
        <v>336</v>
      </c>
      <c r="E31" s="1063" t="s">
        <v>337</v>
      </c>
      <c r="F31" s="1071"/>
      <c r="G31" s="1064"/>
      <c r="J31" s="557">
        <v>0</v>
      </c>
    </row>
    <row s="3283" customFormat="1" customHeight="1" ht="11.25" hidden="1">
      <c r="A32" s="513"/>
      <c r="B32" s="558"/>
      <c r="C32" s="558"/>
      <c r="D32" s="1062" t="s">
        <v>338</v>
      </c>
      <c r="E32" s="1063" t="s">
        <v>339</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308</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340</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340</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308</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341</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342</v>
      </c>
      <c r="H44" s="531"/>
      <c r="J44" s="511">
        <v>22</v>
      </c>
    </row>
    <row customHeight="1" ht="23.25">
      <c r="A45" s="513"/>
      <c r="B45" s="558"/>
      <c r="C45" s="513"/>
      <c r="D45" s="496">
        <f>D44+1</f>
        <v>11</v>
      </c>
      <c r="E45" s="494" t="s">
        <v>343</v>
      </c>
      <c r="F45" s="499" t="s">
        <v>308</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344</v>
      </c>
      <c r="H46" s="531"/>
      <c r="J46" s="511">
        <v>23</v>
      </c>
    </row>
    <row customHeight="1" ht="24">
      <c r="A47" s="2258"/>
      <c r="B47" s="558"/>
      <c r="C47" s="548"/>
      <c r="D47" s="496" t="str">
        <f>D45&amp;".2"</f>
        <v>11.2</v>
      </c>
      <c r="E47" s="498" t="s">
        <v>345</v>
      </c>
      <c r="F47" s="546"/>
      <c r="G47" s="493" t="s">
        <v>346</v>
      </c>
      <c r="H47" s="531"/>
      <c r="J47" s="511">
        <v>23</v>
      </c>
    </row>
    <row customHeight="1" ht="24">
      <c r="A48" s="2258"/>
      <c r="B48" s="558"/>
      <c r="C48" s="548"/>
      <c r="D48" s="496" t="str">
        <f>D45&amp;".3"</f>
        <v>11.3</v>
      </c>
      <c r="E48" s="498" t="s">
        <v>347</v>
      </c>
      <c r="F48" s="546"/>
      <c r="G48" s="493" t="s">
        <v>348</v>
      </c>
      <c r="H48" s="531"/>
      <c r="J48" s="511">
        <v>23</v>
      </c>
    </row>
    <row customHeight="1" ht="24">
      <c r="A49" s="2258"/>
      <c r="B49" s="558"/>
      <c r="C49" s="548"/>
      <c r="D49" s="496" t="str">
        <f>IF(TEMPLATE_SPHERE="TKO",D45&amp;".0",D45&amp;".4")</f>
        <v>11.4</v>
      </c>
      <c r="E49" s="492" t="s">
        <v>349</v>
      </c>
      <c r="F49" s="1741"/>
      <c r="G49" s="1818" t="s">
        <v>350</v>
      </c>
      <c r="H49" s="531"/>
      <c r="J49" s="511">
        <v>23</v>
      </c>
    </row>
    <row customHeight="1" ht="24">
      <c r="A50" s="513"/>
      <c r="B50" s="558"/>
      <c r="C50" s="513"/>
      <c r="D50" s="523"/>
      <c r="E50" s="471" t="s">
        <v>351</v>
      </c>
      <c r="F50" s="524"/>
      <c r="G50" s="1818" t="s">
        <v>352</v>
      </c>
      <c r="H50" s="532"/>
      <c r="J50" s="511">
        <v>23</v>
      </c>
    </row>
    <row customHeight="1" ht="24">
      <c r="A51" s="914"/>
      <c r="B51" s="558"/>
      <c r="C51" s="548"/>
      <c r="D51" s="496">
        <f>D45+1</f>
        <v>12</v>
      </c>
      <c r="E51" s="584" t="s">
        <v>353</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1"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1"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BA748-16C8-E101-5F78-6905523F8A9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7" width="3.00390625" customWidth="1"/>
    <col min="36" max="38" style="2852" width="10.00390625" customWidth="1"/>
    <col min="39" max="39" style="2852" width="13.7109375" hidden="1" customWidth="1"/>
    <col min="40" max="40" style="2852" width="15.00390625" customWidth="1"/>
    <col min="41" max="41" style="2852" width="16.00390625" customWidth="1"/>
    <col min="42" max="45" style="2852" width="10.00390625" customWidth="1"/>
    <col min="46" max="46" style="2774" width="10.57421875" hidden="1"/>
  </cols>
  <sheetData>
    <row customHeight="1" ht="22.5" hidden="1">
      <c r="E1" s="468"/>
      <c r="F1" s="468"/>
      <c r="G1" s="468"/>
      <c r="H1" s="2273" t="s">
        <v>354</v>
      </c>
      <c r="I1" s="2273"/>
      <c r="J1" s="2273"/>
      <c r="K1" s="2273"/>
      <c r="L1" s="2273"/>
      <c r="M1" s="2273"/>
      <c r="N1" s="2273"/>
      <c r="O1" s="2273"/>
      <c r="P1" s="2273"/>
      <c r="Q1" s="2273"/>
      <c r="R1" s="2273"/>
      <c r="T1" s="2273" t="s">
        <v>355</v>
      </c>
      <c r="U1" s="2273"/>
      <c r="V1" s="2273"/>
      <c r="X1" s="2273" t="s">
        <v>356</v>
      </c>
      <c r="Y1" s="2273"/>
      <c r="Z1" s="2273"/>
      <c r="AB1" s="2273" t="s">
        <v>357</v>
      </c>
      <c r="AC1" s="2273"/>
      <c r="AT1" s="503" t="s">
        <v>14</v>
      </c>
    </row>
    <row customHeight="1" ht="14.25" hidden="1">
      <c r="AT2" s="503">
        <v>0</v>
      </c>
    </row>
    <row s="3366" customFormat="1" customHeight="1" ht="5.25">
      <c r="C3" s="757"/>
      <c r="D3" s="758"/>
      <c r="E3" s="758"/>
      <c r="F3" s="758"/>
      <c r="G3" s="758"/>
      <c r="H3" s="758" t="s">
        <v>358</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 СП "Биробиджанская ТЭЦ"</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302</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303</v>
      </c>
      <c r="AF7" s="2279" t="s">
        <v>303</v>
      </c>
      <c r="AG7" s="2279" t="s">
        <v>303</v>
      </c>
      <c r="AH7" s="2279" t="s">
        <v>303</v>
      </c>
      <c r="AT7" s="503">
        <v>14</v>
      </c>
    </row>
    <row customHeight="1" ht="27.299999999999997">
      <c r="C8" s="506"/>
      <c r="D8" s="2183" t="s">
        <v>88</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359</v>
      </c>
      <c r="I8" s="2282" t="s">
        <v>360</v>
      </c>
      <c r="J8" s="2279" t="s">
        <v>361</v>
      </c>
      <c r="K8" s="2279"/>
      <c r="L8" s="2279"/>
      <c r="M8" s="2274"/>
      <c r="N8" s="2279" t="s">
        <v>362</v>
      </c>
      <c r="O8" s="2279"/>
      <c r="P8" s="2279" t="s">
        <v>363</v>
      </c>
      <c r="Q8" s="2279"/>
      <c r="R8" s="2286" t="s">
        <v>364</v>
      </c>
      <c r="S8" s="880"/>
      <c r="T8" s="2284" t="s">
        <v>365</v>
      </c>
      <c r="U8" s="2284" t="s">
        <v>366</v>
      </c>
      <c r="V8" s="2284" t="s">
        <v>367</v>
      </c>
      <c r="W8" s="882"/>
      <c r="X8" s="2284" t="s">
        <v>368</v>
      </c>
      <c r="Y8" s="2284" t="s">
        <v>369</v>
      </c>
      <c r="Z8" s="2284" t="s">
        <v>370</v>
      </c>
      <c r="AA8" s="882"/>
      <c r="AB8" s="2284" t="s">
        <v>371</v>
      </c>
      <c r="AC8" s="2284" t="s">
        <v>364</v>
      </c>
      <c r="AD8" s="882"/>
      <c r="AE8" s="2279"/>
      <c r="AF8" s="2279"/>
      <c r="AG8" s="2279"/>
      <c r="AH8" s="2279"/>
      <c r="AT8" s="503">
        <v>26</v>
      </c>
    </row>
    <row customHeight="1" ht="46.199999999999996">
      <c r="C9" s="506"/>
      <c r="D9" s="2183"/>
      <c r="E9" s="2279"/>
      <c r="F9" s="2279"/>
      <c r="G9" s="885"/>
      <c r="H9" s="2281"/>
      <c r="I9" s="2283"/>
      <c r="J9" s="481" t="s">
        <v>372</v>
      </c>
      <c r="K9" s="481" t="s">
        <v>373</v>
      </c>
      <c r="L9" s="481" t="s">
        <v>374</v>
      </c>
      <c r="M9" s="487" t="s">
        <v>375</v>
      </c>
      <c r="N9" s="481" t="s">
        <v>376</v>
      </c>
      <c r="O9" s="481" t="s">
        <v>375</v>
      </c>
      <c r="P9" s="481" t="s">
        <v>377</v>
      </c>
      <c r="Q9" s="481" t="s">
        <v>375</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7" customFormat="1" customHeight="1" ht="11.25" hidden="1">
      <c r="C11" s="554"/>
      <c r="D11" s="555" t="s">
        <v>378</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379</v>
      </c>
      <c r="AF12" s="2277" t="s">
        <v>380</v>
      </c>
      <c r="AG12" s="2277" t="s">
        <v>381</v>
      </c>
      <c r="AH12" s="2277" t="s">
        <v>382</v>
      </c>
      <c r="AI12" s="503"/>
      <c r="AM12" s="567"/>
      <c r="AP12" s="556" t="s">
        <v>383</v>
      </c>
      <c r="AQ12" s="556" t="s">
        <v>383</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53AD8-FB4E-35C8-3718-B174589457E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40"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7" width="3.00390625" customWidth="1"/>
    <col min="12" max="14" style="2852" width="10.00390625" customWidth="1"/>
    <col min="15" max="15" style="2852" width="13.00390625" customWidth="1"/>
    <col min="16" max="16" style="2852" width="15.00390625" customWidth="1"/>
    <col min="17" max="17" style="2852" width="16.00390625" customWidth="1"/>
    <col min="18" max="21" style="2852" width="10.00390625" customWidth="1"/>
    <col min="22" max="22" style="2774" width="10.57421875" hidden="1"/>
  </cols>
  <sheetData>
    <row customHeight="1" ht="22.5" hidden="1">
      <c r="E1" s="468"/>
      <c r="F1" s="468"/>
      <c r="G1" s="468"/>
      <c r="H1" s="2273" t="s">
        <v>354</v>
      </c>
      <c r="I1" s="2273"/>
      <c r="V1" s="1663" t="s">
        <v>14</v>
      </c>
    </row>
    <row s="2774" customFormat="1" customHeight="1" ht="14.25" hidden="1">
      <c r="C2" s="1675"/>
      <c r="D2" s="2289" t="s">
        <v>109</v>
      </c>
      <c r="E2" s="2291"/>
      <c r="F2" s="1681"/>
      <c r="G2" s="1676" t="s">
        <v>109</v>
      </c>
      <c r="H2" s="1679"/>
      <c r="I2" s="1677"/>
      <c r="L2" s="1678"/>
      <c r="M2" s="1678"/>
      <c r="N2" s="1678"/>
      <c r="O2" s="1678" t="s">
        <v>384</v>
      </c>
      <c r="P2" s="1678"/>
      <c r="Q2" s="1678"/>
      <c r="R2" s="1680" t="s">
        <v>383</v>
      </c>
      <c r="S2" s="1680" t="s">
        <v>383</v>
      </c>
      <c r="T2" s="1678"/>
      <c r="U2" s="1678"/>
      <c r="V2" s="1674">
        <v>0</v>
      </c>
    </row>
    <row s="2774" customFormat="1" customHeight="1" ht="14.25" hidden="1">
      <c r="C3" s="1675"/>
      <c r="D3" s="2290"/>
      <c r="E3" s="2292"/>
      <c r="F3" s="461"/>
      <c r="G3" s="925"/>
      <c r="H3" s="925" t="s">
        <v>385</v>
      </c>
      <c r="I3" s="369"/>
      <c r="L3" s="1678"/>
      <c r="M3" s="1678"/>
      <c r="N3" s="1678"/>
      <c r="O3" s="1678"/>
      <c r="P3" s="1678"/>
      <c r="Q3" s="1678"/>
      <c r="R3" s="1680"/>
      <c r="S3" s="1680"/>
      <c r="T3" s="1678"/>
      <c r="U3" s="1678"/>
      <c r="V3" s="1674">
        <v>0</v>
      </c>
    </row>
    <row customHeight="1" ht="14.25" hidden="1">
      <c r="V4" s="1663">
        <v>0</v>
      </c>
    </row>
    <row s="3366" customFormat="1" customHeight="1" ht="5.25">
      <c r="C5" s="757"/>
      <c r="D5" s="758"/>
      <c r="E5" s="758"/>
      <c r="F5" s="758"/>
      <c r="G5" s="758"/>
      <c r="H5" s="758" t="s">
        <v>358</v>
      </c>
      <c r="I5" s="758"/>
      <c r="J5" s="758"/>
      <c r="L5" s="1670"/>
      <c r="M5" s="1670"/>
      <c r="N5" s="1670"/>
      <c r="O5" s="1670"/>
      <c r="P5" s="1670"/>
      <c r="Q5" s="1670"/>
      <c r="R5" s="1670"/>
      <c r="S5" s="1670"/>
      <c r="T5" s="1670"/>
      <c r="U5" s="1670"/>
      <c r="V5" s="1669">
        <v>5</v>
      </c>
    </row>
    <row customHeight="1" ht="29.25">
      <c r="C6" s="1572"/>
      <c r="D6" s="2293" t="s">
        <v>386</v>
      </c>
      <c r="E6" s="2293"/>
      <c r="F6" s="2293"/>
      <c r="G6" s="2293"/>
      <c r="H6" s="2293"/>
      <c r="I6" s="2293"/>
      <c r="J6" s="547"/>
      <c r="K6" s="1671"/>
      <c r="V6" s="1663">
        <v>28</v>
      </c>
    </row>
    <row customHeight="1" ht="18">
      <c r="C7" s="1572"/>
      <c r="D7" s="2232" t="str">
        <f>IF(org=0,"Не определено",org)</f>
        <v>АО "ДГК" СП "Биробиджанская ТЭЦ"</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302</v>
      </c>
      <c r="E10" s="2275"/>
      <c r="F10" s="2275"/>
      <c r="G10" s="2275"/>
      <c r="H10" s="2275"/>
      <c r="I10" s="2275"/>
      <c r="J10" s="2279" t="s">
        <v>303</v>
      </c>
      <c r="V10" s="1663">
        <v>14</v>
      </c>
    </row>
    <row customHeight="1" ht="27.299999999999997">
      <c r="C11" s="1572"/>
      <c r="D11" s="2183" t="s">
        <v>88</v>
      </c>
      <c r="E11" s="2279" t="s">
        <v>105</v>
      </c>
      <c r="F11" s="2248" t="s">
        <v>88</v>
      </c>
      <c r="G11" s="2249"/>
      <c r="H11" s="2231" t="s">
        <v>387</v>
      </c>
      <c r="I11" s="2231" t="s">
        <v>388</v>
      </c>
      <c r="J11" s="2279"/>
      <c r="V11" s="1663">
        <v>26</v>
      </c>
    </row>
    <row customHeight="1" ht="14.699999999999998">
      <c r="C12" s="1572"/>
      <c r="D12" s="2183"/>
      <c r="E12" s="2279"/>
      <c r="F12" s="2256"/>
      <c r="G12" s="2257"/>
      <c r="H12" s="2288"/>
      <c r="I12" s="2288"/>
      <c r="J12" s="2279"/>
      <c r="V12" s="1663">
        <v>14</v>
      </c>
    </row>
    <row s="3407" customFormat="1" customHeight="1" ht="11.25" hidden="1">
      <c r="C13" s="554"/>
      <c r="D13" s="555" t="s">
        <v>378</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389</v>
      </c>
      <c r="K14" s="1663"/>
      <c r="R14" s="556" t="s">
        <v>383</v>
      </c>
      <c r="S14" s="556" t="s">
        <v>383</v>
      </c>
      <c r="V14" s="1663">
        <v>14</v>
      </c>
    </row>
    <row customHeight="1" ht="14.699999999999998">
      <c r="A15" s="1663"/>
      <c r="C15" s="1572"/>
      <c r="D15" s="2290"/>
      <c r="E15" s="2292"/>
      <c r="F15" s="461"/>
      <c r="G15" s="925"/>
      <c r="H15" s="925" t="s">
        <v>385</v>
      </c>
      <c r="I15" s="369"/>
      <c r="J15" s="2226"/>
      <c r="K15" s="1663"/>
      <c r="R15" s="556"/>
      <c r="S15" s="556"/>
      <c r="V15" s="1663">
        <v>14</v>
      </c>
    </row>
    <row customHeight="1" ht="14.699999999999998">
      <c r="A16" s="1663"/>
      <c r="C16" s="1572"/>
      <c r="D16" s="461"/>
      <c r="E16" s="925" t="s">
        <v>120</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E3908-5AA8-6D68-9448-1588134D604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40"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7" width="7.00390625" customWidth="1"/>
    <col min="14" max="22" style="2774" width="10.00390625" customWidth="1"/>
    <col min="23" max="23" style="2774" width="10.57421875" hidden="1"/>
  </cols>
  <sheetData>
    <row s="2852" customFormat="1" customHeight="1" ht="5.25" hidden="1">
      <c r="C1" s="567"/>
      <c r="D1" s="550"/>
      <c r="F1" s="567"/>
      <c r="G1" s="545" t="s">
        <v>83</v>
      </c>
      <c r="H1" s="545" t="s">
        <v>84</v>
      </c>
      <c r="I1" s="545" t="s">
        <v>85</v>
      </c>
      <c r="P1" s="545" t="s">
        <v>83</v>
      </c>
      <c r="Q1" s="545" t="s">
        <v>84</v>
      </c>
      <c r="R1" s="545" t="s">
        <v>85</v>
      </c>
      <c r="W1" s="545" t="s">
        <v>14</v>
      </c>
    </row>
    <row s="2852"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390</v>
      </c>
      <c r="F4" s="2294"/>
      <c r="G4" s="2295"/>
      <c r="H4" s="2295"/>
      <c r="I4" s="2296"/>
      <c r="J4" s="547"/>
      <c r="K4" s="509"/>
      <c r="L4" s="509"/>
      <c r="W4" s="503">
        <v>22</v>
      </c>
    </row>
    <row s="2774" customFormat="1" customHeight="1" ht="18">
      <c r="A5" s="815"/>
      <c r="D5" s="878"/>
      <c r="E5" s="2270" t="str">
        <f>IF(org=0,"Не определено",org)</f>
        <v>АО "ДГК" СП "Биробиджанская ТЭЦ"</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302</v>
      </c>
      <c r="F7" s="2264"/>
      <c r="G7" s="2265"/>
      <c r="H7" s="2265"/>
      <c r="I7" s="2265"/>
      <c r="J7" s="2265"/>
      <c r="K7" s="2265"/>
      <c r="L7" s="2279" t="s">
        <v>303</v>
      </c>
      <c r="W7" s="503">
        <v>14</v>
      </c>
    </row>
    <row customHeight="1" ht="48.29999999999999">
      <c r="D8" s="506"/>
      <c r="E8" s="529" t="s">
        <v>88</v>
      </c>
      <c r="F8" s="879"/>
      <c r="G8" s="521" t="s">
        <v>86</v>
      </c>
      <c r="H8" s="521" t="s">
        <v>87</v>
      </c>
      <c r="I8" s="470" t="s">
        <v>85</v>
      </c>
      <c r="J8" s="470" t="s">
        <v>391</v>
      </c>
      <c r="K8" s="470" t="s">
        <v>392</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393</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394</v>
      </c>
      <c r="Q12" s="572" t="s">
        <v>395</v>
      </c>
      <c r="R12" s="573" t="s">
        <v>396</v>
      </c>
      <c r="S12" s="567" t="s">
        <v>397</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AED38-DE07-D684-5991-59A91C0FEF0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61"/>
      <c r="R6" s="412"/>
      <c r="S6" s="1365">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65">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ДГК-01.3/18695</v>
      </c>
      <c r="W31" s="2307"/>
      <c r="X31" s="2307"/>
      <c r="Y31" s="2307"/>
      <c r="Z31" s="2307"/>
      <c r="AA31" s="2307"/>
      <c r="AB31" s="2307"/>
      <c r="AC31" s="382"/>
      <c r="AD31" s="2307" t="str">
        <f>IF(TITLE_NUMBER_PR_CHANGE="",IF(TITLE_NUMBER_PR="","",TITLE_NUMBER_PR),TITLE_NUMBER_PR_CHANGE)</f>
        <v>ДГК-01.3/18695</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ДГК-01.3/18695</v>
      </c>
      <c r="W35" s="2307"/>
      <c r="X35" s="2307"/>
      <c r="Y35" s="2307"/>
      <c r="Z35" s="2307"/>
      <c r="AA35" s="2307"/>
      <c r="AB35" s="2307"/>
      <c r="AC35" s="382"/>
      <c r="AD35" s="2307" t="str">
        <f>IF(TITLE_NUMBER_PR_CHANGE="",IF(TITLE_NUMBER_PR="","",TITLE_NUMBER_PR),TITLE_NUMBER_PR_CHANGE)</f>
        <v>ДГК-01.3/18695</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155</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155</v>
      </c>
      <c r="B44" s="1419" t="s">
        <v>156</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23</v>
      </c>
    </row>
    <row customHeight="1" ht="24">
      <c r="A45" s="1419" t="s">
        <v>155</v>
      </c>
      <c r="B45" s="1419" t="s">
        <v>156</v>
      </c>
      <c r="C45" s="1419" t="s">
        <v>157</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4">
      <c r="A46" s="1419" t="s">
        <v>155</v>
      </c>
      <c r="B46" s="1419" t="s">
        <v>156</v>
      </c>
      <c r="C46" s="1419" t="s">
        <v>157</v>
      </c>
      <c r="D46" s="1419" t="s">
        <v>158</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23</v>
      </c>
    </row>
    <row customHeight="1" ht="49.5">
      <c r="A47" s="1419" t="s">
        <v>155</v>
      </c>
      <c r="B47" s="1419" t="s">
        <v>156</v>
      </c>
      <c r="C47" s="1419" t="s">
        <v>157</v>
      </c>
      <c r="D47" s="1419" t="s">
        <v>158</v>
      </c>
      <c r="E47" s="2315"/>
      <c r="F47" s="2315"/>
      <c r="G47" s="2315"/>
      <c r="H47" s="2315"/>
      <c r="I47" s="2312" t="str">
        <f>S46&amp;".1"</f>
        <v>....1</v>
      </c>
      <c r="J47" s="1419"/>
      <c r="K47" s="1419"/>
      <c r="L47" s="1420" t="s">
        <v>405</v>
      </c>
      <c r="P47" s="2313">
        <v>1</v>
      </c>
      <c r="Q47" s="1276"/>
      <c r="R47" s="412"/>
      <c r="S47" s="1280"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155</v>
      </c>
      <c r="B48" s="1419" t="s">
        <v>156</v>
      </c>
      <c r="C48" s="1419" t="s">
        <v>157</v>
      </c>
      <c r="D48" s="1419" t="s">
        <v>158</v>
      </c>
      <c r="E48" s="2315"/>
      <c r="F48" s="2315"/>
      <c r="G48" s="2315"/>
      <c r="H48" s="2315"/>
      <c r="I48" s="2342"/>
      <c r="J48" s="2312" t="str">
        <f>I47&amp;".1"</f>
        <v>....1.1</v>
      </c>
      <c r="K48" s="1419"/>
      <c r="L48" s="1420" t="s">
        <v>408</v>
      </c>
      <c r="P48" s="2313"/>
      <c r="Q48" s="2313">
        <v>1</v>
      </c>
      <c r="R48" s="413"/>
      <c r="S48" s="1280"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23</v>
      </c>
    </row>
    <row customHeight="1" ht="24">
      <c r="A49" s="1419" t="s">
        <v>155</v>
      </c>
      <c r="B49" s="1419" t="s">
        <v>156</v>
      </c>
      <c r="C49" s="1419" t="s">
        <v>157</v>
      </c>
      <c r="D49" s="1419" t="s">
        <v>158</v>
      </c>
      <c r="E49" s="2315"/>
      <c r="F49" s="2315"/>
      <c r="G49" s="2315"/>
      <c r="H49" s="2315"/>
      <c r="I49" s="2342"/>
      <c r="J49" s="2342"/>
      <c r="K49" s="2312" t="str">
        <f>J48&amp;".1"</f>
        <v>....1.1.1</v>
      </c>
      <c r="L49" s="1420" t="s">
        <v>411</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23</v>
      </c>
    </row>
    <row customHeight="1" ht="1.05">
      <c r="A50" s="1419" t="s">
        <v>155</v>
      </c>
      <c r="B50" s="1419" t="s">
        <v>156</v>
      </c>
      <c r="C50" s="1419" t="s">
        <v>157</v>
      </c>
      <c r="D50" s="1419" t="s">
        <v>158</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155</v>
      </c>
      <c r="B51" s="1419" t="s">
        <v>156</v>
      </c>
      <c r="C51" s="1419" t="s">
        <v>157</v>
      </c>
      <c r="D51" s="1419" t="s">
        <v>158</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155</v>
      </c>
      <c r="B52" s="1419" t="s">
        <v>156</v>
      </c>
      <c r="C52" s="1419" t="s">
        <v>157</v>
      </c>
      <c r="D52" s="1419" t="s">
        <v>158</v>
      </c>
      <c r="E52" s="2315"/>
      <c r="F52" s="2315"/>
      <c r="G52" s="2315"/>
      <c r="H52" s="2315"/>
      <c r="I52" s="2312"/>
      <c r="J52" s="1419"/>
      <c r="K52" s="1419"/>
      <c r="L52" s="1420"/>
      <c r="P52" s="2313"/>
      <c r="Q52" s="1276"/>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155</v>
      </c>
      <c r="B53" s="1419" t="s">
        <v>156</v>
      </c>
      <c r="C53" s="1419" t="s">
        <v>157</v>
      </c>
      <c r="D53" s="1419" t="s">
        <v>158</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155</v>
      </c>
      <c r="B54" s="1399" t="s">
        <v>156</v>
      </c>
      <c r="C54" s="1399" t="s">
        <v>157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155</v>
      </c>
      <c r="B55" s="1399" t="s">
        <v>156</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155</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29617-D3B9-8AC8-4EF5-8BC23B226F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ДГК-01.3/18695</v>
      </c>
      <c r="W31" s="2307"/>
      <c r="X31" s="2307"/>
      <c r="Y31" s="2307"/>
      <c r="Z31" s="2307"/>
      <c r="AA31" s="2307"/>
      <c r="AB31" s="2307"/>
      <c r="AC31" s="382"/>
      <c r="AD31" s="2307" t="str">
        <f>IF(TITLE_NUMBER_PR_CHANGE="",IF(TITLE_NUMBER_PR="","",TITLE_NUMBER_PR),TITLE_NUMBER_PR_CHANGE)</f>
        <v>ДГК-01.3/18695</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ДГК-01.3/18695</v>
      </c>
      <c r="W35" s="2307"/>
      <c r="X35" s="2307"/>
      <c r="Y35" s="2307"/>
      <c r="Z35" s="2307"/>
      <c r="AA35" s="2307"/>
      <c r="AB35" s="2307"/>
      <c r="AC35" s="382"/>
      <c r="AD35" s="2307" t="str">
        <f>IF(TITLE_NUMBER_PR_CHANGE="",IF(TITLE_NUMBER_PR="","",TITLE_NUMBER_PR),TITLE_NUMBER_PR_CHANGE)</f>
        <v>ДГК-01.3/18695</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160</v>
      </c>
      <c r="B44" s="1419" t="s">
        <v>161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160</v>
      </c>
      <c r="B45" s="1419" t="s">
        <v>161</v>
      </c>
      <c r="C45" s="1419" t="s">
        <v>162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160</v>
      </c>
      <c r="B46" s="1419" t="s">
        <v>161</v>
      </c>
      <c r="C46" s="1419" t="s">
        <v>162</v>
      </c>
      <c r="D46" s="1419" t="s">
        <v>163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160</v>
      </c>
      <c r="B47" s="1419" t="s">
        <v>161</v>
      </c>
      <c r="C47" s="1419" t="s">
        <v>162</v>
      </c>
      <c r="D47" s="1419" t="s">
        <v>163</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160</v>
      </c>
      <c r="B48" s="1419" t="s">
        <v>161</v>
      </c>
      <c r="C48" s="1419" t="s">
        <v>162</v>
      </c>
      <c r="D48" s="1419" t="s">
        <v>163</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160</v>
      </c>
      <c r="B49" s="1419" t="s">
        <v>161</v>
      </c>
      <c r="C49" s="1419" t="s">
        <v>162</v>
      </c>
      <c r="D49" s="1419" t="s">
        <v>163</v>
      </c>
      <c r="E49" s="2315"/>
      <c r="F49" s="2315"/>
      <c r="G49" s="2315"/>
      <c r="H49" s="2315"/>
      <c r="I49" s="2342"/>
      <c r="J49" s="2342"/>
      <c r="K49" s="2312" t="str">
        <f>J48&amp;".1"</f>
        <v>....1.1.1</v>
      </c>
      <c r="L49" s="1420" t="s">
        <v>411</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160</v>
      </c>
      <c r="B50" s="1419" t="s">
        <v>161</v>
      </c>
      <c r="C50" s="1419" t="s">
        <v>162</v>
      </c>
      <c r="D50" s="1419" t="s">
        <v>163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160</v>
      </c>
      <c r="B51" s="1419" t="s">
        <v>161</v>
      </c>
      <c r="C51" s="1419" t="s">
        <v>162</v>
      </c>
      <c r="D51" s="1419" t="s">
        <v>163</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160</v>
      </c>
      <c r="B52" s="1419" t="s">
        <v>161</v>
      </c>
      <c r="C52" s="1419" t="s">
        <v>162</v>
      </c>
      <c r="D52" s="1419" t="s">
        <v>163</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160</v>
      </c>
      <c r="B53" s="1419" t="s">
        <v>161</v>
      </c>
      <c r="C53" s="1419" t="s">
        <v>162</v>
      </c>
      <c r="D53" s="1419" t="s">
        <v>163</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160</v>
      </c>
      <c r="B54" s="1399" t="s">
        <v>161</v>
      </c>
      <c r="C54" s="1399" t="s">
        <v>162</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160</v>
      </c>
      <c r="B55" s="1399" t="s">
        <v>161</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160</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EA9A8-6281-B593-9D21-3E7D644C63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45589</v>
      </c>
      <c r="W30" s="2320"/>
      <c r="X30" s="2320"/>
      <c r="Y30" s="2320"/>
      <c r="Z30" s="2320"/>
      <c r="AA30" s="2320"/>
      <c r="AB30" s="2320"/>
      <c r="AC30" s="1691"/>
      <c r="AD30" s="2320" t="str">
        <f>IF(TITLE_DATE_PR_CHANGE="",IF(TITLE_DATE_PR="","",TITLE_DATE_PR),TITLE_DATE_PR_CHANGE)</f>
        <v>45589</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ДГК-01.3/18695</v>
      </c>
      <c r="W31" s="2307"/>
      <c r="X31" s="2307"/>
      <c r="Y31" s="2307"/>
      <c r="Z31" s="2307"/>
      <c r="AA31" s="2307"/>
      <c r="AB31" s="2307"/>
      <c r="AC31" s="1691"/>
      <c r="AD31" s="2307" t="str">
        <f>IF(TITLE_NUMBER_PR_CHANGE="",IF(TITLE_NUMBER_PR="","",TITLE_NUMBER_PR),TITLE_NUMBER_PR_CHANGE)</f>
        <v>ДГК-01.3/18695</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45589</v>
      </c>
      <c r="W34" s="2320"/>
      <c r="X34" s="2320"/>
      <c r="Y34" s="2320"/>
      <c r="Z34" s="2320"/>
      <c r="AA34" s="2320"/>
      <c r="AB34" s="2320"/>
      <c r="AC34" s="1691"/>
      <c r="AD34" s="2320" t="str">
        <f>IF(TITLE_DATE_PR_CHANGE="",IF(TITLE_DATE_PR="","",TITLE_DATE_PR),TITLE_DATE_PR_CHANGE)</f>
        <v>45589</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ДГК-01.3/18695</v>
      </c>
      <c r="W35" s="2307"/>
      <c r="X35" s="2307"/>
      <c r="Y35" s="2307"/>
      <c r="Z35" s="2307"/>
      <c r="AA35" s="2307"/>
      <c r="AB35" s="2307"/>
      <c r="AC35" s="1691"/>
      <c r="AD35" s="2307" t="str">
        <f>IF(TITLE_NUMBER_PR_CHANGE="",IF(TITLE_NUMBER_PR="","",TITLE_NUMBER_PR),TITLE_NUMBER_PR_CHANGE)</f>
        <v>ДГК-01.3/18695</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134</v>
      </c>
      <c r="C41" s="1322" t="s">
        <v>135</v>
      </c>
      <c r="D41" s="1322" t="s">
        <v>136</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4.2">
      <c r="A54" s="1431" t="s">
        <v>209</v>
      </c>
      <c r="B54" s="1431" t="s">
        <v>210</v>
      </c>
      <c r="C54" s="1431" t="s">
        <v>211</v>
      </c>
      <c r="D54" s="1430"/>
      <c r="E54" s="2346"/>
      <c r="F54" s="2346"/>
      <c r="G54" s="2345"/>
      <c r="H54" s="1430"/>
      <c r="I54" s="1430"/>
      <c r="J54" s="1430"/>
      <c r="K54" s="1430"/>
      <c r="L54" s="1433"/>
      <c r="M54" s="1434"/>
      <c r="N54" s="1434"/>
      <c r="O54" s="407"/>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2" customFormat="1" customHeight="1" ht="4.2">
      <c r="A55" s="1431" t="s">
        <v>209</v>
      </c>
      <c r="B55" s="1431" t="s">
        <v>210</v>
      </c>
      <c r="C55" s="1430"/>
      <c r="D55" s="1430"/>
      <c r="E55" s="2346"/>
      <c r="F55" s="2345"/>
      <c r="G55" s="1430"/>
      <c r="H55" s="1430"/>
      <c r="I55" s="1430"/>
      <c r="J55" s="1430"/>
      <c r="K55" s="1430"/>
      <c r="L55" s="1433"/>
      <c r="M55" s="1435"/>
      <c r="N55" s="1435"/>
      <c r="O55" s="40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2" customFormat="1" customHeight="1" ht="4.2">
      <c r="A56" s="1431" t="s">
        <v>209</v>
      </c>
      <c r="B56" s="1431"/>
      <c r="C56" s="1431"/>
      <c r="D56" s="1431"/>
      <c r="E56" s="2345"/>
      <c r="F56" s="1431"/>
      <c r="G56" s="1431"/>
      <c r="H56" s="1431"/>
      <c r="I56" s="1431"/>
      <c r="J56" s="1431"/>
      <c r="K56" s="1431"/>
      <c r="L56" s="1437"/>
      <c r="M56" s="1435"/>
      <c r="N56" s="1435"/>
      <c r="O56" s="407"/>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2"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66868-D878-ADE8-234E-050582A387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50" width="19.140625" hidden="1" customWidth="1"/>
    <col min="13" max="14" style="3646" width="12.28125" hidden="1" customWidth="1"/>
    <col min="15" max="15" style="3646"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405</v>
      </c>
      <c r="M6" s="1691"/>
      <c r="P6" s="2313">
        <v>1</v>
      </c>
      <c r="Q6" s="2010"/>
      <c r="R6" s="412"/>
      <c r="S6" s="2014">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408</v>
      </c>
      <c r="M7" s="1691"/>
      <c r="N7" s="1687"/>
      <c r="P7" s="2313"/>
      <c r="Q7" s="2313">
        <v>1</v>
      </c>
      <c r="R7" s="413"/>
      <c r="S7" s="2014">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411</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413</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414</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415</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2"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2"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2"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1"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51"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1"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5"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5"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45589</v>
      </c>
      <c r="W30" s="2320"/>
      <c r="X30" s="2320"/>
      <c r="Y30" s="2320"/>
      <c r="Z30" s="2320"/>
      <c r="AA30" s="2320"/>
      <c r="AB30" s="2320"/>
      <c r="AC30" s="1691"/>
      <c r="AD30" s="2320" t="str">
        <f>IF(TITLE_DATE_PR_CHANGE="",IF(TITLE_DATE_PR="","",TITLE_DATE_PR),TITLE_DATE_PR_CHANGE)</f>
        <v>45589</v>
      </c>
      <c r="AE30" s="2320"/>
      <c r="AF30" s="2320"/>
      <c r="AG30" s="2320"/>
      <c r="AH30" s="2320"/>
      <c r="AI30" s="2320"/>
      <c r="AJ30" s="2320"/>
      <c r="AK30" s="1691"/>
      <c r="AL30" s="1691"/>
      <c r="AM30" s="336"/>
      <c r="AN30" s="424"/>
      <c r="AO30" s="424"/>
      <c r="AP30" s="424"/>
      <c r="AQ30" s="424"/>
      <c r="AR30" s="424"/>
      <c r="AS30" s="474">
        <v>0</v>
      </c>
    </row>
    <row s="2975"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ДГК-01.3/18695</v>
      </c>
      <c r="W31" s="2307"/>
      <c r="X31" s="2307"/>
      <c r="Y31" s="2307"/>
      <c r="Z31" s="2307"/>
      <c r="AA31" s="2307"/>
      <c r="AB31" s="2307"/>
      <c r="AC31" s="1691"/>
      <c r="AD31" s="2307" t="str">
        <f>IF(TITLE_NUMBER_PR_CHANGE="",IF(TITLE_NUMBER_PR="","",TITLE_NUMBER_PR),TITLE_NUMBER_PR_CHANGE)</f>
        <v>ДГК-01.3/18695</v>
      </c>
      <c r="AE31" s="2307"/>
      <c r="AF31" s="2307"/>
      <c r="AG31" s="2307"/>
      <c r="AH31" s="2307"/>
      <c r="AI31" s="2307"/>
      <c r="AJ31" s="2307"/>
      <c r="AK31" s="1691"/>
      <c r="AL31" s="1691"/>
      <c r="AM31" s="336"/>
      <c r="AN31" s="424"/>
      <c r="AO31" s="424"/>
      <c r="AP31" s="424"/>
      <c r="AQ31" s="424"/>
      <c r="AR31" s="424"/>
      <c r="AS31" s="474">
        <v>0</v>
      </c>
    </row>
    <row s="2975"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5"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45589</v>
      </c>
      <c r="W34" s="2320"/>
      <c r="X34" s="2320"/>
      <c r="Y34" s="2320"/>
      <c r="Z34" s="2320"/>
      <c r="AA34" s="2320"/>
      <c r="AB34" s="2320"/>
      <c r="AC34" s="1691"/>
      <c r="AD34" s="2320" t="str">
        <f>IF(TITLE_DATE_PR_CHANGE="",IF(TITLE_DATE_PR="","",TITLE_DATE_PR),TITLE_DATE_PR_CHANGE)</f>
        <v>45589</v>
      </c>
      <c r="AE34" s="2320"/>
      <c r="AF34" s="2320"/>
      <c r="AG34" s="2320"/>
      <c r="AH34" s="2320"/>
      <c r="AI34" s="2320"/>
      <c r="AJ34" s="2320"/>
      <c r="AK34" s="1691"/>
      <c r="AL34" s="1691"/>
      <c r="AM34" s="336"/>
      <c r="AN34" s="424"/>
      <c r="AO34" s="424"/>
      <c r="AP34" s="424"/>
      <c r="AQ34" s="424"/>
      <c r="AR34" s="424"/>
      <c r="AS34" s="474">
        <v>0</v>
      </c>
    </row>
    <row s="2975"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ДГК-01.3/18695</v>
      </c>
      <c r="W35" s="2307"/>
      <c r="X35" s="2307"/>
      <c r="Y35" s="2307"/>
      <c r="Z35" s="2307"/>
      <c r="AA35" s="2307"/>
      <c r="AB35" s="2307"/>
      <c r="AC35" s="1691"/>
      <c r="AD35" s="2307" t="str">
        <f>IF(TITLE_NUMBER_PR_CHANGE="",IF(TITLE_NUMBER_PR="","",TITLE_NUMBER_PR),TITLE_NUMBER_PR_CHANGE)</f>
        <v>ДГК-01.3/18695</v>
      </c>
      <c r="AE35" s="2307"/>
      <c r="AF35" s="2307"/>
      <c r="AG35" s="2307"/>
      <c r="AH35" s="2307"/>
      <c r="AI35" s="2307"/>
      <c r="AJ35" s="2307"/>
      <c r="AK35" s="1691"/>
      <c r="AL35" s="1691"/>
      <c r="AM35" s="336"/>
      <c r="AN35" s="424"/>
      <c r="AO35" s="424"/>
      <c r="AP35" s="424"/>
      <c r="AQ35" s="424"/>
      <c r="AR35" s="424"/>
      <c r="AS35" s="474">
        <v>0</v>
      </c>
    </row>
    <row s="2975"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448</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134</v>
      </c>
      <c r="C41" s="1322" t="s">
        <v>135</v>
      </c>
      <c r="D41" s="1322" t="s">
        <v>136</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407"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209</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209</v>
      </c>
      <c r="B44" s="1323" t="s">
        <v>210</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1680"/>
      <c r="AP44" s="1680" t="str">
        <f>IF(T44="","",T44)</f>
        <v>Территория действия тарифа</v>
      </c>
      <c r="AQ44" s="1680"/>
      <c r="AR44" s="1680"/>
      <c r="AS44" s="1687">
        <v>21</v>
      </c>
    </row>
    <row customHeight="1" ht="24">
      <c r="A45" s="1323" t="s">
        <v>209</v>
      </c>
      <c r="B45" s="1323" t="s">
        <v>210</v>
      </c>
      <c r="C45" s="1323" t="s">
        <v>211</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1680"/>
      <c r="AP45" s="1680" t="str">
        <f>IF(T45="","",T45)</f>
        <v>Наименование системы теплоснабжения </v>
      </c>
      <c r="AQ45" s="1680"/>
      <c r="AR45" s="1680"/>
      <c r="AS45" s="1687">
        <v>23</v>
      </c>
    </row>
    <row customHeight="1" ht="22.049999999999997">
      <c r="A46" s="1323" t="s">
        <v>209</v>
      </c>
      <c r="B46" s="1323" t="s">
        <v>210</v>
      </c>
      <c r="C46" s="1323" t="s">
        <v>211</v>
      </c>
      <c r="D46" s="1323" t="s">
        <v>212</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1680"/>
      <c r="AP46" s="1680" t="str">
        <f>IF(T46="","",T46)</f>
        <v>Источник тепловой энергии  </v>
      </c>
      <c r="AQ46" s="1680"/>
      <c r="AR46" s="1680"/>
      <c r="AS46" s="1687">
        <v>21</v>
      </c>
    </row>
    <row customHeight="1" ht="49.5">
      <c r="A47" s="1323" t="s">
        <v>209</v>
      </c>
      <c r="B47" s="1323" t="s">
        <v>210</v>
      </c>
      <c r="C47" s="1323" t="s">
        <v>211</v>
      </c>
      <c r="D47" s="1323" t="s">
        <v>212</v>
      </c>
      <c r="E47" s="2346"/>
      <c r="F47" s="2346"/>
      <c r="G47" s="2346"/>
      <c r="H47" s="2346"/>
      <c r="I47" s="2183" t="str">
        <f>S46&amp;".1"</f>
        <v>....1</v>
      </c>
      <c r="J47" s="1323"/>
      <c r="K47" s="1323"/>
      <c r="L47" s="1366" t="s">
        <v>405</v>
      </c>
      <c r="P47" s="2313">
        <v>1</v>
      </c>
      <c r="Q47" s="2010"/>
      <c r="R47" s="412"/>
      <c r="S47" s="2014"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209</v>
      </c>
      <c r="B48" s="1323" t="s">
        <v>210</v>
      </c>
      <c r="C48" s="1323" t="s">
        <v>211</v>
      </c>
      <c r="D48" s="1323" t="s">
        <v>212</v>
      </c>
      <c r="E48" s="2346"/>
      <c r="F48" s="2346"/>
      <c r="G48" s="2346"/>
      <c r="H48" s="2346"/>
      <c r="I48" s="2157"/>
      <c r="J48" s="2183" t="str">
        <f>I47&amp;".1"</f>
        <v>....1.1</v>
      </c>
      <c r="K48" s="1323"/>
      <c r="L48" s="1366" t="s">
        <v>408</v>
      </c>
      <c r="P48" s="2313"/>
      <c r="Q48" s="2313">
        <v>1</v>
      </c>
      <c r="R48" s="413"/>
      <c r="S48" s="2014"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1680"/>
      <c r="AP48" s="1680" t="str">
        <f>IF(T48="","",T48)</f>
        <v>Группа потребителей</v>
      </c>
      <c r="AQ48" s="1680"/>
      <c r="AR48" s="1680"/>
      <c r="AS48" s="1687">
        <v>21</v>
      </c>
    </row>
    <row customHeight="1" ht="22.049999999999997">
      <c r="A49" s="1323" t="s">
        <v>209</v>
      </c>
      <c r="B49" s="1323" t="s">
        <v>210</v>
      </c>
      <c r="C49" s="1323" t="s">
        <v>211</v>
      </c>
      <c r="D49" s="1323" t="s">
        <v>212</v>
      </c>
      <c r="E49" s="2346"/>
      <c r="F49" s="2346"/>
      <c r="G49" s="2346"/>
      <c r="H49" s="2346"/>
      <c r="I49" s="2157"/>
      <c r="J49" s="2157"/>
      <c r="K49" s="2183" t="str">
        <f>J48&amp;".1"</f>
        <v>....1.1.1</v>
      </c>
      <c r="L49" s="1366" t="s">
        <v>411</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412</v>
      </c>
      <c r="AN49" s="1692">
        <f>STRCHECKDATE(V50:AL50)</f>
      </c>
      <c r="AO49" s="1680"/>
      <c r="AP49" s="1680" t="str">
        <f>IF(T49="","",T49)</f>
        <v/>
      </c>
      <c r="AQ49" s="1680"/>
      <c r="AR49" s="1680"/>
      <c r="AS49" s="1687">
        <v>21</v>
      </c>
    </row>
    <row customHeight="1" ht="1.05">
      <c r="A50" s="1323" t="s">
        <v>209</v>
      </c>
      <c r="B50" s="1323" t="s">
        <v>210</v>
      </c>
      <c r="C50" s="1323" t="s">
        <v>211</v>
      </c>
      <c r="D50" s="1323" t="s">
        <v>212</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209</v>
      </c>
      <c r="B51" s="1323" t="s">
        <v>210</v>
      </c>
      <c r="C51" s="1323" t="s">
        <v>211</v>
      </c>
      <c r="D51" s="1323" t="s">
        <v>212</v>
      </c>
      <c r="E51" s="2346"/>
      <c r="F51" s="2346"/>
      <c r="G51" s="2346"/>
      <c r="H51" s="2346"/>
      <c r="I51" s="2157"/>
      <c r="J51" s="2183"/>
      <c r="K51" s="1323"/>
      <c r="L51" s="1366"/>
      <c r="P51" s="2313"/>
      <c r="Q51" s="2313"/>
      <c r="R51" s="412"/>
      <c r="S51" s="1334"/>
      <c r="T51" s="344" t="s">
        <v>413</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209</v>
      </c>
      <c r="B52" s="1323" t="s">
        <v>210</v>
      </c>
      <c r="C52" s="1323" t="s">
        <v>211</v>
      </c>
      <c r="D52" s="1323" t="s">
        <v>212</v>
      </c>
      <c r="E52" s="2346"/>
      <c r="F52" s="2346"/>
      <c r="G52" s="2346"/>
      <c r="H52" s="2346"/>
      <c r="I52" s="2183"/>
      <c r="J52" s="1323"/>
      <c r="K52" s="1323"/>
      <c r="L52" s="1366"/>
      <c r="P52" s="2313"/>
      <c r="Q52" s="2010"/>
      <c r="R52" s="412"/>
      <c r="S52" s="1334"/>
      <c r="T52" s="343" t="s">
        <v>414</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209</v>
      </c>
      <c r="B53" s="1323" t="s">
        <v>210</v>
      </c>
      <c r="C53" s="1323" t="s">
        <v>211</v>
      </c>
      <c r="D53" s="1323" t="s">
        <v>212</v>
      </c>
      <c r="E53" s="2346"/>
      <c r="F53" s="2346"/>
      <c r="G53" s="2346"/>
      <c r="H53" s="2345"/>
      <c r="I53" s="1323"/>
      <c r="J53" s="1323"/>
      <c r="K53" s="1323"/>
      <c r="L53" s="1366"/>
      <c r="M53" s="1666"/>
      <c r="N53" s="1666"/>
      <c r="O53" s="1691"/>
      <c r="P53" s="416"/>
      <c r="Q53" s="431"/>
      <c r="R53" s="411"/>
      <c r="S53" s="1334"/>
      <c r="T53" s="421" t="s">
        <v>415</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2" customFormat="1" customHeight="1" ht="1.05">
      <c r="A54" s="1323" t="s">
        <v>209</v>
      </c>
      <c r="B54" s="1323" t="s">
        <v>210</v>
      </c>
      <c r="C54" s="1323" t="s">
        <v>211</v>
      </c>
      <c r="D54" s="2030"/>
      <c r="E54" s="2346"/>
      <c r="F54" s="2346"/>
      <c r="G54" s="2345"/>
      <c r="H54" s="2030"/>
      <c r="I54" s="2030"/>
      <c r="J54" s="2030"/>
      <c r="K54" s="2030"/>
      <c r="L54" s="1436"/>
      <c r="M54" s="1666"/>
      <c r="N54" s="1666"/>
      <c r="O54" s="169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2" customFormat="1" customHeight="1" ht="1.05">
      <c r="A55" s="1323" t="s">
        <v>209</v>
      </c>
      <c r="B55" s="1323" t="s">
        <v>210</v>
      </c>
      <c r="C55" s="2030"/>
      <c r="D55" s="2030"/>
      <c r="E55" s="2346"/>
      <c r="F55" s="2345"/>
      <c r="G55" s="2030"/>
      <c r="H55" s="2030"/>
      <c r="I55" s="2030"/>
      <c r="J55" s="2030"/>
      <c r="K55" s="2030"/>
      <c r="L55" s="1436"/>
      <c r="M55" s="2031"/>
      <c r="N55" s="2031"/>
      <c r="O55" s="1691"/>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2" customFormat="1" customHeight="1" ht="1.05">
      <c r="A56" s="1323" t="s">
        <v>209</v>
      </c>
      <c r="B56" s="1323"/>
      <c r="C56" s="1323"/>
      <c r="D56" s="1323"/>
      <c r="E56" s="2345"/>
      <c r="F56" s="1323"/>
      <c r="G56" s="1323"/>
      <c r="H56" s="1323"/>
      <c r="I56" s="1323"/>
      <c r="J56" s="1323"/>
      <c r="K56" s="1323"/>
      <c r="L56" s="1366"/>
      <c r="M56" s="2031"/>
      <c r="N56" s="2031"/>
      <c r="O56" s="1691"/>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2"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83808-0A88-E0F7-4CB3-CFB417B4EF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405</v>
      </c>
      <c r="M6" s="593"/>
      <c r="P6" s="2313">
        <v>1</v>
      </c>
      <c r="Q6" s="1387"/>
      <c r="R6" s="412"/>
      <c r="S6" s="1392">
        <f>$I6</f>
      </c>
      <c r="T6" s="341" t="s">
        <v>406</v>
      </c>
      <c r="U6" s="356"/>
      <c r="V6" s="2301"/>
      <c r="W6" s="2302"/>
      <c r="X6" s="2302"/>
      <c r="Y6" s="2302"/>
      <c r="Z6" s="2302"/>
      <c r="AA6" s="2302"/>
      <c r="AB6" s="2302"/>
      <c r="AC6" s="2303"/>
      <c r="AD6" s="2301"/>
      <c r="AE6" s="2302"/>
      <c r="AF6" s="2302"/>
      <c r="AG6" s="2302"/>
      <c r="AH6" s="2302"/>
      <c r="AI6" s="2302"/>
      <c r="AJ6" s="2302"/>
      <c r="AK6" s="2302"/>
      <c r="AL6" s="2303"/>
      <c r="AM6" s="1314" t="s">
        <v>407</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415</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ДГК-01.3/18695</v>
      </c>
      <c r="W31" s="2307"/>
      <c r="X31" s="2307"/>
      <c r="Y31" s="2307"/>
      <c r="Z31" s="2307"/>
      <c r="AA31" s="2307"/>
      <c r="AB31" s="2307"/>
      <c r="AC31" s="382"/>
      <c r="AD31" s="2307" t="str">
        <f>IF(TITLE_NUMBER_PR_CHANGE="",IF(TITLE_NUMBER_PR="","",TITLE_NUMBER_PR),TITLE_NUMBER_PR_CHANGE)</f>
        <v>ДГК-01.3/18695</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ДГК-01.3/18695</v>
      </c>
      <c r="W35" s="2307"/>
      <c r="X35" s="2307"/>
      <c r="Y35" s="2307"/>
      <c r="Z35" s="2307"/>
      <c r="AA35" s="2307"/>
      <c r="AB35" s="2307"/>
      <c r="AC35" s="382"/>
      <c r="AD35" s="2307" t="str">
        <f>IF(TITLE_NUMBER_PR_CHANGE="",IF(TITLE_NUMBER_PR="","",TITLE_NUMBER_PR),TITLE_NUMBER_PR_CHANGE)</f>
        <v>ДГК-01.3/18695</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10" customFormat="1" customHeight="1" ht="24">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191</v>
      </c>
      <c r="B44" s="1419" t="s">
        <v>192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191</v>
      </c>
      <c r="B45" s="1419" t="s">
        <v>192</v>
      </c>
      <c r="C45" s="1419" t="s">
        <v>193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191</v>
      </c>
      <c r="B46" s="1419" t="s">
        <v>192</v>
      </c>
      <c r="C46" s="1419" t="s">
        <v>193</v>
      </c>
      <c r="D46" s="1419" t="s">
        <v>194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customHeight="1" ht="49.5">
      <c r="A47" s="1419" t="s">
        <v>191</v>
      </c>
      <c r="B47" s="1419" t="s">
        <v>192</v>
      </c>
      <c r="C47" s="1419" t="s">
        <v>193</v>
      </c>
      <c r="D47" s="1419" t="s">
        <v>194</v>
      </c>
      <c r="E47" s="2315"/>
      <c r="F47" s="2315"/>
      <c r="G47" s="2315"/>
      <c r="H47" s="2315"/>
      <c r="I47" s="2312" t="str">
        <f>S46&amp;".1"</f>
        <v>....1</v>
      </c>
      <c r="J47" s="1419"/>
      <c r="K47" s="1419"/>
      <c r="L47" s="1420" t="s">
        <v>405</v>
      </c>
      <c r="P47" s="2313">
        <v>1</v>
      </c>
      <c r="Q47" s="1387"/>
      <c r="R47" s="412"/>
      <c r="S47" s="1392" t="str">
        <f>$I47</f>
        <v>....1</v>
      </c>
      <c r="T47" s="341" t="s">
        <v>406</v>
      </c>
      <c r="U47" s="356"/>
      <c r="V47" s="2301"/>
      <c r="W47" s="2302"/>
      <c r="X47" s="2302"/>
      <c r="Y47" s="2302"/>
      <c r="Z47" s="2302"/>
      <c r="AA47" s="2302"/>
      <c r="AB47" s="2302"/>
      <c r="AC47" s="2303"/>
      <c r="AD47" s="2301"/>
      <c r="AE47" s="2302"/>
      <c r="AF47" s="2302"/>
      <c r="AG47" s="2302"/>
      <c r="AH47" s="2302"/>
      <c r="AI47" s="2302"/>
      <c r="AJ47" s="2302"/>
      <c r="AK47" s="2302"/>
      <c r="AL47" s="2303"/>
      <c r="AM47" s="1314" t="s">
        <v>407</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191</v>
      </c>
      <c r="B48" s="1419" t="s">
        <v>192</v>
      </c>
      <c r="C48" s="1419" t="s">
        <v>193</v>
      </c>
      <c r="D48" s="1419" t="s">
        <v>194</v>
      </c>
      <c r="E48" s="2315"/>
      <c r="F48" s="2315"/>
      <c r="G48" s="2315"/>
      <c r="H48" s="2315"/>
      <c r="I48" s="2342"/>
      <c r="J48" s="2312" t="str">
        <f>I47&amp;".1"</f>
        <v>....1.1</v>
      </c>
      <c r="K48" s="1419"/>
      <c r="L48" s="1420" t="s">
        <v>408</v>
      </c>
      <c r="P48" s="2313"/>
      <c r="Q48" s="2313">
        <v>1</v>
      </c>
      <c r="R48" s="413"/>
      <c r="S48" s="1392" t="str">
        <f>$J48</f>
        <v>....1.1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191</v>
      </c>
      <c r="B49" s="1419" t="s">
        <v>192</v>
      </c>
      <c r="C49" s="1419" t="s">
        <v>193</v>
      </c>
      <c r="D49" s="1419" t="s">
        <v>194</v>
      </c>
      <c r="E49" s="2315"/>
      <c r="F49" s="2315"/>
      <c r="G49" s="2315"/>
      <c r="H49" s="2315"/>
      <c r="I49" s="2342"/>
      <c r="J49" s="2342"/>
      <c r="K49" s="2312" t="str">
        <f>J48&amp;".1"</f>
        <v>....1.1.1</v>
      </c>
      <c r="L49" s="1420" t="s">
        <v>411</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412</v>
      </c>
      <c r="AN49" s="567">
        <f>STRCHECKDATE(V50:AL50)</f>
      </c>
      <c r="AO49" s="556"/>
      <c r="AP49" s="556" t="str">
        <f>IF(T49="","",T49)</f>
        <v/>
      </c>
      <c r="AQ49" s="556"/>
      <c r="AR49" s="556"/>
      <c r="AS49" s="1211">
        <v>21</v>
      </c>
    </row>
    <row customHeight="1" ht="1.05">
      <c r="A50" s="1419" t="s">
        <v>191</v>
      </c>
      <c r="B50" s="1419" t="s">
        <v>192</v>
      </c>
      <c r="C50" s="1419" t="s">
        <v>193</v>
      </c>
      <c r="D50" s="1419" t="s">
        <v>194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191</v>
      </c>
      <c r="B51" s="1419" t="s">
        <v>192</v>
      </c>
      <c r="C51" s="1419" t="s">
        <v>193</v>
      </c>
      <c r="D51" s="1419" t="s">
        <v>194</v>
      </c>
      <c r="E51" s="2315"/>
      <c r="F51" s="2315"/>
      <c r="G51" s="2315"/>
      <c r="H51" s="2315"/>
      <c r="I51" s="2342"/>
      <c r="J51" s="2312"/>
      <c r="K51" s="1419"/>
      <c r="L51" s="1420"/>
      <c r="P51" s="2313"/>
      <c r="Q51" s="2313"/>
      <c r="R51" s="412"/>
      <c r="S51" s="1334"/>
      <c r="T51" s="344"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191</v>
      </c>
      <c r="B52" s="1419" t="s">
        <v>192</v>
      </c>
      <c r="C52" s="1419" t="s">
        <v>193</v>
      </c>
      <c r="D52" s="1419" t="s">
        <v>194</v>
      </c>
      <c r="E52" s="2315"/>
      <c r="F52" s="2315"/>
      <c r="G52" s="2315"/>
      <c r="H52" s="2315"/>
      <c r="I52" s="2312"/>
      <c r="J52" s="1419"/>
      <c r="K52" s="1419"/>
      <c r="L52" s="1420"/>
      <c r="P52" s="2313"/>
      <c r="Q52" s="1387"/>
      <c r="R52" s="412"/>
      <c r="S52" s="1334"/>
      <c r="T52" s="343"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191</v>
      </c>
      <c r="B53" s="1419" t="s">
        <v>192</v>
      </c>
      <c r="C53" s="1419" t="s">
        <v>193</v>
      </c>
      <c r="D53" s="1419" t="s">
        <v>194</v>
      </c>
      <c r="E53" s="2315"/>
      <c r="F53" s="2315"/>
      <c r="G53" s="2315"/>
      <c r="H53" s="2314"/>
      <c r="I53" s="1419"/>
      <c r="J53" s="1419"/>
      <c r="K53" s="1419"/>
      <c r="L53" s="1420"/>
      <c r="M53" s="1421"/>
      <c r="N53" s="1421"/>
      <c r="O53" s="593"/>
      <c r="P53" s="416"/>
      <c r="Q53" s="431"/>
      <c r="R53" s="411"/>
      <c r="S53" s="1334"/>
      <c r="T53" s="421" t="s">
        <v>415</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2" customFormat="1" customHeight="1" ht="1.05">
      <c r="A54" s="1399" t="s">
        <v>191</v>
      </c>
      <c r="B54" s="1399" t="s">
        <v>192</v>
      </c>
      <c r="C54" s="1399" t="s">
        <v>193</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191</v>
      </c>
      <c r="B55" s="1399" t="s">
        <v>192</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191</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22E28-5168-2478-A619-27F686562D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ДГК-01.3/18695</v>
      </c>
      <c r="W31" s="2307"/>
      <c r="X31" s="2307"/>
      <c r="Y31" s="2307"/>
      <c r="Z31" s="2307"/>
      <c r="AA31" s="2307"/>
      <c r="AB31" s="2307"/>
      <c r="AC31" s="382"/>
      <c r="AD31" s="2307" t="str">
        <f>IF(TITLE_NUMBER_PR_CHANGE="",IF(TITLE_NUMBER_PR="","",TITLE_NUMBER_PR),TITLE_NUMBER_PR_CHANGE)</f>
        <v>ДГК-01.3/18695</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ДГК-01.3/18695</v>
      </c>
      <c r="W35" s="2307"/>
      <c r="X35" s="2307"/>
      <c r="Y35" s="2307"/>
      <c r="Z35" s="2307"/>
      <c r="AA35" s="2307"/>
      <c r="AB35" s="2307"/>
      <c r="AC35" s="382"/>
      <c r="AD35" s="2307" t="str">
        <f>IF(TITLE_NUMBER_PR_CHANGE="",IF(TITLE_NUMBER_PR="","",TITLE_NUMBER_PR),TITLE_NUMBER_PR_CHANGE)</f>
        <v>ДГК-01.3/18695</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167</v>
      </c>
      <c r="B44" s="1419" t="s">
        <v>168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167</v>
      </c>
      <c r="B45" s="1419" t="s">
        <v>168</v>
      </c>
      <c r="C45" s="1419" t="s">
        <v>169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167</v>
      </c>
      <c r="B46" s="1419" t="s">
        <v>168</v>
      </c>
      <c r="C46" s="1419" t="s">
        <v>169</v>
      </c>
      <c r="D46" s="1419" t="s">
        <v>170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2" customFormat="1" customHeight="1" ht="0">
      <c r="A47" s="1399" t="s">
        <v>167</v>
      </c>
      <c r="B47" s="1399" t="s">
        <v>168</v>
      </c>
      <c r="C47" s="1399" t="s">
        <v>169</v>
      </c>
      <c r="D47" s="1399" t="s">
        <v>170</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167</v>
      </c>
      <c r="B48" s="1419" t="s">
        <v>168</v>
      </c>
      <c r="C48" s="1419" t="s">
        <v>169</v>
      </c>
      <c r="D48" s="1419" t="s">
        <v>170</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167</v>
      </c>
      <c r="B49" s="1419" t="s">
        <v>168</v>
      </c>
      <c r="C49" s="1419" t="s">
        <v>169</v>
      </c>
      <c r="D49" s="1419" t="s">
        <v>170</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167</v>
      </c>
      <c r="B50" s="1419" t="s">
        <v>168</v>
      </c>
      <c r="C50" s="1419" t="s">
        <v>169</v>
      </c>
      <c r="D50" s="1419" t="s">
        <v>170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167</v>
      </c>
      <c r="B51" s="1419" t="s">
        <v>168</v>
      </c>
      <c r="C51" s="1419" t="s">
        <v>169</v>
      </c>
      <c r="D51" s="1419" t="s">
        <v>170</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167</v>
      </c>
      <c r="B52" s="1419" t="s">
        <v>168</v>
      </c>
      <c r="C52" s="1419" t="s">
        <v>169</v>
      </c>
      <c r="D52" s="1419" t="s">
        <v>170</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167</v>
      </c>
      <c r="B53" s="1419" t="s">
        <v>168</v>
      </c>
      <c r="C53" s="1419" t="s">
        <v>169</v>
      </c>
      <c r="D53" s="1419" t="s">
        <v>170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167</v>
      </c>
      <c r="B54" s="1399" t="s">
        <v>168</v>
      </c>
      <c r="C54" s="1399" t="s">
        <v>169</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167</v>
      </c>
      <c r="B55" s="1399" t="s">
        <v>168</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167</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AADAC-2478-55CE-C921-D3DDF09D22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401</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403</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404</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405</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408</v>
      </c>
      <c r="M7" s="593"/>
      <c r="N7" s="1422"/>
      <c r="P7" s="2313"/>
      <c r="Q7" s="2313">
        <v>1</v>
      </c>
      <c r="R7" s="1698"/>
      <c r="S7" s="2063">
        <f>$J7</f>
      </c>
      <c r="T7" s="342" t="s">
        <v>409</v>
      </c>
      <c r="U7" s="356"/>
      <c r="V7" s="2361"/>
      <c r="W7" s="2361"/>
      <c r="X7" s="2361"/>
      <c r="Y7" s="2361"/>
      <c r="Z7" s="2361"/>
      <c r="AA7" s="2361"/>
      <c r="AB7" s="2361"/>
      <c r="AC7" s="2361"/>
      <c r="AD7" s="2361"/>
      <c r="AE7" s="2361"/>
      <c r="AF7" s="2361"/>
      <c r="AG7" s="2361"/>
      <c r="AH7" s="2361"/>
      <c r="AI7" s="2361"/>
      <c r="AJ7" s="2361"/>
      <c r="AK7" s="2361"/>
      <c r="AL7" s="2361"/>
      <c r="AM7" s="2066" t="s">
        <v>410</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411</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412</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ДГК-01.3/18695</v>
      </c>
      <c r="W31" s="2307"/>
      <c r="X31" s="2307"/>
      <c r="Y31" s="2307"/>
      <c r="Z31" s="2307"/>
      <c r="AA31" s="2307"/>
      <c r="AB31" s="2307"/>
      <c r="AC31" s="382"/>
      <c r="AD31" s="2307" t="str">
        <f>IF(TITLE_NUMBER_PR_CHANGE="",IF(TITLE_NUMBER_PR="","",TITLE_NUMBER_PR),TITLE_NUMBER_PR_CHANGE)</f>
        <v>ДГК-01.3/18695</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82"/>
      <c r="AM34" s="336"/>
      <c r="AN34" s="424"/>
      <c r="AO34" s="424"/>
      <c r="AP34" s="424"/>
      <c r="AQ34" s="424"/>
      <c r="AR34" s="424"/>
      <c r="AS34" s="474">
        <v>0</v>
      </c>
    </row>
    <row s="2975" customFormat="1" customHeight="1" ht="18.7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ДГК-01.3/18695</v>
      </c>
      <c r="W35" s="2307"/>
      <c r="X35" s="2307"/>
      <c r="Y35" s="2307"/>
      <c r="Z35" s="2307"/>
      <c r="AA35" s="2307"/>
      <c r="AB35" s="2307"/>
      <c r="AC35" s="382"/>
      <c r="AD35" s="2307" t="str">
        <f>IF(TITLE_NUMBER_PR_CHANGE="",IF(TITLE_NUMBER_PR="","",TITLE_NUMBER_PR),TITLE_NUMBER_PR_CHANGE)</f>
        <v>ДГК-01.3/18695</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179</v>
      </c>
      <c r="B44" s="1419" t="s">
        <v>180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179</v>
      </c>
      <c r="B45" s="1419" t="s">
        <v>180</v>
      </c>
      <c r="C45" s="1419" t="s">
        <v>181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179</v>
      </c>
      <c r="B46" s="1419" t="s">
        <v>180</v>
      </c>
      <c r="C46" s="1419" t="s">
        <v>181</v>
      </c>
      <c r="D46" s="1419" t="s">
        <v>182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2" customFormat="1" customHeight="1" ht="0">
      <c r="A47" s="1399" t="s">
        <v>179</v>
      </c>
      <c r="B47" s="1399" t="s">
        <v>180</v>
      </c>
      <c r="C47" s="1399" t="s">
        <v>181</v>
      </c>
      <c r="D47" s="1399" t="s">
        <v>182</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179</v>
      </c>
      <c r="B48" s="1419" t="s">
        <v>180</v>
      </c>
      <c r="C48" s="1419" t="s">
        <v>181</v>
      </c>
      <c r="D48" s="1419" t="s">
        <v>182</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179</v>
      </c>
      <c r="B49" s="1419" t="s">
        <v>180</v>
      </c>
      <c r="C49" s="1419" t="s">
        <v>181</v>
      </c>
      <c r="D49" s="1419" t="s">
        <v>182</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1.05">
      <c r="A50" s="1419" t="s">
        <v>179</v>
      </c>
      <c r="B50" s="1419" t="s">
        <v>180</v>
      </c>
      <c r="C50" s="1419" t="s">
        <v>181</v>
      </c>
      <c r="D50" s="1419" t="s">
        <v>182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179</v>
      </c>
      <c r="B51" s="1419" t="s">
        <v>180</v>
      </c>
      <c r="C51" s="1419" t="s">
        <v>181</v>
      </c>
      <c r="D51" s="1419" t="s">
        <v>182</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179</v>
      </c>
      <c r="B52" s="1419" t="s">
        <v>180</v>
      </c>
      <c r="C52" s="1419" t="s">
        <v>181</v>
      </c>
      <c r="D52" s="1419" t="s">
        <v>182</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179</v>
      </c>
      <c r="B53" s="1419" t="s">
        <v>180</v>
      </c>
      <c r="C53" s="1419" t="s">
        <v>181</v>
      </c>
      <c r="D53" s="1419" t="s">
        <v>182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1.05">
      <c r="A54" s="1399" t="s">
        <v>179</v>
      </c>
      <c r="B54" s="1399" t="s">
        <v>180</v>
      </c>
      <c r="C54" s="1399" t="s">
        <v>181</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2" customFormat="1" customHeight="1" ht="1.05">
      <c r="A55" s="1399" t="s">
        <v>179</v>
      </c>
      <c r="B55" s="1399" t="s">
        <v>180</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2" customFormat="1" customHeight="1" ht="1.05">
      <c r="A56" s="1399" t="s">
        <v>179</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2"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241A8-E842-8888-6CF8-2CC5491611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3646" width="3.7109375" hidden="1" customWidth="1"/>
    <col min="17" max="18" style="3643" width="3.00390625" customWidth="1"/>
    <col min="19" max="19" style="3647"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2"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398</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399</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400</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401</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402</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403</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404</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405</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408</v>
      </c>
      <c r="M7" s="593"/>
      <c r="N7" s="1422"/>
      <c r="P7" s="2313"/>
      <c r="Q7" s="2313">
        <v>1</v>
      </c>
      <c r="R7" s="413"/>
      <c r="S7" s="1392">
        <f>$J7</f>
      </c>
      <c r="T7" s="342" t="s">
        <v>409</v>
      </c>
      <c r="U7" s="356"/>
      <c r="V7" s="2301"/>
      <c r="W7" s="2302"/>
      <c r="X7" s="2302"/>
      <c r="Y7" s="2302"/>
      <c r="Z7" s="2302"/>
      <c r="AA7" s="2302"/>
      <c r="AB7" s="2302"/>
      <c r="AC7" s="2303"/>
      <c r="AD7" s="2301"/>
      <c r="AE7" s="2302"/>
      <c r="AF7" s="2302"/>
      <c r="AG7" s="2302"/>
      <c r="AH7" s="2302"/>
      <c r="AI7" s="2302"/>
      <c r="AJ7" s="2302"/>
      <c r="AK7" s="2302"/>
      <c r="AL7" s="2303"/>
      <c r="AM7" s="1314" t="s">
        <v>410</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411</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412</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413</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414</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2"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2"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253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2"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254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1"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51" customFormat="1" customHeight="1" ht="14.25" hidden="1">
      <c r="L21" s="1385"/>
      <c r="M21" s="1418"/>
      <c r="N21" s="1418"/>
      <c r="O21" s="1418"/>
      <c r="P21" s="1418"/>
      <c r="Q21" s="1427"/>
      <c r="R21" s="1427"/>
      <c r="S21" s="785"/>
      <c r="AC21" s="1422"/>
      <c r="AK21" s="1422"/>
      <c r="AN21" s="567"/>
      <c r="AO21" s="567"/>
      <c r="AP21" s="567"/>
      <c r="AQ21" s="567"/>
      <c r="AR21" s="567"/>
      <c r="AS21" s="1216">
        <v>0</v>
      </c>
    </row>
    <row s="2851"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 СП "Биробиджанская ТЭЦ"</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5"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45589</v>
      </c>
      <c r="W30" s="2320"/>
      <c r="X30" s="2320"/>
      <c r="Y30" s="2320"/>
      <c r="Z30" s="2320"/>
      <c r="AA30" s="2320"/>
      <c r="AB30" s="2320"/>
      <c r="AC30" s="382"/>
      <c r="AD30" s="2320" t="str">
        <f>IF(TITLE_DATE_PR_CHANGE="",IF(TITLE_DATE_PR="","",TITLE_DATE_PR),TITLE_DATE_PR_CHANGE)</f>
        <v>45589</v>
      </c>
      <c r="AE30" s="2320"/>
      <c r="AF30" s="2320"/>
      <c r="AG30" s="2320"/>
      <c r="AH30" s="2320"/>
      <c r="AI30" s="2320"/>
      <c r="AJ30" s="2320"/>
      <c r="AK30" s="382"/>
      <c r="AL30" s="382"/>
      <c r="AM30" s="336"/>
      <c r="AN30" s="424"/>
      <c r="AO30" s="424"/>
      <c r="AP30" s="424"/>
      <c r="AQ30" s="424"/>
      <c r="AR30" s="424"/>
      <c r="AS30" s="474">
        <v>0</v>
      </c>
    </row>
    <row s="2975"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ДГК-01.3/18695</v>
      </c>
      <c r="W31" s="2307"/>
      <c r="X31" s="2307"/>
      <c r="Y31" s="2307"/>
      <c r="Z31" s="2307"/>
      <c r="AA31" s="2307"/>
      <c r="AB31" s="2307"/>
      <c r="AC31" s="382"/>
      <c r="AD31" s="2307" t="str">
        <f>IF(TITLE_NUMBER_PR_CHANGE="",IF(TITLE_NUMBER_PR="","",TITLE_NUMBER_PR),TITLE_NUMBER_PR_CHANGE)</f>
        <v>ДГК-01.3/18695</v>
      </c>
      <c r="AE31" s="2307"/>
      <c r="AF31" s="2307"/>
      <c r="AG31" s="2307"/>
      <c r="AH31" s="2307"/>
      <c r="AI31" s="2307"/>
      <c r="AJ31" s="2307"/>
      <c r="AK31" s="382"/>
      <c r="AL31" s="382"/>
      <c r="AM31" s="336"/>
      <c r="AN31" s="424"/>
      <c r="AO31" s="424"/>
      <c r="AP31" s="424"/>
      <c r="AQ31" s="424"/>
      <c r="AR31" s="424"/>
      <c r="AS31" s="474">
        <v>0</v>
      </c>
    </row>
    <row s="2975"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5" customFormat="1" customHeight="1" ht="18.75">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45589</v>
      </c>
      <c r="W34" s="2320"/>
      <c r="X34" s="2320"/>
      <c r="Y34" s="2320"/>
      <c r="Z34" s="2320"/>
      <c r="AA34" s="2320"/>
      <c r="AB34" s="2320"/>
      <c r="AC34" s="382"/>
      <c r="AD34" s="2320" t="str">
        <f>IF(TITLE_DATE_PR_CHANGE="",IF(TITLE_DATE_PR="","",TITLE_DATE_PR),TITLE_DATE_PR_CHANGE)</f>
        <v>45589</v>
      </c>
      <c r="AE34" s="2320"/>
      <c r="AF34" s="2320"/>
      <c r="AG34" s="2320"/>
      <c r="AH34" s="2320"/>
      <c r="AI34" s="2320"/>
      <c r="AJ34" s="2320"/>
      <c r="AK34" s="382"/>
      <c r="AL34" s="382"/>
      <c r="AM34" s="336"/>
      <c r="AN34" s="424"/>
      <c r="AO34" s="424"/>
      <c r="AP34" s="424"/>
      <c r="AQ34" s="424"/>
      <c r="AR34" s="424"/>
      <c r="AS34" s="474">
        <v>0</v>
      </c>
    </row>
    <row s="2975" customFormat="1" customHeight="1" ht="25.5">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ДГК-01.3/18695</v>
      </c>
      <c r="W35" s="2307"/>
      <c r="X35" s="2307"/>
      <c r="Y35" s="2307"/>
      <c r="Z35" s="2307"/>
      <c r="AA35" s="2307"/>
      <c r="AB35" s="2307"/>
      <c r="AC35" s="382"/>
      <c r="AD35" s="2307" t="str">
        <f>IF(TITLE_NUMBER_PR_CHANGE="",IF(TITLE_NUMBER_PR="","",TITLE_NUMBER_PR),TITLE_NUMBER_PR_CHANGE)</f>
        <v>ДГК-01.3/18695</v>
      </c>
      <c r="AE35" s="2307"/>
      <c r="AF35" s="2307"/>
      <c r="AG35" s="2307"/>
      <c r="AH35" s="2307"/>
      <c r="AI35" s="2307"/>
      <c r="AJ35" s="2307"/>
      <c r="AK35" s="382"/>
      <c r="AL35" s="382"/>
      <c r="AM35" s="336"/>
      <c r="AN35" s="424"/>
      <c r="AO35" s="424"/>
      <c r="AP35" s="424"/>
      <c r="AQ35" s="424"/>
      <c r="AR35" s="424"/>
      <c r="AS35" s="474">
        <v>0</v>
      </c>
    </row>
    <row s="2975"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302</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303</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449</v>
      </c>
      <c r="AE40" s="2339"/>
      <c r="AF40" s="2318" t="s">
        <v>435</v>
      </c>
      <c r="AG40" s="2319"/>
      <c r="AH40" s="2318" t="s">
        <v>436</v>
      </c>
      <c r="AI40" s="2325"/>
      <c r="AJ40" s="2319"/>
      <c r="AK40" s="2334"/>
      <c r="AL40" s="2337"/>
      <c r="AM40" s="2183"/>
      <c r="AS40" s="1211">
        <v>34</v>
      </c>
    </row>
    <row customHeight="1" ht="35.699999999999996">
      <c r="A41" s="1426"/>
      <c r="B41" s="1426" t="s">
        <v>134</v>
      </c>
      <c r="C41" s="1426" t="s">
        <v>135</v>
      </c>
      <c r="D41" s="1426" t="s">
        <v>136</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407"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185</v>
      </c>
      <c r="B44" s="1419" t="s">
        <v>186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399</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400</v>
      </c>
      <c r="AO44" s="556"/>
      <c r="AP44" s="556" t="str">
        <f>IF(T44="","",T44)</f>
        <v>Территория действия тарифа</v>
      </c>
      <c r="AQ44" s="556"/>
      <c r="AR44" s="556"/>
      <c r="AS44" s="1211">
        <v>21</v>
      </c>
    </row>
    <row customHeight="1" ht="24">
      <c r="A45" s="1419" t="s">
        <v>185</v>
      </c>
      <c r="B45" s="1419" t="s">
        <v>186</v>
      </c>
      <c r="C45" s="1419" t="s">
        <v>187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401</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402</v>
      </c>
      <c r="AO45" s="556"/>
      <c r="AP45" s="556" t="str">
        <f>IF(T45="","",T45)</f>
        <v>Наименование системы теплоснабжения </v>
      </c>
      <c r="AQ45" s="556"/>
      <c r="AR45" s="556"/>
      <c r="AS45" s="1211">
        <v>23</v>
      </c>
    </row>
    <row customHeight="1" ht="22.049999999999997">
      <c r="A46" s="1419" t="s">
        <v>185</v>
      </c>
      <c r="B46" s="1419" t="s">
        <v>186</v>
      </c>
      <c r="C46" s="1419" t="s">
        <v>187</v>
      </c>
      <c r="D46" s="1419" t="s">
        <v>188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403</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404</v>
      </c>
      <c r="AO46" s="556"/>
      <c r="AP46" s="556" t="str">
        <f>IF(T46="","",T46)</f>
        <v>Источник тепловой энергии  </v>
      </c>
      <c r="AQ46" s="556"/>
      <c r="AR46" s="556"/>
      <c r="AS46" s="1211">
        <v>21</v>
      </c>
    </row>
    <row s="2852" customFormat="1" customHeight="1" ht="0">
      <c r="A47" s="1399" t="s">
        <v>185</v>
      </c>
      <c r="B47" s="1399" t="s">
        <v>186</v>
      </c>
      <c r="C47" s="1399" t="s">
        <v>187</v>
      </c>
      <c r="D47" s="1399" t="s">
        <v>188</v>
      </c>
      <c r="E47" s="2315"/>
      <c r="F47" s="2315"/>
      <c r="G47" s="2315"/>
      <c r="H47" s="2315"/>
      <c r="I47" s="2312" t="str">
        <f>S46&amp;".1"</f>
        <v>....1</v>
      </c>
      <c r="J47" s="1399"/>
      <c r="K47" s="1399"/>
      <c r="L47" s="1402" t="s">
        <v>405</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185</v>
      </c>
      <c r="B48" s="1419" t="s">
        <v>186</v>
      </c>
      <c r="C48" s="1419" t="s">
        <v>187</v>
      </c>
      <c r="D48" s="1419" t="s">
        <v>188</v>
      </c>
      <c r="E48" s="2315"/>
      <c r="F48" s="2315"/>
      <c r="G48" s="2315"/>
      <c r="H48" s="2315"/>
      <c r="I48" s="2342"/>
      <c r="J48" s="2312" t="str">
        <f>S46&amp;".1"</f>
        <v>....1</v>
      </c>
      <c r="K48" s="1419"/>
      <c r="L48" s="1420" t="s">
        <v>408</v>
      </c>
      <c r="P48" s="2313"/>
      <c r="Q48" s="2313">
        <v>1</v>
      </c>
      <c r="R48" s="413"/>
      <c r="S48" s="1392" t="str">
        <f>$J48</f>
        <v>....1</v>
      </c>
      <c r="T48" s="342" t="s">
        <v>409</v>
      </c>
      <c r="U48" s="356"/>
      <c r="V48" s="2301"/>
      <c r="W48" s="2302"/>
      <c r="X48" s="2302"/>
      <c r="Y48" s="2302"/>
      <c r="Z48" s="2302"/>
      <c r="AA48" s="2302"/>
      <c r="AB48" s="2302"/>
      <c r="AC48" s="2303"/>
      <c r="AD48" s="2301"/>
      <c r="AE48" s="2302"/>
      <c r="AF48" s="2302"/>
      <c r="AG48" s="2302"/>
      <c r="AH48" s="2302"/>
      <c r="AI48" s="2302"/>
      <c r="AJ48" s="2302"/>
      <c r="AK48" s="2302"/>
      <c r="AL48" s="2303"/>
      <c r="AM48" s="1314" t="s">
        <v>410</v>
      </c>
      <c r="AO48" s="556"/>
      <c r="AP48" s="556" t="str">
        <f>IF(T48="","",T48)</f>
        <v>Группа потребителей</v>
      </c>
      <c r="AQ48" s="556"/>
      <c r="AR48" s="556"/>
      <c r="AS48" s="1211">
        <v>21</v>
      </c>
    </row>
    <row customHeight="1" ht="22.049999999999997">
      <c r="A49" s="1419" t="s">
        <v>185</v>
      </c>
      <c r="B49" s="1419" t="s">
        <v>186</v>
      </c>
      <c r="C49" s="1419" t="s">
        <v>187</v>
      </c>
      <c r="D49" s="1419" t="s">
        <v>188</v>
      </c>
      <c r="E49" s="2315"/>
      <c r="F49" s="2315"/>
      <c r="G49" s="2315"/>
      <c r="H49" s="2315"/>
      <c r="I49" s="2342"/>
      <c r="J49" s="2342"/>
      <c r="K49" s="2312" t="str">
        <f>J48&amp;".1"</f>
        <v>....1.1</v>
      </c>
      <c r="L49" s="1420" t="s">
        <v>411</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450</v>
      </c>
      <c r="AN49" s="567">
        <f>STRCHECKDATE(V50:AL50)</f>
      </c>
      <c r="AO49" s="556"/>
      <c r="AP49" s="556" t="str">
        <f>IF(T49="","",T49)</f>
        <v/>
      </c>
      <c r="AQ49" s="556"/>
      <c r="AR49" s="556"/>
      <c r="AS49" s="1211">
        <v>21</v>
      </c>
    </row>
    <row customHeight="1" ht="0">
      <c r="A50" s="1419" t="s">
        <v>185</v>
      </c>
      <c r="B50" s="1419" t="s">
        <v>186</v>
      </c>
      <c r="C50" s="1419" t="s">
        <v>187</v>
      </c>
      <c r="D50" s="1419" t="s">
        <v>188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185</v>
      </c>
      <c r="B51" s="1419" t="s">
        <v>186</v>
      </c>
      <c r="C51" s="1419" t="s">
        <v>187</v>
      </c>
      <c r="D51" s="1419" t="s">
        <v>188</v>
      </c>
      <c r="E51" s="2315"/>
      <c r="F51" s="2315"/>
      <c r="G51" s="2315"/>
      <c r="H51" s="2315"/>
      <c r="I51" s="2342"/>
      <c r="J51" s="2312"/>
      <c r="K51" s="1419"/>
      <c r="L51" s="1420"/>
      <c r="P51" s="2313"/>
      <c r="Q51" s="2313"/>
      <c r="R51" s="412"/>
      <c r="S51" s="1334"/>
      <c r="T51" s="343" t="s">
        <v>413</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185</v>
      </c>
      <c r="B52" s="1419" t="s">
        <v>186</v>
      </c>
      <c r="C52" s="1419" t="s">
        <v>187</v>
      </c>
      <c r="D52" s="1419" t="s">
        <v>188</v>
      </c>
      <c r="E52" s="2315"/>
      <c r="F52" s="2315"/>
      <c r="G52" s="2315"/>
      <c r="H52" s="2315"/>
      <c r="I52" s="2312"/>
      <c r="J52" s="1419"/>
      <c r="K52" s="1419"/>
      <c r="L52" s="1420"/>
      <c r="P52" s="2313"/>
      <c r="Q52" s="1387"/>
      <c r="R52" s="412"/>
      <c r="S52" s="1334"/>
      <c r="T52" s="421" t="s">
        <v>414</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185</v>
      </c>
      <c r="B53" s="1419" t="s">
        <v>186</v>
      </c>
      <c r="C53" s="1419" t="s">
        <v>187</v>
      </c>
      <c r="D53" s="1419" t="s">
        <v>188</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2" customFormat="1" customHeight="1" ht="0">
      <c r="A54" s="1399" t="s">
        <v>185</v>
      </c>
      <c r="B54" s="1399" t="s">
        <v>186</v>
      </c>
      <c r="C54" s="1399" t="s">
        <v>187</v>
      </c>
      <c r="D54" s="1370"/>
      <c r="E54" s="2315"/>
      <c r="F54" s="2315"/>
      <c r="G54" s="2314"/>
      <c r="H54" s="1370"/>
      <c r="I54" s="1370"/>
      <c r="J54" s="1370"/>
      <c r="K54" s="1370"/>
      <c r="L54" s="1395"/>
      <c r="M54" s="1371"/>
      <c r="N54" s="1371"/>
      <c r="P54" s="1372"/>
      <c r="Q54" s="1373"/>
      <c r="R54" s="1372"/>
      <c r="S54" s="1378"/>
      <c r="T54" s="1381" t="s">
        <v>416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2" customFormat="1" customHeight="1" ht="0">
      <c r="A55" s="1399" t="s">
        <v>185</v>
      </c>
      <c r="B55" s="1399" t="s">
        <v>186</v>
      </c>
      <c r="C55" s="1370"/>
      <c r="D55" s="1370"/>
      <c r="E55" s="2315"/>
      <c r="F55" s="2314"/>
      <c r="G55" s="1370"/>
      <c r="H55" s="1370"/>
      <c r="I55" s="1370"/>
      <c r="J55" s="1370"/>
      <c r="K55" s="1370"/>
      <c r="L55" s="1395"/>
      <c r="M55" s="1377"/>
      <c r="N55" s="1377"/>
      <c r="P55" s="1372"/>
      <c r="Q55" s="1373"/>
      <c r="R55" s="1372"/>
      <c r="S55" s="1378"/>
      <c r="T55" s="1381" t="s">
        <v>253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2" customFormat="1" customHeight="1" ht="0">
      <c r="A56" s="1399" t="s">
        <v>185</v>
      </c>
      <c r="B56" s="1399"/>
      <c r="C56" s="1399"/>
      <c r="D56" s="1399"/>
      <c r="E56" s="2314"/>
      <c r="F56" s="1399"/>
      <c r="G56" s="1399"/>
      <c r="H56" s="1399"/>
      <c r="I56" s="1399"/>
      <c r="J56" s="1399"/>
      <c r="K56" s="1399"/>
      <c r="L56" s="1402"/>
      <c r="M56" s="1377"/>
      <c r="N56" s="1377"/>
      <c r="O56" s="574"/>
      <c r="P56" s="436"/>
      <c r="Q56" s="1400"/>
      <c r="R56" s="436"/>
      <c r="S56" s="1378"/>
      <c r="T56" s="1381" t="s">
        <v>254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2"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255</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0EE78-4DF4-FC78-E938-3A489599A9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50" width="19.140625" hidden="1" customWidth="1"/>
    <col min="14" max="15" style="3646" width="12.28125" hidden="1" customWidth="1"/>
    <col min="16" max="16" style="3646" width="23.421875" hidden="1" customWidth="1"/>
    <col min="17" max="17" style="3646" width="3.7109375" hidden="1" customWidth="1"/>
    <col min="18" max="20" style="3643" width="3.00390625" customWidth="1"/>
    <col min="21" max="21" style="3647"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2"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398</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399</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400</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401</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402</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403</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404</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405</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408</v>
      </c>
      <c r="N7" s="565"/>
      <c r="O7" s="383"/>
      <c r="Q7" s="2313"/>
      <c r="R7" s="2313">
        <v>1</v>
      </c>
      <c r="S7" s="574"/>
      <c r="T7" s="413"/>
      <c r="U7" s="1392">
        <f>$J7</f>
      </c>
      <c r="V7" s="342" t="s">
        <v>409</v>
      </c>
      <c r="W7" s="356"/>
      <c r="X7" s="2301"/>
      <c r="Y7" s="2302"/>
      <c r="Z7" s="2302"/>
      <c r="AA7" s="2302"/>
      <c r="AB7" s="2302"/>
      <c r="AC7" s="2291"/>
      <c r="AD7" s="2291"/>
      <c r="AE7" s="2291"/>
      <c r="AF7" s="2364"/>
      <c r="AG7" s="2301"/>
      <c r="AH7" s="2302"/>
      <c r="AI7" s="2302"/>
      <c r="AJ7" s="2302"/>
      <c r="AK7" s="2302"/>
      <c r="AL7" s="2302"/>
      <c r="AM7" s="2302"/>
      <c r="AN7" s="2302"/>
      <c r="AO7" s="2302"/>
      <c r="AP7" s="2303"/>
      <c r="AQ7" s="1314" t="s">
        <v>410</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411</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413</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414</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2"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2"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253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2"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254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1"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51"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1"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 СП "Биробиджанская ТЭЦ"</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5"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5"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45589</v>
      </c>
      <c r="Y34" s="2320"/>
      <c r="Z34" s="2320"/>
      <c r="AA34" s="2320"/>
      <c r="AB34" s="2320"/>
      <c r="AC34" s="2320"/>
      <c r="AD34" s="2320"/>
      <c r="AE34" s="2320"/>
      <c r="AF34" s="382"/>
      <c r="AG34" s="2320" t="str">
        <f>IF(TITLE_DATE_PR_CHANGE="",IF(TITLE_DATE_PR="","",TITLE_DATE_PR),TITLE_DATE_PR_CHANGE)</f>
        <v>45589</v>
      </c>
      <c r="AH34" s="2320"/>
      <c r="AI34" s="2320"/>
      <c r="AJ34" s="2320"/>
      <c r="AK34" s="2320"/>
      <c r="AL34" s="2320"/>
      <c r="AM34" s="2320"/>
      <c r="AN34" s="2320"/>
      <c r="AO34" s="382"/>
      <c r="AP34" s="382"/>
      <c r="AQ34" s="336"/>
      <c r="AR34" s="424"/>
      <c r="AS34" s="424"/>
      <c r="AT34" s="424"/>
      <c r="AU34" s="424"/>
      <c r="AV34" s="424"/>
      <c r="AW34" s="474">
        <v>0</v>
      </c>
    </row>
    <row s="2975"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ДГК-01.3/18695</v>
      </c>
      <c r="Y35" s="2307"/>
      <c r="Z35" s="2307"/>
      <c r="AA35" s="2307"/>
      <c r="AB35" s="2307"/>
      <c r="AC35" s="2307"/>
      <c r="AD35" s="2307"/>
      <c r="AE35" s="2307"/>
      <c r="AF35" s="382"/>
      <c r="AG35" s="2307" t="str">
        <f>IF(TITLE_NUMBER_PR_CHANGE="",IF(TITLE_NUMBER_PR="","",TITLE_NUMBER_PR),TITLE_NUMBER_PR_CHANGE)</f>
        <v>ДГК-01.3/18695</v>
      </c>
      <c r="AH35" s="2307"/>
      <c r="AI35" s="2307"/>
      <c r="AJ35" s="2307"/>
      <c r="AK35" s="2307"/>
      <c r="AL35" s="2307"/>
      <c r="AM35" s="2307"/>
      <c r="AN35" s="2307"/>
      <c r="AO35" s="382"/>
      <c r="AP35" s="382"/>
      <c r="AQ35" s="336"/>
      <c r="AR35" s="424"/>
      <c r="AS35" s="424"/>
      <c r="AT35" s="424"/>
      <c r="AU35" s="424"/>
      <c r="AV35" s="424"/>
      <c r="AW35" s="474">
        <v>0</v>
      </c>
    </row>
    <row s="2975"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5" customFormat="1" customHeight="1" ht="18.75">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45589</v>
      </c>
      <c r="Y38" s="2320"/>
      <c r="Z38" s="2320"/>
      <c r="AA38" s="2320"/>
      <c r="AB38" s="2320"/>
      <c r="AC38" s="2320"/>
      <c r="AD38" s="2320"/>
      <c r="AE38" s="2320"/>
      <c r="AF38" s="382"/>
      <c r="AG38" s="2320" t="str">
        <f>IF(TITLE_DATE_PR_CHANGE="",IF(TITLE_DATE_PR="","",TITLE_DATE_PR),TITLE_DATE_PR_CHANGE)</f>
        <v>45589</v>
      </c>
      <c r="AH38" s="2320"/>
      <c r="AI38" s="2320"/>
      <c r="AJ38" s="2320"/>
      <c r="AK38" s="2320"/>
      <c r="AL38" s="2320"/>
      <c r="AM38" s="2320"/>
      <c r="AN38" s="2320"/>
      <c r="AO38" s="382"/>
      <c r="AP38" s="382"/>
      <c r="AQ38" s="336"/>
      <c r="AR38" s="424"/>
      <c r="AS38" s="424"/>
      <c r="AT38" s="424"/>
      <c r="AU38" s="424"/>
      <c r="AV38" s="424"/>
      <c r="AW38" s="474">
        <v>0</v>
      </c>
    </row>
    <row s="2975" customFormat="1" customHeight="1" ht="18.75">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ДГК-01.3/18695</v>
      </c>
      <c r="Y39" s="2307"/>
      <c r="Z39" s="2307"/>
      <c r="AA39" s="2307"/>
      <c r="AB39" s="2307"/>
      <c r="AC39" s="2307"/>
      <c r="AD39" s="2307"/>
      <c r="AE39" s="2307"/>
      <c r="AF39" s="382"/>
      <c r="AG39" s="2307" t="str">
        <f>IF(TITLE_NUMBER_PR_CHANGE="",IF(TITLE_NUMBER_PR="","",TITLE_NUMBER_PR),TITLE_NUMBER_PR_CHANGE)</f>
        <v>ДГК-01.3/18695</v>
      </c>
      <c r="AH39" s="2307"/>
      <c r="AI39" s="2307"/>
      <c r="AJ39" s="2307"/>
      <c r="AK39" s="2307"/>
      <c r="AL39" s="2307"/>
      <c r="AM39" s="2307"/>
      <c r="AN39" s="2307"/>
      <c r="AO39" s="382"/>
      <c r="AP39" s="382"/>
      <c r="AQ39" s="336"/>
      <c r="AR39" s="424"/>
      <c r="AS39" s="424"/>
      <c r="AT39" s="424"/>
      <c r="AU39" s="424"/>
      <c r="AV39" s="424"/>
      <c r="AW39" s="474">
        <v>0</v>
      </c>
    </row>
    <row s="2975"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302</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303</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454</v>
      </c>
      <c r="Y44" s="2368" t="s">
        <v>455</v>
      </c>
      <c r="Z44" s="2368"/>
      <c r="AA44" s="2368"/>
      <c r="AB44" s="2368"/>
      <c r="AC44" s="2350" t="s">
        <v>436</v>
      </c>
      <c r="AD44" s="2667"/>
      <c r="AE44" s="2370"/>
      <c r="AF44" s="2334"/>
      <c r="AG44" s="2350" t="s">
        <v>454</v>
      </c>
      <c r="AH44" s="2368" t="s">
        <v>455</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446</v>
      </c>
      <c r="AD46" s="2377" t="s">
        <v>447</v>
      </c>
      <c r="AE46" s="2378"/>
      <c r="AF46" s="2334"/>
      <c r="AG46" s="2381"/>
      <c r="AH46" s="2374"/>
      <c r="AI46" s="2373" t="s">
        <v>458</v>
      </c>
      <c r="AJ46" s="2326" t="s">
        <v>459</v>
      </c>
      <c r="AK46" s="2327"/>
      <c r="AL46" s="2373" t="s">
        <v>446</v>
      </c>
      <c r="AM46" s="2377" t="s">
        <v>447</v>
      </c>
      <c r="AN46" s="2378"/>
      <c r="AO46" s="2334"/>
      <c r="AP46" s="2337"/>
      <c r="AQ46" s="2183"/>
      <c r="AW46" s="1211">
        <v>26</v>
      </c>
    </row>
    <row customHeight="1" ht="65.25">
      <c r="A47" s="1315"/>
      <c r="B47" s="1315" t="s">
        <v>134</v>
      </c>
      <c r="C47" s="1315" t="s">
        <v>135</v>
      </c>
      <c r="D47" s="1315" t="s">
        <v>136</v>
      </c>
      <c r="E47" s="1366" t="s">
        <v>437</v>
      </c>
      <c r="F47" s="1366" t="s">
        <v>438</v>
      </c>
      <c r="G47" s="1366" t="s">
        <v>439</v>
      </c>
      <c r="H47" s="1366" t="s">
        <v>440</v>
      </c>
      <c r="I47" s="1366" t="s">
        <v>441</v>
      </c>
      <c r="J47" s="1366" t="s">
        <v>442</v>
      </c>
      <c r="K47" s="1366" t="s">
        <v>443</v>
      </c>
      <c r="L47" s="1366" t="s">
        <v>460</v>
      </c>
      <c r="M47" s="1366" t="s">
        <v>418</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407"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173</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173</v>
      </c>
      <c r="B50" s="1323" t="s">
        <v>174</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399</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400</v>
      </c>
      <c r="AS50" s="556"/>
      <c r="AT50" s="556" t="str">
        <f>IF(V50="","",V50)</f>
        <v>Территория действия тарифа</v>
      </c>
      <c r="AU50" s="556"/>
      <c r="AV50" s="556"/>
      <c r="AW50" s="1211">
        <v>21</v>
      </c>
    </row>
    <row customHeight="1" ht="24">
      <c r="A51" s="1323" t="s">
        <v>173</v>
      </c>
      <c r="B51" s="1323" t="s">
        <v>174</v>
      </c>
      <c r="C51" s="1323" t="s">
        <v>175</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401</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402</v>
      </c>
      <c r="AS51" s="556"/>
      <c r="AT51" s="556" t="str">
        <f>IF(V51="","",V51)</f>
        <v>Наименование системы теплоснабжения </v>
      </c>
      <c r="AU51" s="556"/>
      <c r="AV51" s="556"/>
      <c r="AW51" s="1211">
        <v>23</v>
      </c>
    </row>
    <row customHeight="1" ht="22.049999999999997">
      <c r="A52" s="1323" t="s">
        <v>173</v>
      </c>
      <c r="B52" s="1323" t="s">
        <v>174</v>
      </c>
      <c r="C52" s="1323" t="s">
        <v>175</v>
      </c>
      <c r="D52" s="1323" t="s">
        <v>176</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403</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404</v>
      </c>
      <c r="AS52" s="556"/>
      <c r="AT52" s="556" t="str">
        <f>IF(V52="","",V52)</f>
        <v>Источник тепловой энергии  </v>
      </c>
      <c r="AU52" s="556"/>
      <c r="AV52" s="556"/>
      <c r="AW52" s="1211">
        <v>21</v>
      </c>
    </row>
    <row s="2852" customFormat="1" customHeight="1" ht="0">
      <c r="A53" s="1431" t="s">
        <v>173</v>
      </c>
      <c r="B53" s="1431" t="s">
        <v>174</v>
      </c>
      <c r="C53" s="1431" t="s">
        <v>175</v>
      </c>
      <c r="D53" s="1431" t="s">
        <v>176</v>
      </c>
      <c r="E53" s="2346"/>
      <c r="F53" s="2346"/>
      <c r="G53" s="2346"/>
      <c r="H53" s="2367"/>
      <c r="I53" s="2183" t="str">
        <f>U52&amp;".1"</f>
        <v>....1</v>
      </c>
      <c r="J53" s="1431"/>
      <c r="K53" s="1431"/>
      <c r="L53" s="1431"/>
      <c r="M53" s="1437" t="s">
        <v>405</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173</v>
      </c>
      <c r="B54" s="1323" t="s">
        <v>174</v>
      </c>
      <c r="C54" s="1323" t="s">
        <v>175</v>
      </c>
      <c r="D54" s="1323" t="s">
        <v>176</v>
      </c>
      <c r="E54" s="2346"/>
      <c r="F54" s="2346"/>
      <c r="G54" s="2346"/>
      <c r="H54" s="2367"/>
      <c r="I54" s="2157"/>
      <c r="J54" s="2183" t="str">
        <f>I53&amp;".1"</f>
        <v>....1.1</v>
      </c>
      <c r="K54" s="1323"/>
      <c r="L54" s="1323"/>
      <c r="M54" s="1366" t="s">
        <v>408</v>
      </c>
      <c r="Q54" s="2313"/>
      <c r="R54" s="2313">
        <v>1</v>
      </c>
      <c r="S54" s="574"/>
      <c r="T54" s="413"/>
      <c r="U54" s="1392" t="str">
        <f>$J54</f>
        <v>....1.1</v>
      </c>
      <c r="V54" s="342" t="s">
        <v>409</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410</v>
      </c>
      <c r="AS54" s="556"/>
      <c r="AT54" s="556" t="str">
        <f>IF(V54="","",V54)</f>
        <v>Группа потребителей</v>
      </c>
      <c r="AU54" s="556"/>
      <c r="AV54" s="556"/>
      <c r="AW54" s="1211">
        <v>21</v>
      </c>
    </row>
    <row customHeight="1" ht="22.049999999999997">
      <c r="A55" s="1323" t="s">
        <v>173</v>
      </c>
      <c r="B55" s="1323" t="s">
        <v>174</v>
      </c>
      <c r="C55" s="1323" t="s">
        <v>175</v>
      </c>
      <c r="D55" s="1323" t="s">
        <v>176</v>
      </c>
      <c r="E55" s="2346"/>
      <c r="F55" s="2346"/>
      <c r="G55" s="2346"/>
      <c r="H55" s="2367"/>
      <c r="I55" s="2157"/>
      <c r="J55" s="2157"/>
      <c r="K55" s="2183" t="str">
        <f>J54&amp;".1"</f>
        <v>....1.1.1</v>
      </c>
      <c r="L55" s="195"/>
      <c r="M55" s="1366" t="s">
        <v>411</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451</v>
      </c>
      <c r="AR55" s="567">
        <f>STRCHECKDATE(X57:AP57)</f>
      </c>
      <c r="AS55" s="556"/>
      <c r="AT55" s="556" t="str">
        <f>IF(V55="","",V55)</f>
        <v/>
      </c>
      <c r="AU55" s="556"/>
      <c r="AV55" s="556"/>
      <c r="AW55" s="1211">
        <v>21</v>
      </c>
    </row>
    <row customHeight="1" ht="11.549999999999999">
      <c r="A56" s="1323" t="s">
        <v>173</v>
      </c>
      <c r="B56" s="1323" t="s">
        <v>174</v>
      </c>
      <c r="C56" s="1323" t="s">
        <v>175</v>
      </c>
      <c r="D56" s="1323" t="s">
        <v>176</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173</v>
      </c>
      <c r="B57" s="1323" t="s">
        <v>174</v>
      </c>
      <c r="C57" s="1323" t="s">
        <v>175</v>
      </c>
      <c r="D57" s="1323" t="s">
        <v>176</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173</v>
      </c>
      <c r="B58" s="1323" t="s">
        <v>174</v>
      </c>
      <c r="C58" s="1323" t="s">
        <v>175</v>
      </c>
      <c r="D58" s="1323" t="s">
        <v>176</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173</v>
      </c>
      <c r="B59" s="1323" t="s">
        <v>174</v>
      </c>
      <c r="C59" s="1323" t="s">
        <v>175</v>
      </c>
      <c r="D59" s="1323" t="s">
        <v>176</v>
      </c>
      <c r="E59" s="2346"/>
      <c r="F59" s="2346"/>
      <c r="G59" s="2346"/>
      <c r="H59" s="2367"/>
      <c r="I59" s="2157"/>
      <c r="J59" s="2183"/>
      <c r="K59" s="1323"/>
      <c r="L59" s="1323"/>
      <c r="M59" s="1366"/>
      <c r="Q59" s="2313"/>
      <c r="R59" s="2313"/>
      <c r="S59" s="1387"/>
      <c r="T59" s="412"/>
      <c r="U59" s="1334"/>
      <c r="V59" s="343" t="s">
        <v>413</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173</v>
      </c>
      <c r="B60" s="1323" t="s">
        <v>174</v>
      </c>
      <c r="C60" s="1323" t="s">
        <v>175</v>
      </c>
      <c r="D60" s="1323" t="s">
        <v>176</v>
      </c>
      <c r="E60" s="2346"/>
      <c r="F60" s="2346"/>
      <c r="G60" s="2346"/>
      <c r="H60" s="2367"/>
      <c r="I60" s="2183"/>
      <c r="J60" s="1323"/>
      <c r="K60" s="1323"/>
      <c r="L60" s="1323"/>
      <c r="M60" s="1366"/>
      <c r="Q60" s="2313"/>
      <c r="R60" s="1387"/>
      <c r="S60" s="1387"/>
      <c r="T60" s="412"/>
      <c r="U60" s="1334"/>
      <c r="V60" s="421" t="s">
        <v>414</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173</v>
      </c>
      <c r="B61" s="1323" t="s">
        <v>174</v>
      </c>
      <c r="C61" s="1323" t="s">
        <v>175</v>
      </c>
      <c r="D61" s="1323" t="s">
        <v>176</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2" customFormat="1" customHeight="1" ht="0">
      <c r="A62" s="1431" t="s">
        <v>173</v>
      </c>
      <c r="B62" s="1431" t="s">
        <v>174</v>
      </c>
      <c r="C62" s="1431" t="s">
        <v>175</v>
      </c>
      <c r="D62" s="1430"/>
      <c r="E62" s="2346"/>
      <c r="F62" s="2346"/>
      <c r="G62" s="2345"/>
      <c r="H62" s="1430"/>
      <c r="I62" s="1430"/>
      <c r="J62" s="1430"/>
      <c r="K62" s="1430"/>
      <c r="L62" s="1430"/>
      <c r="M62" s="1433"/>
      <c r="N62" s="1434"/>
      <c r="O62" s="1434"/>
      <c r="P62" s="407"/>
      <c r="Q62" s="1372"/>
      <c r="R62" s="1373"/>
      <c r="S62" s="1372"/>
      <c r="T62" s="1372"/>
      <c r="U62" s="1378"/>
      <c r="V62" s="1381" t="s">
        <v>416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2" customFormat="1" customHeight="1" ht="0">
      <c r="A63" s="1431" t="s">
        <v>173</v>
      </c>
      <c r="B63" s="1431" t="s">
        <v>174</v>
      </c>
      <c r="C63" s="1430"/>
      <c r="D63" s="1430"/>
      <c r="E63" s="2346"/>
      <c r="F63" s="2345"/>
      <c r="G63" s="1430"/>
      <c r="H63" s="1430"/>
      <c r="I63" s="1430"/>
      <c r="J63" s="1430"/>
      <c r="K63" s="1430"/>
      <c r="L63" s="1430"/>
      <c r="M63" s="1433"/>
      <c r="N63" s="1435"/>
      <c r="O63" s="1435"/>
      <c r="P63" s="407"/>
      <c r="Q63" s="1372"/>
      <c r="R63" s="1373"/>
      <c r="S63" s="1372"/>
      <c r="T63" s="1372"/>
      <c r="U63" s="1378"/>
      <c r="V63" s="1381" t="s">
        <v>253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2" customFormat="1" customHeight="1" ht="0">
      <c r="A64" s="1431" t="s">
        <v>173</v>
      </c>
      <c r="B64" s="1431"/>
      <c r="C64" s="1431"/>
      <c r="D64" s="1431"/>
      <c r="E64" s="2345"/>
      <c r="F64" s="1431"/>
      <c r="G64" s="1431"/>
      <c r="H64" s="1431"/>
      <c r="I64" s="1431"/>
      <c r="J64" s="1431"/>
      <c r="K64" s="1431"/>
      <c r="L64" s="1431"/>
      <c r="M64" s="1437"/>
      <c r="N64" s="1435"/>
      <c r="O64" s="1435"/>
      <c r="P64" s="407"/>
      <c r="Q64" s="436"/>
      <c r="R64" s="1400"/>
      <c r="S64" s="436"/>
      <c r="T64" s="436"/>
      <c r="U64" s="1378"/>
      <c r="V64" s="1381" t="s">
        <v>254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2"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255</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CD858-9C38-CBE6-81F9-47BFD145638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2"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398</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399</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400</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401</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402</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403</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404</v>
      </c>
      <c r="AW5" s="556"/>
      <c r="AX5" s="556" t="str">
        <f>IF(T5="","",T5)</f>
        <v>Источник тепловой энергии  </v>
      </c>
      <c r="AY5" s="556"/>
      <c r="AZ5" s="556"/>
      <c r="BA5" s="1211">
        <v>0</v>
      </c>
    </row>
    <row s="2852" customFormat="1" customHeight="1" ht="0.75" hidden="1">
      <c r="A6" s="1399"/>
      <c r="B6" s="1399"/>
      <c r="C6" s="1399"/>
      <c r="D6" s="1399"/>
      <c r="E6" s="2315"/>
      <c r="F6" s="2315"/>
      <c r="G6" s="2315"/>
      <c r="H6" s="2315"/>
      <c r="I6" s="2312">
        <f>S5&amp;".1"</f>
      </c>
      <c r="J6" s="1399"/>
      <c r="K6" s="1399"/>
      <c r="L6" s="1402" t="s">
        <v>405</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2"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2"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2"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2"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2"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253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2"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254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7" customFormat="1" customHeight="1" ht="14.25" hidden="1">
      <c r="M23" s="1564"/>
      <c r="N23" s="1564"/>
      <c r="O23" s="1565" t="s">
        <v>418</v>
      </c>
      <c r="P23" s="1564"/>
      <c r="Q23" s="1566"/>
      <c r="R23" s="1566"/>
      <c r="Y23" s="1563" t="s">
        <v>420</v>
      </c>
      <c r="AA23" s="1563" t="s">
        <v>421</v>
      </c>
      <c r="AB23" s="1563" t="s">
        <v>468</v>
      </c>
      <c r="AE23" s="1563" t="s">
        <v>469</v>
      </c>
      <c r="AF23" s="1563" t="s">
        <v>468</v>
      </c>
      <c r="AI23" s="1563" t="s">
        <v>470</v>
      </c>
      <c r="AJ23" s="1563" t="s">
        <v>468</v>
      </c>
      <c r="AM23" s="1563" t="s">
        <v>471</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 СП "Биробиджанская ТЭЦ"</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5"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5"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45589</v>
      </c>
      <c r="W31" s="2320"/>
      <c r="X31" s="2320"/>
      <c r="Y31" s="2320"/>
      <c r="Z31" s="2320"/>
      <c r="AA31" s="382"/>
      <c r="AB31" s="2320" t="str">
        <f>IF(TITLE_DATE_PR_CHANGE="",IF(TITLE_DATE_PR="","",TITLE_DATE_PR),TITLE_DATE_PR_CHANGE)</f>
        <v>45589</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ДГК-01.3/18695</v>
      </c>
      <c r="W32" s="2307"/>
      <c r="X32" s="2307"/>
      <c r="Y32" s="2307"/>
      <c r="Z32" s="2307"/>
      <c r="AA32" s="382"/>
      <c r="AB32" s="2307" t="str">
        <f>IF(TITLE_NUMBER_PR_CHANGE="",IF(TITLE_NUMBER_PR="","",TITLE_NUMBER_PR),TITLE_NUMBER_PR_CHANGE)</f>
        <v>ДГК-01.3/18695</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5" customFormat="1" customHeight="1" ht="18.75">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45589</v>
      </c>
      <c r="W35" s="2320"/>
      <c r="X35" s="2320"/>
      <c r="Y35" s="2320"/>
      <c r="Z35" s="2320"/>
      <c r="AA35" s="382"/>
      <c r="AB35" s="2320" t="str">
        <f>IF(TITLE_DATE_PR_CHANGE="",IF(TITLE_DATE_PR="","",TITLE_DATE_PR),TITLE_DATE_PR_CHANGE)</f>
        <v>45589</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5" customFormat="1" customHeight="1" ht="18">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ДГК-01.3/18695</v>
      </c>
      <c r="W36" s="2307"/>
      <c r="X36" s="2307"/>
      <c r="Y36" s="2307"/>
      <c r="Z36" s="2307"/>
      <c r="AA36" s="382"/>
      <c r="AB36" s="2307" t="str">
        <f>IF(TITLE_NUMBER_PR_CHANGE="",IF(TITLE_NUMBER_PR="","",TITLE_NUMBER_PR),TITLE_NUMBER_PR_CHANGE)</f>
        <v>ДГК-01.3/18695</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5"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302</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303</v>
      </c>
      <c r="BA39" s="1211">
        <v>14</v>
      </c>
    </row>
    <row customHeight="1" ht="14.699999999999998">
      <c r="Q40" s="347"/>
      <c r="R40" s="432"/>
      <c r="S40" s="2329" t="s">
        <v>88</v>
      </c>
      <c r="T40" s="2265" t="s">
        <v>472</v>
      </c>
      <c r="U40" s="357"/>
      <c r="V40" s="2331"/>
      <c r="W40" s="2331"/>
      <c r="X40" s="2331"/>
      <c r="Y40" s="2331"/>
      <c r="Z40" s="2332"/>
      <c r="AA40" s="2392" t="s">
        <v>430</v>
      </c>
      <c r="AB40" s="2384" t="s">
        <v>473</v>
      </c>
      <c r="AC40" s="2347"/>
      <c r="AD40" s="2347"/>
      <c r="AE40" s="2385"/>
      <c r="AF40" s="2347" t="s">
        <v>474</v>
      </c>
      <c r="AG40" s="2347"/>
      <c r="AH40" s="2347"/>
      <c r="AI40" s="2385"/>
      <c r="AJ40" s="2384" t="s">
        <v>475</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476</v>
      </c>
      <c r="W41" s="2183"/>
      <c r="X41" s="2350" t="s">
        <v>436</v>
      </c>
      <c r="Y41" s="2369"/>
      <c r="Z41" s="2370"/>
      <c r="AA41" s="2393"/>
      <c r="AB41" s="2386"/>
      <c r="AC41" s="2387"/>
      <c r="AD41" s="2387"/>
      <c r="AE41" s="2388"/>
      <c r="AF41" s="2387"/>
      <c r="AG41" s="2387"/>
      <c r="AH41" s="2387"/>
      <c r="AI41" s="2388"/>
      <c r="AJ41" s="2386"/>
      <c r="AK41" s="2387"/>
      <c r="AL41" s="2387"/>
      <c r="AM41" s="2387"/>
      <c r="AN41" s="2183" t="s">
        <v>476</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134</v>
      </c>
      <c r="C43" s="1426" t="s">
        <v>135</v>
      </c>
      <c r="D43" s="1426" t="s">
        <v>136</v>
      </c>
      <c r="E43" s="1420" t="s">
        <v>437</v>
      </c>
      <c r="F43" s="1420" t="s">
        <v>438</v>
      </c>
      <c r="G43" s="1420" t="s">
        <v>439</v>
      </c>
      <c r="H43" s="1420" t="s">
        <v>440</v>
      </c>
      <c r="I43" s="1420" t="s">
        <v>441</v>
      </c>
      <c r="J43" s="1420" t="s">
        <v>442</v>
      </c>
      <c r="K43" s="1420" t="s">
        <v>443</v>
      </c>
      <c r="L43" s="1420" t="s">
        <v>418</v>
      </c>
      <c r="Q43" s="347"/>
      <c r="R43" s="432"/>
      <c r="S43" s="2329"/>
      <c r="T43" s="2265"/>
      <c r="U43" s="358"/>
      <c r="V43" s="1386" t="s">
        <v>477</v>
      </c>
      <c r="W43" s="1386" t="s">
        <v>478</v>
      </c>
      <c r="X43" s="1394" t="s">
        <v>446</v>
      </c>
      <c r="Y43" s="2326" t="s">
        <v>447</v>
      </c>
      <c r="Z43" s="2327"/>
      <c r="AA43" s="2394"/>
      <c r="AB43" s="2389"/>
      <c r="AC43" s="2390"/>
      <c r="AD43" s="2390"/>
      <c r="AE43" s="2391"/>
      <c r="AF43" s="2390"/>
      <c r="AG43" s="2390"/>
      <c r="AH43" s="2390"/>
      <c r="AI43" s="2391"/>
      <c r="AJ43" s="2389"/>
      <c r="AK43" s="2390"/>
      <c r="AL43" s="2390"/>
      <c r="AM43" s="2391"/>
      <c r="AN43" s="1916" t="s">
        <v>477</v>
      </c>
      <c r="AO43" s="1916" t="s">
        <v>478</v>
      </c>
      <c r="AP43" s="1394" t="s">
        <v>446</v>
      </c>
      <c r="AQ43" s="2326" t="s">
        <v>447</v>
      </c>
      <c r="AR43" s="2327"/>
      <c r="AS43" s="2335"/>
      <c r="AT43" s="2338"/>
      <c r="AU43" s="2183"/>
      <c r="BA43" s="1211">
        <v>14</v>
      </c>
    </row>
    <row s="3407"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197</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197</v>
      </c>
      <c r="B46" s="1419" t="s">
        <v>198</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399</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400</v>
      </c>
      <c r="AW46" s="556"/>
      <c r="AX46" s="556" t="str">
        <f>IF(T46="","",T46)</f>
        <v>Территория действия тарифа</v>
      </c>
      <c r="AY46" s="556"/>
      <c r="AZ46" s="556"/>
      <c r="BA46" s="1211">
        <v>21</v>
      </c>
    </row>
    <row customHeight="1" ht="24">
      <c r="A47" s="1419" t="s">
        <v>197</v>
      </c>
      <c r="B47" s="1419" t="s">
        <v>198</v>
      </c>
      <c r="C47" s="1419" t="s">
        <v>199</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401</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402</v>
      </c>
      <c r="AW47" s="556"/>
      <c r="AX47" s="556" t="str">
        <f>IF(T47="","",T47)</f>
        <v>Наименование системы теплоснабжения </v>
      </c>
      <c r="AY47" s="556"/>
      <c r="AZ47" s="556"/>
      <c r="BA47" s="1211">
        <v>23</v>
      </c>
    </row>
    <row customHeight="1" ht="21">
      <c r="A48" s="1419" t="s">
        <v>197</v>
      </c>
      <c r="B48" s="1419" t="s">
        <v>198</v>
      </c>
      <c r="C48" s="1419" t="s">
        <v>199</v>
      </c>
      <c r="D48" s="1419" t="s">
        <v>200</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403</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404</v>
      </c>
      <c r="AW48" s="556"/>
      <c r="AX48" s="556" t="str">
        <f>IF(T48="","",T48)</f>
        <v>Источник тепловой энергии  </v>
      </c>
      <c r="AY48" s="556"/>
      <c r="AZ48" s="556"/>
      <c r="BA48" s="1211">
        <v>20</v>
      </c>
    </row>
    <row s="2852" customFormat="1" customHeight="1" ht="1.05">
      <c r="A49" s="1399" t="s">
        <v>197</v>
      </c>
      <c r="B49" s="1399" t="s">
        <v>198</v>
      </c>
      <c r="C49" s="1399" t="s">
        <v>199</v>
      </c>
      <c r="D49" s="1399" t="s">
        <v>200</v>
      </c>
      <c r="E49" s="2315"/>
      <c r="F49" s="2315"/>
      <c r="G49" s="2315"/>
      <c r="H49" s="2315"/>
      <c r="I49" s="2312" t="str">
        <f>S48&amp;".1"</f>
        <v>....1</v>
      </c>
      <c r="J49" s="1399"/>
      <c r="K49" s="1399"/>
      <c r="L49" s="1402" t="s">
        <v>405</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2" customFormat="1" customHeight="1" ht="1.05">
      <c r="A50" s="1399" t="s">
        <v>197</v>
      </c>
      <c r="B50" s="1399" t="s">
        <v>198</v>
      </c>
      <c r="C50" s="1399" t="s">
        <v>199</v>
      </c>
      <c r="D50" s="1399" t="s">
        <v>200</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197</v>
      </c>
      <c r="B51" s="1419" t="s">
        <v>198</v>
      </c>
      <c r="C51" s="1419" t="s">
        <v>199</v>
      </c>
      <c r="D51" s="1419" t="s">
        <v>200</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479</v>
      </c>
      <c r="AV51" s="567">
        <f>STRCHECKDATE(V54:AT54)</f>
      </c>
      <c r="AW51" s="556"/>
      <c r="AX51" s="556" t="str">
        <f>IF(T51="","",T51)</f>
        <v/>
      </c>
      <c r="AY51" s="556"/>
      <c r="AZ51" s="556"/>
      <c r="BA51" s="1211">
        <v>21</v>
      </c>
    </row>
    <row customHeight="1" ht="11.549999999999999">
      <c r="A52" s="1419" t="s">
        <v>197</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197</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197</v>
      </c>
      <c r="B54" s="1419" t="s">
        <v>198</v>
      </c>
      <c r="C54" s="1419" t="s">
        <v>199</v>
      </c>
      <c r="D54" s="1419" t="s">
        <v>200</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197</v>
      </c>
      <c r="B55" s="1419" t="s">
        <v>198</v>
      </c>
      <c r="C55" s="1419" t="s">
        <v>199</v>
      </c>
      <c r="D55" s="1419" t="s">
        <v>200</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2" customFormat="1" customHeight="1" ht="1.05">
      <c r="A56" s="1399" t="s">
        <v>197</v>
      </c>
      <c r="B56" s="1399" t="s">
        <v>198</v>
      </c>
      <c r="C56" s="1399" t="s">
        <v>199</v>
      </c>
      <c r="D56" s="1399" t="s">
        <v>200</v>
      </c>
      <c r="E56" s="2315"/>
      <c r="F56" s="2315"/>
      <c r="G56" s="2315"/>
      <c r="H56" s="2315"/>
      <c r="I56" s="2312"/>
      <c r="J56" s="1399"/>
      <c r="K56" s="1399"/>
      <c r="L56" s="1402"/>
      <c r="M56" s="566"/>
      <c r="N56" s="566"/>
      <c r="O56" s="566"/>
      <c r="P56" s="2313"/>
      <c r="Q56" s="1387"/>
      <c r="R56" s="412"/>
      <c r="S56" s="1442"/>
      <c r="T56" s="1443" t="s">
        <v>414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7" customFormat="1" customHeight="1" ht="1.05">
      <c r="A57" s="1399" t="s">
        <v>197</v>
      </c>
      <c r="B57" s="1399" t="s">
        <v>198</v>
      </c>
      <c r="C57" s="1399" t="s">
        <v>199</v>
      </c>
      <c r="D57" s="1399" t="s">
        <v>200</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2" customFormat="1" customHeight="1" ht="1.05">
      <c r="A58" s="1399" t="s">
        <v>197</v>
      </c>
      <c r="B58" s="1399" t="s">
        <v>198</v>
      </c>
      <c r="C58" s="1399" t="s">
        <v>199</v>
      </c>
      <c r="D58" s="1370"/>
      <c r="E58" s="2315"/>
      <c r="F58" s="2315"/>
      <c r="G58" s="2314"/>
      <c r="H58" s="1370"/>
      <c r="I58" s="1370"/>
      <c r="J58" s="1370"/>
      <c r="K58" s="1370"/>
      <c r="L58" s="1395"/>
      <c r="M58" s="1371"/>
      <c r="N58" s="1371"/>
      <c r="P58" s="1372"/>
      <c r="Q58" s="1373"/>
      <c r="R58" s="1372"/>
      <c r="S58" s="1378"/>
      <c r="T58" s="1381" t="s">
        <v>416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2" customFormat="1" customHeight="1" ht="1.05">
      <c r="A59" s="1399" t="s">
        <v>197</v>
      </c>
      <c r="B59" s="1399" t="s">
        <v>198</v>
      </c>
      <c r="C59" s="1370"/>
      <c r="D59" s="1370"/>
      <c r="E59" s="2315"/>
      <c r="F59" s="2314"/>
      <c r="G59" s="1370"/>
      <c r="H59" s="1370"/>
      <c r="I59" s="1370"/>
      <c r="J59" s="1370"/>
      <c r="K59" s="1370"/>
      <c r="L59" s="1395"/>
      <c r="M59" s="1377"/>
      <c r="N59" s="1377"/>
      <c r="P59" s="1372"/>
      <c r="Q59" s="1373"/>
      <c r="R59" s="1372"/>
      <c r="S59" s="1378"/>
      <c r="T59" s="1381" t="s">
        <v>253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2" customFormat="1" customHeight="1" ht="1.05">
      <c r="A60" s="1399" t="s">
        <v>197</v>
      </c>
      <c r="B60" s="1399"/>
      <c r="C60" s="1399"/>
      <c r="D60" s="1399"/>
      <c r="E60" s="2315"/>
      <c r="F60" s="1399"/>
      <c r="G60" s="1399"/>
      <c r="H60" s="1399"/>
      <c r="I60" s="1399"/>
      <c r="J60" s="1399"/>
      <c r="K60" s="1399"/>
      <c r="L60" s="1402"/>
      <c r="M60" s="1377"/>
      <c r="N60" s="1377"/>
      <c r="O60" s="574"/>
      <c r="P60" s="436"/>
      <c r="Q60" s="1400"/>
      <c r="R60" s="436"/>
      <c r="S60" s="1378"/>
      <c r="T60" s="1381" t="s">
        <v>254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2" customFormat="1" customHeight="1" ht="1.05">
      <c r="A61" s="1399" t="s">
        <v>197</v>
      </c>
      <c r="B61" s="1399"/>
      <c r="C61" s="1399"/>
      <c r="D61" s="1399"/>
      <c r="E61" s="2314"/>
      <c r="F61" s="1399"/>
      <c r="G61" s="1399"/>
      <c r="H61" s="1399"/>
      <c r="I61" s="1399"/>
      <c r="J61" s="1399"/>
      <c r="K61" s="1399"/>
      <c r="L61" s="1402"/>
      <c r="M61" s="1377"/>
      <c r="N61" s="1377"/>
      <c r="O61" s="574"/>
      <c r="P61" s="436"/>
      <c r="Q61" s="1400"/>
      <c r="R61" s="436"/>
      <c r="S61" s="1378"/>
      <c r="T61" s="1381" t="s">
        <v>254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2"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255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1873C-F1B8-28DC-B32B-BAD031DE57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481">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477"/>
      <c r="M19" s="1418"/>
      <c r="N19" s="1418"/>
      <c r="O19" s="1418"/>
      <c r="P19" s="1418"/>
      <c r="Q19" s="1427"/>
      <c r="R19" s="1427"/>
      <c r="S19" s="785"/>
      <c r="AB19" s="1422"/>
      <c r="AI19" s="1422"/>
      <c r="AL19" s="567"/>
      <c r="AM19" s="567"/>
      <c r="AN19" s="567"/>
      <c r="AO19" s="567"/>
      <c r="AP19" s="567"/>
      <c r="AQ19" s="1216">
        <v>0</v>
      </c>
    </row>
    <row s="2851"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ДГК-01.3/18695</v>
      </c>
      <c r="W29" s="2307"/>
      <c r="X29" s="2307"/>
      <c r="Y29" s="2307"/>
      <c r="Z29" s="2307"/>
      <c r="AA29" s="2307"/>
      <c r="AB29" s="382"/>
      <c r="AC29" s="2307" t="str">
        <f>IF(TITLE_NUMBER_PR_CHANGE="",IF(TITLE_NUMBER_PR="","",TITLE_NUMBER_PR),TITLE_NUMBER_PR_CHANGE)</f>
        <v>ДГК-01.3/18695</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ДГК-01.3/18695</v>
      </c>
      <c r="W33" s="2307"/>
      <c r="X33" s="2307"/>
      <c r="Y33" s="2307"/>
      <c r="Z33" s="2307"/>
      <c r="AA33" s="2307"/>
      <c r="AB33" s="382"/>
      <c r="AC33" s="2307" t="str">
        <f>IF(TITLE_NUMBER_PR_CHANGE="",IF(TITLE_NUMBER_PR="","",TITLE_NUMBER_PR),TITLE_NUMBER_PR_CHANGE)</f>
        <v>ДГК-01.3/18695</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488</v>
      </c>
      <c r="W38" s="2318" t="s">
        <v>435</v>
      </c>
      <c r="X38" s="2319"/>
      <c r="Y38" s="2318" t="s">
        <v>436</v>
      </c>
      <c r="Z38" s="2325"/>
      <c r="AA38" s="2319"/>
      <c r="AB38" s="2334"/>
      <c r="AC38" s="14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408" t="s">
        <v>491</v>
      </c>
      <c r="W39" s="1278" t="s">
        <v>492</v>
      </c>
      <c r="X39" s="1278" t="s">
        <v>493</v>
      </c>
      <c r="Y39" s="1413" t="s">
        <v>446</v>
      </c>
      <c r="Z39" s="2326" t="s">
        <v>447</v>
      </c>
      <c r="AA39" s="2327"/>
      <c r="AB39" s="2335"/>
      <c r="AC39" s="1408" t="s">
        <v>491</v>
      </c>
      <c r="AD39" s="1278" t="s">
        <v>492</v>
      </c>
      <c r="AE39" s="1278" t="s">
        <v>493</v>
      </c>
      <c r="AF39" s="1413" t="s">
        <v>446</v>
      </c>
      <c r="AG39" s="2326" t="s">
        <v>447</v>
      </c>
      <c r="AH39" s="2327"/>
      <c r="AI39" s="2335"/>
      <c r="AJ39" s="2338"/>
      <c r="AK39" s="2183"/>
      <c r="AQ39" s="1211">
        <v>34</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223</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223</v>
      </c>
      <c r="B42" s="1419" t="s">
        <v>224</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223</v>
      </c>
      <c r="B43" s="1419" t="s">
        <v>224</v>
      </c>
      <c r="C43" s="1419" t="s">
        <v>225</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223</v>
      </c>
      <c r="B44" s="1419" t="s">
        <v>224</v>
      </c>
      <c r="C44" s="1419" t="s">
        <v>225</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223</v>
      </c>
      <c r="B45" s="1419" t="s">
        <v>224</v>
      </c>
      <c r="C45" s="1419" t="s">
        <v>225</v>
      </c>
      <c r="D45" s="1419" t="s">
        <v>494</v>
      </c>
      <c r="E45" s="2315"/>
      <c r="F45" s="2315"/>
      <c r="G45" s="2315"/>
      <c r="H45" s="2315"/>
      <c r="I45" s="2342"/>
      <c r="J45" s="2312" t="str">
        <f>I44&amp;".1"</f>
        <v>...1.1</v>
      </c>
      <c r="K45" s="1419"/>
      <c r="L45" s="1420" t="s">
        <v>408</v>
      </c>
      <c r="P45" s="2313"/>
      <c r="Q45" s="2313">
        <v>1</v>
      </c>
      <c r="R45" s="413"/>
      <c r="S45" s="1414"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223</v>
      </c>
      <c r="B46" s="1419" t="s">
        <v>224</v>
      </c>
      <c r="C46" s="1419" t="s">
        <v>225</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223</v>
      </c>
      <c r="B47" s="1419" t="s">
        <v>224</v>
      </c>
      <c r="C47" s="1419" t="s">
        <v>225</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223</v>
      </c>
      <c r="B48" s="1419" t="s">
        <v>224</v>
      </c>
      <c r="C48" s="1419" t="s">
        <v>225</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223</v>
      </c>
      <c r="B49" s="1419" t="s">
        <v>224</v>
      </c>
      <c r="C49" s="1419" t="s">
        <v>225</v>
      </c>
      <c r="D49" s="1419" t="s">
        <v>494</v>
      </c>
      <c r="E49" s="2315"/>
      <c r="F49" s="2315"/>
      <c r="G49" s="2315"/>
      <c r="H49" s="2315"/>
      <c r="I49" s="2312"/>
      <c r="J49" s="1419"/>
      <c r="K49" s="1419"/>
      <c r="L49" s="1420"/>
      <c r="P49" s="2313"/>
      <c r="Q49" s="1410"/>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223</v>
      </c>
      <c r="B50" s="1419" t="s">
        <v>224</v>
      </c>
      <c r="C50" s="1419" t="s">
        <v>225</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223</v>
      </c>
      <c r="B51" s="1399" t="s">
        <v>224</v>
      </c>
      <c r="C51" s="1370"/>
      <c r="D51" s="1370"/>
      <c r="E51" s="2315"/>
      <c r="F51" s="2314"/>
      <c r="G51" s="1370"/>
      <c r="H51" s="1370"/>
      <c r="I51" s="1370"/>
      <c r="J51" s="1370"/>
      <c r="K51" s="1370"/>
      <c r="L51" s="1482"/>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223</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1719F-C9B8-7275-85F9-AC67C216A44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ДГК-01.3/18695</v>
      </c>
      <c r="W29" s="2307"/>
      <c r="X29" s="2307"/>
      <c r="Y29" s="2307"/>
      <c r="Z29" s="2307"/>
      <c r="AA29" s="2307"/>
      <c r="AB29" s="382"/>
      <c r="AC29" s="2307" t="str">
        <f>IF(TITLE_NUMBER_PR_CHANGE="",IF(TITLE_NUMBER_PR="","",TITLE_NUMBER_PR),TITLE_NUMBER_PR_CHANGE)</f>
        <v>ДГК-01.3/18695</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ДГК-01.3/18695</v>
      </c>
      <c r="W33" s="2307"/>
      <c r="X33" s="2307"/>
      <c r="Y33" s="2307"/>
      <c r="Z33" s="2307"/>
      <c r="AA33" s="2307"/>
      <c r="AB33" s="382"/>
      <c r="AC33" s="2307" t="str">
        <f>IF(TITLE_NUMBER_PR_CHANGE="",IF(TITLE_NUMBER_PR="","",TITLE_NUMBER_PR),TITLE_NUMBER_PR_CHANGE)</f>
        <v>ДГК-01.3/18695</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228</v>
      </c>
      <c r="B42" s="1419" t="s">
        <v>229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228</v>
      </c>
      <c r="B43" s="1419" t="s">
        <v>229</v>
      </c>
      <c r="C43" s="1419" t="s">
        <v>230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228</v>
      </c>
      <c r="B44" s="1419" t="s">
        <v>229</v>
      </c>
      <c r="C44" s="1419" t="s">
        <v>230</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228</v>
      </c>
      <c r="B45" s="1419" t="s">
        <v>229</v>
      </c>
      <c r="C45" s="1419" t="s">
        <v>230</v>
      </c>
      <c r="D45" s="1419" t="s">
        <v>495</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228</v>
      </c>
      <c r="B46" s="1419" t="s">
        <v>229</v>
      </c>
      <c r="C46" s="1419" t="s">
        <v>230</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228</v>
      </c>
      <c r="B47" s="1419" t="s">
        <v>229</v>
      </c>
      <c r="C47" s="1419" t="s">
        <v>230</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228</v>
      </c>
      <c r="B48" s="1419" t="s">
        <v>229</v>
      </c>
      <c r="C48" s="1419" t="s">
        <v>230</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228</v>
      </c>
      <c r="B49" s="1419" t="s">
        <v>229</v>
      </c>
      <c r="C49" s="1419" t="s">
        <v>230</v>
      </c>
      <c r="D49" s="1419" t="s">
        <v>495</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228</v>
      </c>
      <c r="B50" s="1419" t="s">
        <v>229</v>
      </c>
      <c r="C50" s="1419" t="s">
        <v>230</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228</v>
      </c>
      <c r="B51" s="1399" t="s">
        <v>229</v>
      </c>
      <c r="C51" s="1370"/>
      <c r="D51" s="1370"/>
      <c r="E51" s="2315"/>
      <c r="F51" s="2314"/>
      <c r="G51" s="1370"/>
      <c r="H51" s="1370"/>
      <c r="I51" s="1370"/>
      <c r="J51" s="1370"/>
      <c r="K51" s="1370"/>
      <c r="L51" s="1514"/>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228</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7D25C-23D8-5A18-8188-EF44CB9E68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ДГК-01.3/18695</v>
      </c>
      <c r="W29" s="2307"/>
      <c r="X29" s="2307"/>
      <c r="Y29" s="2307"/>
      <c r="Z29" s="2307"/>
      <c r="AA29" s="2307"/>
      <c r="AB29" s="382"/>
      <c r="AC29" s="2307" t="str">
        <f>IF(TITLE_NUMBER_PR_CHANGE="",IF(TITLE_NUMBER_PR="","",TITLE_NUMBER_PR),TITLE_NUMBER_PR_CHANGE)</f>
        <v>ДГК-01.3/18695</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ДГК-01.3/18695</v>
      </c>
      <c r="W33" s="2307"/>
      <c r="X33" s="2307"/>
      <c r="Y33" s="2307"/>
      <c r="Z33" s="2307"/>
      <c r="AA33" s="2307"/>
      <c r="AB33" s="382"/>
      <c r="AC33" s="2307" t="str">
        <f>IF(TITLE_NUMBER_PR_CHANGE="",IF(TITLE_NUMBER_PR="","",TITLE_NUMBER_PR),TITLE_NUMBER_PR_CHANGE)</f>
        <v>ДГК-01.3/18695</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233</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233</v>
      </c>
      <c r="B42" s="1419" t="s">
        <v>234</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233</v>
      </c>
      <c r="B43" s="1419" t="s">
        <v>234</v>
      </c>
      <c r="C43" s="1419" t="s">
        <v>235</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233</v>
      </c>
      <c r="B44" s="1419" t="s">
        <v>234</v>
      </c>
      <c r="C44" s="1419" t="s">
        <v>235</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233</v>
      </c>
      <c r="B45" s="1419" t="s">
        <v>234</v>
      </c>
      <c r="C45" s="1419" t="s">
        <v>235</v>
      </c>
      <c r="D45" s="1419" t="s">
        <v>496</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233</v>
      </c>
      <c r="B46" s="1419" t="s">
        <v>234</v>
      </c>
      <c r="C46" s="1419" t="s">
        <v>235</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233</v>
      </c>
      <c r="B47" s="1419" t="s">
        <v>234</v>
      </c>
      <c r="C47" s="1419" t="s">
        <v>235</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233</v>
      </c>
      <c r="B48" s="1419" t="s">
        <v>234</v>
      </c>
      <c r="C48" s="1419" t="s">
        <v>235</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233</v>
      </c>
      <c r="B49" s="1419" t="s">
        <v>234</v>
      </c>
      <c r="C49" s="1419" t="s">
        <v>235</v>
      </c>
      <c r="D49" s="1419" t="s">
        <v>496</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233</v>
      </c>
      <c r="B50" s="1419" t="s">
        <v>234</v>
      </c>
      <c r="C50" s="1419" t="s">
        <v>235</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233</v>
      </c>
      <c r="B51" s="1399" t="s">
        <v>234</v>
      </c>
      <c r="C51" s="1370"/>
      <c r="D51" s="1370"/>
      <c r="E51" s="2315"/>
      <c r="F51" s="2314"/>
      <c r="G51" s="1370"/>
      <c r="H51" s="1370"/>
      <c r="I51" s="1370"/>
      <c r="J51" s="1370"/>
      <c r="K51" s="1370"/>
      <c r="L51" s="1514"/>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233</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8F13B-6758-C718-683A-EAC9C8EB5E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13">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03"/>
      <c r="M19" s="1418"/>
      <c r="N19" s="1418"/>
      <c r="O19" s="1418"/>
      <c r="P19" s="1418"/>
      <c r="Q19" s="1427"/>
      <c r="R19" s="1427"/>
      <c r="S19" s="785"/>
      <c r="AB19" s="1422"/>
      <c r="AI19" s="1422"/>
      <c r="AL19" s="567"/>
      <c r="AM19" s="567"/>
      <c r="AN19" s="567"/>
      <c r="AO19" s="567"/>
      <c r="AP19" s="567"/>
      <c r="AQ19" s="1216">
        <v>0</v>
      </c>
    </row>
    <row s="2851"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ДГК-01.3/18695</v>
      </c>
      <c r="W29" s="2307"/>
      <c r="X29" s="2307"/>
      <c r="Y29" s="2307"/>
      <c r="Z29" s="2307"/>
      <c r="AA29" s="2307"/>
      <c r="AB29" s="382"/>
      <c r="AC29" s="2307" t="str">
        <f>IF(TITLE_NUMBER_PR_CHANGE="",IF(TITLE_NUMBER_PR="","",TITLE_NUMBER_PR),TITLE_NUMBER_PR_CHANGE)</f>
        <v>ДГК-01.3/18695</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ДГК-01.3/18695</v>
      </c>
      <c r="W33" s="2307"/>
      <c r="X33" s="2307"/>
      <c r="Y33" s="2307"/>
      <c r="Z33" s="2307"/>
      <c r="AA33" s="2307"/>
      <c r="AB33" s="382"/>
      <c r="AC33" s="2307" t="str">
        <f>IF(TITLE_NUMBER_PR_CHANGE="",IF(TITLE_NUMBER_PR="","",TITLE_NUMBER_PR),TITLE_NUMBER_PR_CHANGE)</f>
        <v>ДГК-01.3/18695</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488</v>
      </c>
      <c r="W38" s="2318" t="s">
        <v>435</v>
      </c>
      <c r="X38" s="2319"/>
      <c r="Y38" s="2318" t="s">
        <v>436</v>
      </c>
      <c r="Z38" s="2325"/>
      <c r="AA38" s="2319"/>
      <c r="AB38" s="2334"/>
      <c r="AC38" s="1508" t="s">
        <v>488</v>
      </c>
      <c r="AD38" s="2318" t="s">
        <v>435</v>
      </c>
      <c r="AE38" s="2319"/>
      <c r="AF38" s="2318" t="s">
        <v>436</v>
      </c>
      <c r="AG38" s="2325"/>
      <c r="AH38" s="2319"/>
      <c r="AI38" s="2334"/>
      <c r="AJ38" s="2337"/>
      <c r="AK38" s="2183"/>
      <c r="AQ38" s="1211">
        <v>34</v>
      </c>
    </row>
    <row customHeight="1" ht="35.699999999999996">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08" t="s">
        <v>491</v>
      </c>
      <c r="W39" s="1278" t="s">
        <v>492</v>
      </c>
      <c r="X39" s="1278" t="s">
        <v>493</v>
      </c>
      <c r="Y39" s="1511" t="s">
        <v>446</v>
      </c>
      <c r="Z39" s="2326" t="s">
        <v>447</v>
      </c>
      <c r="AA39" s="2327"/>
      <c r="AB39" s="2335"/>
      <c r="AC39" s="1508" t="s">
        <v>491</v>
      </c>
      <c r="AD39" s="1278" t="s">
        <v>492</v>
      </c>
      <c r="AE39" s="1278" t="s">
        <v>493</v>
      </c>
      <c r="AF39" s="1511" t="s">
        <v>446</v>
      </c>
      <c r="AG39" s="2326" t="s">
        <v>447</v>
      </c>
      <c r="AH39" s="2327"/>
      <c r="AI39" s="2335"/>
      <c r="AJ39" s="2338"/>
      <c r="AK39" s="2183"/>
      <c r="AQ39" s="1211">
        <v>34</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238</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238</v>
      </c>
      <c r="B42" s="1419" t="s">
        <v>239</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238</v>
      </c>
      <c r="B43" s="1419" t="s">
        <v>239</v>
      </c>
      <c r="C43" s="1419" t="s">
        <v>240</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238</v>
      </c>
      <c r="B44" s="1419" t="s">
        <v>239</v>
      </c>
      <c r="C44" s="1419" t="s">
        <v>240</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238</v>
      </c>
      <c r="B45" s="1419" t="s">
        <v>239</v>
      </c>
      <c r="C45" s="1419" t="s">
        <v>240</v>
      </c>
      <c r="D45" s="1419" t="s">
        <v>497</v>
      </c>
      <c r="E45" s="2315"/>
      <c r="F45" s="2315"/>
      <c r="G45" s="2315"/>
      <c r="H45" s="2315"/>
      <c r="I45" s="2342"/>
      <c r="J45" s="2312" t="str">
        <f>I44&amp;".1"</f>
        <v>...1.1</v>
      </c>
      <c r="K45" s="1419"/>
      <c r="L45" s="1420" t="s">
        <v>408</v>
      </c>
      <c r="P45" s="2313"/>
      <c r="Q45" s="2313">
        <v>1</v>
      </c>
      <c r="R45" s="413"/>
      <c r="S45" s="1513"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238</v>
      </c>
      <c r="B46" s="1419" t="s">
        <v>239</v>
      </c>
      <c r="C46" s="1419" t="s">
        <v>240</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238</v>
      </c>
      <c r="B47" s="1419" t="s">
        <v>239</v>
      </c>
      <c r="C47" s="1419" t="s">
        <v>240</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238</v>
      </c>
      <c r="B48" s="1419" t="s">
        <v>239</v>
      </c>
      <c r="C48" s="1419" t="s">
        <v>240</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238</v>
      </c>
      <c r="B49" s="1419" t="s">
        <v>239</v>
      </c>
      <c r="C49" s="1419" t="s">
        <v>240</v>
      </c>
      <c r="D49" s="1419" t="s">
        <v>497</v>
      </c>
      <c r="E49" s="2315"/>
      <c r="F49" s="2315"/>
      <c r="G49" s="2315"/>
      <c r="H49" s="2315"/>
      <c r="I49" s="2312"/>
      <c r="J49" s="1419"/>
      <c r="K49" s="1419"/>
      <c r="L49" s="1420"/>
      <c r="P49" s="2313"/>
      <c r="Q49" s="1506"/>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238</v>
      </c>
      <c r="B50" s="1419" t="s">
        <v>239</v>
      </c>
      <c r="C50" s="1419" t="s">
        <v>240</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238</v>
      </c>
      <c r="B51" s="1399" t="s">
        <v>239</v>
      </c>
      <c r="C51" s="1370"/>
      <c r="D51" s="1370"/>
      <c r="E51" s="2315"/>
      <c r="F51" s="2314"/>
      <c r="G51" s="1370"/>
      <c r="H51" s="1370"/>
      <c r="I51" s="1370"/>
      <c r="J51" s="1370"/>
      <c r="K51" s="1370"/>
      <c r="L51" s="1514"/>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238</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F8248-E478-EC84-C398-6460F1FD9C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50" width="10.140625" hidden="1" customWidth="1"/>
    <col min="13" max="15" style="3646" width="10.140625" hidden="1" customWidth="1"/>
    <col min="16" max="16" style="2792" width="3.00390625" customWidth="1"/>
    <col min="17" max="17" style="3567" width="3.00390625" customWidth="1"/>
    <col min="18" max="18" style="3643" width="3.00390625" customWidth="1"/>
    <col min="19" max="19" style="3647"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398</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399</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400</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401</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402</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403</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404</v>
      </c>
      <c r="AM5" s="1680"/>
      <c r="AN5" s="1680" t="str">
        <f>IF(T5="","",T5)</f>
        <v>Источник тепловой энергии  </v>
      </c>
      <c r="AO5" s="1680"/>
      <c r="AP5" s="1680"/>
      <c r="AQ5" s="1687">
        <v>0</v>
      </c>
    </row>
    <row s="2852" customFormat="1" customHeight="1" ht="0.75" hidden="1">
      <c r="A6" s="1431"/>
      <c r="B6" s="1431"/>
      <c r="C6" s="1431"/>
      <c r="D6" s="1431"/>
      <c r="E6" s="2346"/>
      <c r="F6" s="2346"/>
      <c r="G6" s="2346"/>
      <c r="H6" s="2346"/>
      <c r="I6" s="2183">
        <f>S5&amp;".1"</f>
      </c>
      <c r="J6" s="1431"/>
      <c r="K6" s="1431"/>
      <c r="L6" s="1437" t="s">
        <v>405</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2"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2"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2"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2"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2"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253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2"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254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7"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469</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5"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5"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45589</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5"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ДГК-01.3/18695</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5"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5"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45589</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5"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ДГК-01.3/18695</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5"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302</v>
      </c>
      <c r="T36" s="2183"/>
      <c r="U36" s="2183"/>
      <c r="V36" s="2183"/>
      <c r="W36" s="2183"/>
      <c r="X36" s="2183"/>
      <c r="Y36" s="2183"/>
      <c r="Z36" s="2183"/>
      <c r="AA36" s="2231"/>
      <c r="AB36" s="2231"/>
      <c r="AC36" s="2231"/>
      <c r="AD36" s="2183"/>
      <c r="AE36" s="2183"/>
      <c r="AF36" s="2183"/>
      <c r="AG36" s="2183"/>
      <c r="AH36" s="2183"/>
      <c r="AI36" s="2183"/>
      <c r="AJ36" s="2183"/>
      <c r="AK36" s="2183" t="s">
        <v>303</v>
      </c>
      <c r="AQ36" s="1687">
        <v>14</v>
      </c>
    </row>
    <row customHeight="1" ht="14.699999999999998">
      <c r="Q37" s="347"/>
      <c r="R37" s="432"/>
      <c r="S37" s="2329" t="s">
        <v>88</v>
      </c>
      <c r="T37" s="2265" t="s">
        <v>498</v>
      </c>
      <c r="U37" s="393"/>
      <c r="V37" s="2331"/>
      <c r="W37" s="2331"/>
      <c r="X37" s="2331"/>
      <c r="Y37" s="2331"/>
      <c r="Z37" s="2331"/>
      <c r="AA37" s="2265" t="s">
        <v>430</v>
      </c>
      <c r="AB37" s="2264" t="s">
        <v>499</v>
      </c>
      <c r="AC37" s="2264" t="s">
        <v>473</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476</v>
      </c>
      <c r="W38" s="2183"/>
      <c r="X38" s="2350" t="s">
        <v>436</v>
      </c>
      <c r="Y38" s="2369"/>
      <c r="Z38" s="2369"/>
      <c r="AA38" s="2265"/>
      <c r="AB38" s="2264"/>
      <c r="AC38" s="2264"/>
      <c r="AD38" s="2159" t="s">
        <v>476</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134</v>
      </c>
      <c r="C40" s="1322" t="s">
        <v>135</v>
      </c>
      <c r="D40" s="1322" t="s">
        <v>136</v>
      </c>
      <c r="E40" s="1366" t="s">
        <v>437</v>
      </c>
      <c r="F40" s="1366" t="s">
        <v>438</v>
      </c>
      <c r="G40" s="1366" t="s">
        <v>439</v>
      </c>
      <c r="H40" s="1366" t="s">
        <v>440</v>
      </c>
      <c r="I40" s="1366" t="s">
        <v>441</v>
      </c>
      <c r="J40" s="1366" t="s">
        <v>442</v>
      </c>
      <c r="K40" s="1366" t="s">
        <v>443</v>
      </c>
      <c r="L40" s="1366" t="s">
        <v>418</v>
      </c>
      <c r="Q40" s="347"/>
      <c r="R40" s="432"/>
      <c r="S40" s="2329"/>
      <c r="T40" s="2265"/>
      <c r="U40" s="358"/>
      <c r="V40" s="2006" t="s">
        <v>477</v>
      </c>
      <c r="W40" s="2006" t="s">
        <v>478</v>
      </c>
      <c r="X40" s="1994" t="s">
        <v>446</v>
      </c>
      <c r="Y40" s="2326" t="s">
        <v>447</v>
      </c>
      <c r="Z40" s="2376"/>
      <c r="AA40" s="2265"/>
      <c r="AB40" s="2264"/>
      <c r="AC40" s="2264"/>
      <c r="AD40" s="2024" t="s">
        <v>477</v>
      </c>
      <c r="AE40" s="2015" t="s">
        <v>478</v>
      </c>
      <c r="AF40" s="1994" t="s">
        <v>446</v>
      </c>
      <c r="AG40" s="2326" t="s">
        <v>447</v>
      </c>
      <c r="AH40" s="2327"/>
      <c r="AI40" s="2335"/>
      <c r="AJ40" s="2338"/>
      <c r="AK40" s="2183"/>
      <c r="AQ40" s="1687">
        <v>14</v>
      </c>
    </row>
    <row s="3407"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203</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203</v>
      </c>
      <c r="B43" s="1323" t="s">
        <v>204</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399</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400</v>
      </c>
      <c r="AM43" s="1680"/>
      <c r="AN43" s="1680" t="str">
        <f>IF(T43="","",T43)</f>
        <v>Территория действия тарифа</v>
      </c>
      <c r="AO43" s="1680"/>
      <c r="AP43" s="1680"/>
      <c r="AQ43" s="1687">
        <v>21</v>
      </c>
    </row>
    <row customHeight="1" ht="24">
      <c r="A44" s="1323" t="s">
        <v>203</v>
      </c>
      <c r="B44" s="1323" t="s">
        <v>204</v>
      </c>
      <c r="C44" s="1323" t="s">
        <v>205</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401</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402</v>
      </c>
      <c r="AM44" s="1680"/>
      <c r="AN44" s="1680" t="str">
        <f>IF(T44="","",T44)</f>
        <v>Наименование системы теплоснабжения </v>
      </c>
      <c r="AO44" s="1680"/>
      <c r="AP44" s="1680"/>
      <c r="AQ44" s="1687">
        <v>23</v>
      </c>
    </row>
    <row customHeight="1" ht="22.049999999999997">
      <c r="A45" s="1323" t="s">
        <v>203</v>
      </c>
      <c r="B45" s="1323" t="s">
        <v>204</v>
      </c>
      <c r="C45" s="1323" t="s">
        <v>205</v>
      </c>
      <c r="D45" s="1323" t="s">
        <v>206</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403</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404</v>
      </c>
      <c r="AM45" s="1680"/>
      <c r="AN45" s="1680" t="str">
        <f>IF(T45="","",T45)</f>
        <v>Источник тепловой энергии  </v>
      </c>
      <c r="AO45" s="1680"/>
      <c r="AP45" s="1680"/>
      <c r="AQ45" s="1687">
        <v>21</v>
      </c>
    </row>
    <row s="2852" customFormat="1" customHeight="1" ht="0">
      <c r="A46" s="1431" t="s">
        <v>203</v>
      </c>
      <c r="B46" s="1431" t="s">
        <v>204</v>
      </c>
      <c r="C46" s="1431" t="s">
        <v>205</v>
      </c>
      <c r="D46" s="1431" t="s">
        <v>206</v>
      </c>
      <c r="E46" s="2346"/>
      <c r="F46" s="2346"/>
      <c r="G46" s="2346"/>
      <c r="H46" s="2346"/>
      <c r="I46" s="2183" t="str">
        <f>S45&amp;".1"</f>
        <v>....1</v>
      </c>
      <c r="J46" s="1431"/>
      <c r="K46" s="1431"/>
      <c r="L46" s="1437" t="s">
        <v>405</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2" customFormat="1" customHeight="1" ht="0">
      <c r="A47" s="1431" t="s">
        <v>203</v>
      </c>
      <c r="B47" s="1431" t="s">
        <v>204</v>
      </c>
      <c r="C47" s="1431" t="s">
        <v>205</v>
      </c>
      <c r="D47" s="1431" t="s">
        <v>206</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203</v>
      </c>
      <c r="B48" s="1323" t="s">
        <v>204</v>
      </c>
      <c r="C48" s="1323" t="s">
        <v>205</v>
      </c>
      <c r="D48" s="1323" t="s">
        <v>206</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28</v>
      </c>
      <c r="AD48" s="807"/>
      <c r="AE48" s="1313"/>
      <c r="AF48" s="2011"/>
      <c r="AG48" s="1998" t="s">
        <v>66</v>
      </c>
      <c r="AH48" s="2011"/>
      <c r="AI48" s="1998" t="s">
        <v>66</v>
      </c>
      <c r="AJ48" s="1404"/>
      <c r="AK48" s="2309" t="s">
        <v>479</v>
      </c>
      <c r="AL48" s="1692">
        <f>STRCHECKDATE(#REF!)</f>
      </c>
      <c r="AM48" s="1680"/>
      <c r="AN48" s="1680" t="str">
        <f>IF(T48="","",T48)</f>
        <v/>
      </c>
      <c r="AO48" s="1680"/>
      <c r="AP48" s="1680"/>
      <c r="AQ48" s="1687">
        <v>21</v>
      </c>
    </row>
    <row customHeight="1" ht="11.549999999999999">
      <c r="A49" s="1323" t="s">
        <v>203</v>
      </c>
      <c r="B49" s="1323" t="s">
        <v>204</v>
      </c>
      <c r="C49" s="1323" t="s">
        <v>205</v>
      </c>
      <c r="D49" s="1323" t="s">
        <v>206</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2" customFormat="1" customHeight="1" ht="1.05">
      <c r="A50" s="1431" t="s">
        <v>203</v>
      </c>
      <c r="B50" s="1431" t="s">
        <v>204</v>
      </c>
      <c r="C50" s="1431" t="s">
        <v>205</v>
      </c>
      <c r="D50" s="1431" t="s">
        <v>206</v>
      </c>
      <c r="E50" s="2346"/>
      <c r="F50" s="2346"/>
      <c r="G50" s="2346"/>
      <c r="H50" s="2346"/>
      <c r="I50" s="2183"/>
      <c r="J50" s="1431"/>
      <c r="K50" s="1431"/>
      <c r="L50" s="1437"/>
      <c r="M50" s="1302"/>
      <c r="N50" s="1302"/>
      <c r="O50" s="1302"/>
      <c r="P50" s="2313"/>
      <c r="Q50" s="2010"/>
      <c r="R50" s="412"/>
      <c r="S50" s="1442"/>
      <c r="T50" s="1443" t="s">
        <v>414</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7" customFormat="1" customHeight="1" ht="1.05">
      <c r="A51" s="1431" t="s">
        <v>203</v>
      </c>
      <c r="B51" s="1431" t="s">
        <v>204</v>
      </c>
      <c r="C51" s="1431" t="s">
        <v>205</v>
      </c>
      <c r="D51" s="1431" t="s">
        <v>206</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2" customFormat="1" customHeight="1" ht="1.05">
      <c r="A52" s="1431" t="s">
        <v>203</v>
      </c>
      <c r="B52" s="1431" t="s">
        <v>204</v>
      </c>
      <c r="C52" s="1431" t="s">
        <v>205</v>
      </c>
      <c r="D52" s="1430"/>
      <c r="E52" s="2346"/>
      <c r="F52" s="2346"/>
      <c r="G52" s="2345"/>
      <c r="H52" s="1430"/>
      <c r="I52" s="1430"/>
      <c r="J52" s="1430"/>
      <c r="K52" s="1430"/>
      <c r="L52" s="1433"/>
      <c r="M52" s="1434"/>
      <c r="N52" s="1434"/>
      <c r="O52" s="40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2" customFormat="1" customHeight="1" ht="1.05">
      <c r="A53" s="1431" t="s">
        <v>203</v>
      </c>
      <c r="B53" s="1431" t="s">
        <v>204</v>
      </c>
      <c r="C53" s="1430"/>
      <c r="D53" s="1430"/>
      <c r="E53" s="2346"/>
      <c r="F53" s="2345"/>
      <c r="G53" s="1430"/>
      <c r="H53" s="1430"/>
      <c r="I53" s="1430"/>
      <c r="J53" s="1430"/>
      <c r="K53" s="1430"/>
      <c r="L53" s="1433"/>
      <c r="M53" s="1435"/>
      <c r="N53" s="1435"/>
      <c r="O53" s="407"/>
      <c r="P53" s="1372"/>
      <c r="Q53" s="1373"/>
      <c r="R53" s="1372"/>
      <c r="S53" s="1378"/>
      <c r="T53" s="1381" t="s">
        <v>253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2" customFormat="1" customHeight="1" ht="1.05">
      <c r="A54" s="1431" t="s">
        <v>203</v>
      </c>
      <c r="B54" s="1431"/>
      <c r="C54" s="1431"/>
      <c r="D54" s="1431"/>
      <c r="E54" s="2346"/>
      <c r="F54" s="1431"/>
      <c r="G54" s="1431"/>
      <c r="H54" s="1431"/>
      <c r="I54" s="1431"/>
      <c r="J54" s="1431"/>
      <c r="K54" s="1431"/>
      <c r="L54" s="1437"/>
      <c r="M54" s="1435"/>
      <c r="N54" s="1435"/>
      <c r="O54" s="407"/>
      <c r="P54" s="436"/>
      <c r="Q54" s="1400"/>
      <c r="R54" s="436"/>
      <c r="S54" s="1378"/>
      <c r="T54" s="1381" t="s">
        <v>254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2" customFormat="1" customHeight="1" ht="1.05">
      <c r="A55" s="1431" t="s">
        <v>203</v>
      </c>
      <c r="B55" s="1431"/>
      <c r="C55" s="1431"/>
      <c r="D55" s="1431"/>
      <c r="E55" s="2345"/>
      <c r="F55" s="1431"/>
      <c r="G55" s="1431"/>
      <c r="H55" s="1431"/>
      <c r="I55" s="1431"/>
      <c r="J55" s="1431"/>
      <c r="K55" s="1431"/>
      <c r="L55" s="1437"/>
      <c r="M55" s="1435"/>
      <c r="N55" s="1435"/>
      <c r="O55" s="407"/>
      <c r="P55" s="436"/>
      <c r="Q55" s="1400"/>
      <c r="R55" s="436"/>
      <c r="S55" s="1378"/>
      <c r="T55" s="1381" t="s">
        <v>254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2"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255</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24878-4C78-36F8-B688-E9FF4F083F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405</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253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 СП "Биробиджанская ТЭЦ"</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45589</v>
      </c>
      <c r="W32" s="2320"/>
      <c r="X32" s="2320"/>
      <c r="Y32" s="2320"/>
      <c r="Z32" s="2320"/>
      <c r="AA32" s="2320"/>
      <c r="AB32" s="2320"/>
      <c r="AC32" s="382"/>
      <c r="AD32" s="2320" t="str">
        <f>IF(TITLE_DATE_PR_CHANGE="",IF(TITLE_DATE_PR="","",TITLE_DATE_PR),TITLE_DATE_PR_CHANGE)</f>
        <v>45589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ДГК-01.3/18695</v>
      </c>
      <c r="W33" s="2307"/>
      <c r="X33" s="2307"/>
      <c r="Y33" s="2307"/>
      <c r="Z33" s="2307"/>
      <c r="AA33" s="2307"/>
      <c r="AB33" s="2307"/>
      <c r="AC33" s="382"/>
      <c r="AD33" s="2307" t="str">
        <f>IF(TITLE_NUMBER_PR_CHANGE="",IF(TITLE_NUMBER_PR="","",TITLE_NUMBER_PR),TITLE_NUMBER_PR_CHANGE)</f>
        <v>ДГК-01.3/18695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45589</v>
      </c>
      <c r="W36" s="2320"/>
      <c r="X36" s="2320"/>
      <c r="Y36" s="2320"/>
      <c r="Z36" s="2320"/>
      <c r="AA36" s="2320"/>
      <c r="AB36" s="2320"/>
      <c r="AC36" s="382"/>
      <c r="AD36" s="2320" t="str">
        <f>IF(TITLE_DATE_PR_CHANGE="",IF(TITLE_DATE_PR="","",TITLE_DATE_PR),TITLE_DATE_PR_CHANGE)</f>
        <v>45589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ДГК-01.3/18695</v>
      </c>
      <c r="W37" s="2307"/>
      <c r="X37" s="2307"/>
      <c r="Y37" s="2307"/>
      <c r="Z37" s="2307"/>
      <c r="AA37" s="2307"/>
      <c r="AB37" s="2307"/>
      <c r="AC37" s="382"/>
      <c r="AD37" s="2307" t="str">
        <f>IF(TITLE_NUMBER_PR_CHANGE="",IF(TITLE_NUMBER_PR="","",TITLE_NUMBER_PR),TITLE_NUMBER_PR_CHANGE)</f>
        <v>ДГК-01.3/18695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506</v>
      </c>
      <c r="U41" s="357"/>
      <c r="V41" s="2330" t="s">
        <v>429</v>
      </c>
      <c r="W41" s="2331"/>
      <c r="X41" s="2331"/>
      <c r="Y41" s="2331"/>
      <c r="Z41" s="2331"/>
      <c r="AA41" s="2331"/>
      <c r="AB41" s="2332"/>
      <c r="AC41" s="2333" t="s">
        <v>430</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04" t="s">
        <v>477</v>
      </c>
      <c r="W44" s="1504" t="s">
        <v>478</v>
      </c>
      <c r="X44" s="1504" t="s">
        <v>477</v>
      </c>
      <c r="Y44" s="1504" t="s">
        <v>478</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446</v>
      </c>
      <c r="AY44" s="2326" t="s">
        <v>447</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243</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243</v>
      </c>
      <c r="B47" s="1419" t="s">
        <v>244</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43.050000000000004">
      <c r="A48" s="1419" t="s">
        <v>243</v>
      </c>
      <c r="B48" s="1419" t="s">
        <v>244</v>
      </c>
      <c r="C48" s="1419" t="s">
        <v>245</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52" customFormat="1" customHeight="1" ht="0">
      <c r="A49" s="1399" t="s">
        <v>243</v>
      </c>
      <c r="B49" s="1399" t="s">
        <v>244</v>
      </c>
      <c r="C49" s="1399" t="s">
        <v>245</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2" customFormat="1" customHeight="1" ht="0">
      <c r="A50" s="1399" t="s">
        <v>243</v>
      </c>
      <c r="B50" s="1399" t="s">
        <v>244</v>
      </c>
      <c r="C50" s="1399" t="s">
        <v>245</v>
      </c>
      <c r="D50" s="1399" t="s">
        <v>514</v>
      </c>
      <c r="E50" s="2315"/>
      <c r="F50" s="2315"/>
      <c r="G50" s="2315"/>
      <c r="H50" s="2315"/>
      <c r="I50" s="2312" t="str">
        <f>S49&amp;".1"</f>
        <v>.1</v>
      </c>
      <c r="J50" s="1399"/>
      <c r="K50" s="1399"/>
      <c r="L50" s="1402" t="s">
        <v>405</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243</v>
      </c>
      <c r="B51" s="1399" t="s">
        <v>244</v>
      </c>
      <c r="C51" s="1399" t="s">
        <v>245</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243</v>
      </c>
      <c r="B52" s="1419" t="s">
        <v>244</v>
      </c>
      <c r="C52" s="1419" t="s">
        <v>245</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243</v>
      </c>
      <c r="B56" s="1419" t="s">
        <v>244</v>
      </c>
      <c r="C56" s="1419" t="s">
        <v>245</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243</v>
      </c>
      <c r="B57" s="1419" t="s">
        <v>244</v>
      </c>
      <c r="C57" s="1419" t="s">
        <v>245</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243</v>
      </c>
      <c r="B58" s="1399" t="s">
        <v>244</v>
      </c>
      <c r="C58" s="1399" t="s">
        <v>245</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243</v>
      </c>
      <c r="B59" s="1399" t="s">
        <v>244</v>
      </c>
      <c r="C59" s="1399" t="s">
        <v>245</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243</v>
      </c>
      <c r="B60" s="1399" t="s">
        <v>244</v>
      </c>
      <c r="C60" s="1399" t="s">
        <v>245</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243</v>
      </c>
      <c r="B61" s="1399" t="s">
        <v>244</v>
      </c>
      <c r="C61" s="1370"/>
      <c r="D61" s="1370"/>
      <c r="E61" s="2315"/>
      <c r="F61" s="2314"/>
      <c r="G61" s="1370"/>
      <c r="H61" s="1370"/>
      <c r="I61" s="1370"/>
      <c r="J61" s="1370"/>
      <c r="K61" s="1370"/>
      <c r="L61" s="1520"/>
      <c r="M61" s="1377"/>
      <c r="N61" s="1377"/>
      <c r="P61" s="1372"/>
      <c r="Q61" s="1373"/>
      <c r="R61" s="1372"/>
      <c r="S61" s="1378"/>
      <c r="T61" s="1381" t="s">
        <v>253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243</v>
      </c>
      <c r="B62" s="1399"/>
      <c r="C62" s="1399"/>
      <c r="D62" s="1399"/>
      <c r="E62" s="2314"/>
      <c r="F62" s="1399"/>
      <c r="G62" s="1399"/>
      <c r="H62" s="1399"/>
      <c r="I62" s="1399"/>
      <c r="J62" s="1399"/>
      <c r="K62" s="1399"/>
      <c r="L62" s="1402"/>
      <c r="M62" s="1377"/>
      <c r="N62" s="1377"/>
      <c r="O62" s="574"/>
      <c r="P62" s="436"/>
      <c r="Q62" s="1400"/>
      <c r="R62" s="436"/>
      <c r="S62" s="1378"/>
      <c r="T62" s="1381" t="s">
        <v>254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FDBB6-057A-CA48-9AA8-329A37C89D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ДГК-01.3/18695</v>
      </c>
      <c r="W29" s="2307"/>
      <c r="X29" s="2307"/>
      <c r="Y29" s="2307"/>
      <c r="Z29" s="2307"/>
      <c r="AA29" s="2307"/>
      <c r="AB29" s="382"/>
      <c r="AC29" s="2307" t="str">
        <f>IF(TITLE_NUMBER_PR_CHANGE="",IF(TITLE_NUMBER_PR="","",TITLE_NUMBER_PR),TITLE_NUMBER_PR_CHANGE)</f>
        <v>ДГК-01.3/18695</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ДГК-01.3/18695</v>
      </c>
      <c r="W33" s="2307"/>
      <c r="X33" s="2307"/>
      <c r="Y33" s="2307"/>
      <c r="Z33" s="2307"/>
      <c r="AA33" s="2307"/>
      <c r="AB33" s="382"/>
      <c r="AC33" s="2307" t="str">
        <f>IF(TITLE_NUMBER_PR_CHANGE="",IF(TITLE_NUMBER_PR="","",TITLE_NUMBER_PR),TITLE_NUMBER_PR_CHANGE)</f>
        <v>ДГК-01.3/18695</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488</v>
      </c>
      <c r="W38" s="2318" t="s">
        <v>435</v>
      </c>
      <c r="X38" s="2319"/>
      <c r="Y38" s="2318" t="s">
        <v>436</v>
      </c>
      <c r="Z38" s="2325"/>
      <c r="AA38" s="2319"/>
      <c r="AB38" s="2334"/>
      <c r="AC38" s="1539" t="s">
        <v>488</v>
      </c>
      <c r="AD38" s="2318" t="s">
        <v>435</v>
      </c>
      <c r="AE38" s="2319"/>
      <c r="AF38" s="2318" t="s">
        <v>436</v>
      </c>
      <c r="AG38" s="2325"/>
      <c r="AH38" s="2319"/>
      <c r="AI38" s="2334"/>
      <c r="AJ38" s="2337"/>
      <c r="AK38" s="2183"/>
      <c r="AQ38" s="1211">
        <v>34</v>
      </c>
    </row>
    <row customHeight="1" ht="90.3">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39" t="s">
        <v>517</v>
      </c>
      <c r="W39" s="1278" t="s">
        <v>518</v>
      </c>
      <c r="X39" s="1278" t="s">
        <v>493</v>
      </c>
      <c r="Y39" s="1545" t="s">
        <v>446</v>
      </c>
      <c r="Z39" s="2326" t="s">
        <v>447</v>
      </c>
      <c r="AA39" s="2327"/>
      <c r="AB39" s="2335"/>
      <c r="AC39" s="1539" t="s">
        <v>517</v>
      </c>
      <c r="AD39" s="1278" t="s">
        <v>518</v>
      </c>
      <c r="AE39" s="1278" t="s">
        <v>493</v>
      </c>
      <c r="AF39" s="1545" t="s">
        <v>446</v>
      </c>
      <c r="AG39" s="2326" t="s">
        <v>447</v>
      </c>
      <c r="AH39" s="2327"/>
      <c r="AI39" s="2335"/>
      <c r="AJ39" s="2338"/>
      <c r="AK39" s="2183"/>
      <c r="AQ39" s="1211">
        <v>86</v>
      </c>
    </row>
    <row s="3407"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268</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268</v>
      </c>
      <c r="B42" s="1419" t="s">
        <v>269</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268</v>
      </c>
      <c r="B43" s="1419" t="s">
        <v>269</v>
      </c>
      <c r="C43" s="1419" t="s">
        <v>270</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268</v>
      </c>
      <c r="B44" s="1419" t="s">
        <v>269</v>
      </c>
      <c r="C44" s="1419" t="s">
        <v>270</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268</v>
      </c>
      <c r="B45" s="1419" t="s">
        <v>269</v>
      </c>
      <c r="C45" s="1419" t="s">
        <v>270</v>
      </c>
      <c r="D45" s="1419" t="s">
        <v>519</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268</v>
      </c>
      <c r="B46" s="1419" t="s">
        <v>269</v>
      </c>
      <c r="C46" s="1419" t="s">
        <v>270</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268</v>
      </c>
      <c r="B47" s="1419" t="s">
        <v>269</v>
      </c>
      <c r="C47" s="1419" t="s">
        <v>270</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268</v>
      </c>
      <c r="B48" s="1419" t="s">
        <v>269</v>
      </c>
      <c r="C48" s="1419" t="s">
        <v>270</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268</v>
      </c>
      <c r="B49" s="1419" t="s">
        <v>269</v>
      </c>
      <c r="C49" s="1419" t="s">
        <v>270</v>
      </c>
      <c r="D49" s="1419" t="s">
        <v>519</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268</v>
      </c>
      <c r="B50" s="1419" t="s">
        <v>269</v>
      </c>
      <c r="C50" s="1419" t="s">
        <v>270</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268</v>
      </c>
      <c r="B51" s="1399" t="s">
        <v>269</v>
      </c>
      <c r="C51" s="1370"/>
      <c r="D51" s="1370"/>
      <c r="E51" s="2315"/>
      <c r="F51" s="2314"/>
      <c r="G51" s="1370"/>
      <c r="H51" s="1370"/>
      <c r="I51" s="1370"/>
      <c r="J51" s="1370"/>
      <c r="K51" s="1370"/>
      <c r="L51" s="1550"/>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268</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9893D-0488-2DA8-CFC8-F8346D90C1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2"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400</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1"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51" customFormat="1" customHeight="1" ht="14.25" hidden="1">
      <c r="L19" s="1534"/>
      <c r="M19" s="1418"/>
      <c r="N19" s="1418"/>
      <c r="O19" s="1418"/>
      <c r="P19" s="1418"/>
      <c r="Q19" s="1427"/>
      <c r="R19" s="1427"/>
      <c r="S19" s="785"/>
      <c r="AB19" s="1422"/>
      <c r="AI19" s="1422"/>
      <c r="AL19" s="567"/>
      <c r="AM19" s="567"/>
      <c r="AN19" s="567"/>
      <c r="AO19" s="567"/>
      <c r="AP19" s="567"/>
      <c r="AQ19" s="1216">
        <v>0</v>
      </c>
    </row>
    <row s="2851"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45589</v>
      </c>
      <c r="W28" s="2320"/>
      <c r="X28" s="2320"/>
      <c r="Y28" s="2320"/>
      <c r="Z28" s="2320"/>
      <c r="AA28" s="2320"/>
      <c r="AB28" s="382"/>
      <c r="AC28" s="2320" t="str">
        <f>IF(TITLE_DATE_PR_CHANGE="",IF(TITLE_DATE_PR="","",TITLE_DATE_PR),TITLE_DATE_PR_CHANGE)</f>
        <v>45589</v>
      </c>
      <c r="AD28" s="2320"/>
      <c r="AE28" s="2320"/>
      <c r="AF28" s="2320"/>
      <c r="AG28" s="2320"/>
      <c r="AH28" s="2320"/>
      <c r="AI28" s="382"/>
      <c r="AJ28" s="382"/>
      <c r="AK28" s="336"/>
      <c r="AL28" s="424"/>
      <c r="AM28" s="424"/>
      <c r="AN28" s="424"/>
      <c r="AO28" s="424"/>
      <c r="AP28" s="424"/>
      <c r="AQ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ДГК-01.3/18695</v>
      </c>
      <c r="W29" s="2307"/>
      <c r="X29" s="2307"/>
      <c r="Y29" s="2307"/>
      <c r="Z29" s="2307"/>
      <c r="AA29" s="2307"/>
      <c r="AB29" s="382"/>
      <c r="AC29" s="2307" t="str">
        <f>IF(TITLE_NUMBER_PR_CHANGE="",IF(TITLE_NUMBER_PR="","",TITLE_NUMBER_PR),TITLE_NUMBER_PR_CHANGE)</f>
        <v>ДГК-01.3/18695</v>
      </c>
      <c r="AD29" s="2307"/>
      <c r="AE29" s="2307"/>
      <c r="AF29" s="2307"/>
      <c r="AG29" s="2307"/>
      <c r="AH29" s="2307"/>
      <c r="AI29" s="382"/>
      <c r="AJ29" s="382"/>
      <c r="AK29" s="336"/>
      <c r="AL29" s="424"/>
      <c r="AM29" s="424"/>
      <c r="AN29" s="424"/>
      <c r="AO29" s="424"/>
      <c r="AP29" s="424"/>
      <c r="AQ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45589</v>
      </c>
      <c r="W32" s="2320"/>
      <c r="X32" s="2320"/>
      <c r="Y32" s="2320"/>
      <c r="Z32" s="2320"/>
      <c r="AA32" s="2320"/>
      <c r="AB32" s="382"/>
      <c r="AC32" s="2320" t="str">
        <f>IF(TITLE_DATE_PR_CHANGE="",IF(TITLE_DATE_PR="","",TITLE_DATE_PR),TITLE_DATE_PR_CHANGE)</f>
        <v>45589</v>
      </c>
      <c r="AD32" s="2320"/>
      <c r="AE32" s="2320"/>
      <c r="AF32" s="2320"/>
      <c r="AG32" s="2320"/>
      <c r="AH32" s="2320"/>
      <c r="AI32" s="382"/>
      <c r="AJ32" s="382"/>
      <c r="AK32" s="336"/>
      <c r="AL32" s="424"/>
      <c r="AM32" s="424"/>
      <c r="AN32" s="424"/>
      <c r="AO32" s="424"/>
      <c r="AP32" s="424"/>
      <c r="AQ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ДГК-01.3/18695</v>
      </c>
      <c r="W33" s="2307"/>
      <c r="X33" s="2307"/>
      <c r="Y33" s="2307"/>
      <c r="Z33" s="2307"/>
      <c r="AA33" s="2307"/>
      <c r="AB33" s="382"/>
      <c r="AC33" s="2307" t="str">
        <f>IF(TITLE_NUMBER_PR_CHANGE="",IF(TITLE_NUMBER_PR="","",TITLE_NUMBER_PR),TITLE_NUMBER_PR_CHANGE)</f>
        <v>ДГК-01.3/18695</v>
      </c>
      <c r="AD33" s="2307"/>
      <c r="AE33" s="2307"/>
      <c r="AF33" s="2307"/>
      <c r="AG33" s="2307"/>
      <c r="AH33" s="2307"/>
      <c r="AI33" s="382"/>
      <c r="AJ33" s="382"/>
      <c r="AK33" s="336"/>
      <c r="AL33" s="424"/>
      <c r="AM33" s="424"/>
      <c r="AN33" s="424"/>
      <c r="AO33" s="424"/>
      <c r="AP33" s="424"/>
      <c r="AQ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t="s">
        <v>303</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488</v>
      </c>
      <c r="W38" s="2318" t="s">
        <v>435</v>
      </c>
      <c r="X38" s="2319"/>
      <c r="Y38" s="2318" t="s">
        <v>436</v>
      </c>
      <c r="Z38" s="2325"/>
      <c r="AA38" s="2319"/>
      <c r="AB38" s="2334"/>
      <c r="AC38" s="1539" t="s">
        <v>488</v>
      </c>
      <c r="AD38" s="2318" t="s">
        <v>435</v>
      </c>
      <c r="AE38" s="2319"/>
      <c r="AF38" s="2318" t="s">
        <v>436</v>
      </c>
      <c r="AG38" s="2325"/>
      <c r="AH38" s="2319"/>
      <c r="AI38" s="2334"/>
      <c r="AJ38" s="2337"/>
      <c r="AK38" s="2183"/>
      <c r="AQ38" s="1211">
        <v>34</v>
      </c>
    </row>
    <row customHeight="1" ht="90.3">
      <c r="A39" s="1426"/>
      <c r="B39" s="1426" t="s">
        <v>134</v>
      </c>
      <c r="C39" s="1426" t="s">
        <v>135</v>
      </c>
      <c r="D39" s="1426" t="s">
        <v>136</v>
      </c>
      <c r="E39" s="1420" t="s">
        <v>437</v>
      </c>
      <c r="F39" s="1420" t="s">
        <v>438</v>
      </c>
      <c r="G39" s="1420" t="s">
        <v>439</v>
      </c>
      <c r="H39" s="1420"/>
      <c r="I39" s="1420" t="s">
        <v>489</v>
      </c>
      <c r="J39" s="1420" t="s">
        <v>442</v>
      </c>
      <c r="K39" s="1420" t="s">
        <v>490</v>
      </c>
      <c r="L39" s="1420" t="s">
        <v>418</v>
      </c>
      <c r="Q39" s="432"/>
      <c r="R39" s="432"/>
      <c r="S39" s="2329"/>
      <c r="T39" s="2265"/>
      <c r="U39" s="358"/>
      <c r="V39" s="1539" t="s">
        <v>517</v>
      </c>
      <c r="W39" s="1278" t="s">
        <v>518</v>
      </c>
      <c r="X39" s="1278" t="s">
        <v>493</v>
      </c>
      <c r="Y39" s="1545" t="s">
        <v>446</v>
      </c>
      <c r="Z39" s="2326" t="s">
        <v>447</v>
      </c>
      <c r="AA39" s="2327"/>
      <c r="AB39" s="2335"/>
      <c r="AC39" s="1539" t="s">
        <v>517</v>
      </c>
      <c r="AD39" s="1278" t="s">
        <v>518</v>
      </c>
      <c r="AE39" s="1278" t="s">
        <v>493</v>
      </c>
      <c r="AF39" s="1545" t="s">
        <v>446</v>
      </c>
      <c r="AG39" s="2326" t="s">
        <v>447</v>
      </c>
      <c r="AH39" s="2327"/>
      <c r="AI39" s="2335"/>
      <c r="AJ39" s="2338"/>
      <c r="AK39" s="2183"/>
      <c r="AQ39" s="1211">
        <v>86</v>
      </c>
    </row>
    <row s="3407"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273</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273</v>
      </c>
      <c r="B42" s="1419" t="s">
        <v>274</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399</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400</v>
      </c>
      <c r="AM42" s="556"/>
      <c r="AN42" s="556" t="str">
        <f>IF(T42="","",T42)</f>
        <v>Территория действия тарифа</v>
      </c>
      <c r="AO42" s="556"/>
      <c r="AP42" s="556"/>
      <c r="AQ42" s="1211">
        <v>23</v>
      </c>
    </row>
    <row customHeight="1" ht="24">
      <c r="A43" s="1419" t="s">
        <v>273</v>
      </c>
      <c r="B43" s="1419" t="s">
        <v>274</v>
      </c>
      <c r="C43" s="1419" t="s">
        <v>275</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273</v>
      </c>
      <c r="B44" s="1419" t="s">
        <v>274</v>
      </c>
      <c r="C44" s="1419" t="s">
        <v>275</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273</v>
      </c>
      <c r="B45" s="1419" t="s">
        <v>274</v>
      </c>
      <c r="C45" s="1419" t="s">
        <v>275</v>
      </c>
      <c r="D45" s="1419" t="s">
        <v>520</v>
      </c>
      <c r="E45" s="2315"/>
      <c r="F45" s="2315"/>
      <c r="G45" s="2315"/>
      <c r="H45" s="2315"/>
      <c r="I45" s="2342"/>
      <c r="J45" s="2312" t="str">
        <f>I44&amp;".1"</f>
        <v>...1.1</v>
      </c>
      <c r="K45" s="1419"/>
      <c r="L45" s="1420" t="s">
        <v>408</v>
      </c>
      <c r="P45" s="2313"/>
      <c r="Q45" s="2313">
        <v>1</v>
      </c>
      <c r="R45" s="413"/>
      <c r="S45" s="1549" t="str">
        <f>$J45</f>
        <v>...1.1</v>
      </c>
      <c r="T45" s="342" t="s">
        <v>409</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273</v>
      </c>
      <c r="B46" s="1419" t="s">
        <v>274</v>
      </c>
      <c r="C46" s="1419" t="s">
        <v>275</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273</v>
      </c>
      <c r="B47" s="1419" t="s">
        <v>274</v>
      </c>
      <c r="C47" s="1419" t="s">
        <v>275</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273</v>
      </c>
      <c r="B48" s="1419" t="s">
        <v>274</v>
      </c>
      <c r="C48" s="1419" t="s">
        <v>275</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273</v>
      </c>
      <c r="B49" s="1419" t="s">
        <v>274</v>
      </c>
      <c r="C49" s="1419" t="s">
        <v>275</v>
      </c>
      <c r="D49" s="1419" t="s">
        <v>520</v>
      </c>
      <c r="E49" s="2315"/>
      <c r="F49" s="2315"/>
      <c r="G49" s="2315"/>
      <c r="H49" s="2315"/>
      <c r="I49" s="2312"/>
      <c r="J49" s="1419"/>
      <c r="K49" s="1419"/>
      <c r="L49" s="1420"/>
      <c r="P49" s="2313"/>
      <c r="Q49" s="1537"/>
      <c r="R49" s="412"/>
      <c r="S49" s="1334"/>
      <c r="T49" s="421" t="s">
        <v>414</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273</v>
      </c>
      <c r="B50" s="1419" t="s">
        <v>274</v>
      </c>
      <c r="C50" s="1419" t="s">
        <v>275</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2" customFormat="1" customHeight="1" ht="0">
      <c r="A51" s="1399" t="s">
        <v>273</v>
      </c>
      <c r="B51" s="1399" t="s">
        <v>274</v>
      </c>
      <c r="C51" s="1370"/>
      <c r="D51" s="1370"/>
      <c r="E51" s="2315"/>
      <c r="F51" s="2314"/>
      <c r="G51" s="1370"/>
      <c r="H51" s="1370"/>
      <c r="I51" s="1370"/>
      <c r="J51" s="1370"/>
      <c r="K51" s="1370"/>
      <c r="L51" s="1550"/>
      <c r="M51" s="1377"/>
      <c r="N51" s="1377"/>
      <c r="P51" s="1372"/>
      <c r="Q51" s="1373"/>
      <c r="R51" s="1372"/>
      <c r="S51" s="1378"/>
      <c r="T51" s="1381" t="s">
        <v>253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2" customFormat="1" customHeight="1" ht="0">
      <c r="A52" s="1399" t="s">
        <v>273</v>
      </c>
      <c r="B52" s="1399"/>
      <c r="C52" s="1399"/>
      <c r="D52" s="1399"/>
      <c r="E52" s="2314"/>
      <c r="F52" s="1399"/>
      <c r="G52" s="1399"/>
      <c r="H52" s="1399"/>
      <c r="I52" s="1399"/>
      <c r="J52" s="1399"/>
      <c r="K52" s="1399"/>
      <c r="L52" s="1402"/>
      <c r="M52" s="1377"/>
      <c r="N52" s="1377"/>
      <c r="O52" s="574"/>
      <c r="P52" s="436"/>
      <c r="Q52" s="1400"/>
      <c r="R52" s="436"/>
      <c r="S52" s="1378"/>
      <c r="T52" s="1381" t="s">
        <v>254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2"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255</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7F948-4575-4ADD-CD0A-BD74368B94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 СП "Биробиджанская ТЭЦ"</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45589</v>
      </c>
      <c r="W32" s="2320"/>
      <c r="X32" s="2320"/>
      <c r="Y32" s="2320"/>
      <c r="Z32" s="2320"/>
      <c r="AA32" s="2320"/>
      <c r="AB32" s="2320"/>
      <c r="AC32" s="382"/>
      <c r="AD32" s="2320" t="str">
        <f>IF(TITLE_DATE_PR_CHANGE="",IF(TITLE_DATE_PR="","",TITLE_DATE_PR),TITLE_DATE_PR_CHANGE)</f>
        <v>45589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ДГК-01.3/18695</v>
      </c>
      <c r="W33" s="2307"/>
      <c r="X33" s="2307"/>
      <c r="Y33" s="2307"/>
      <c r="Z33" s="2307"/>
      <c r="AA33" s="2307"/>
      <c r="AB33" s="2307"/>
      <c r="AC33" s="382"/>
      <c r="AD33" s="2307" t="str">
        <f>IF(TITLE_NUMBER_PR_CHANGE="",IF(TITLE_NUMBER_PR="","",TITLE_NUMBER_PR),TITLE_NUMBER_PR_CHANGE)</f>
        <v>ДГК-01.3/18695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45589</v>
      </c>
      <c r="W36" s="2320"/>
      <c r="X36" s="2320"/>
      <c r="Y36" s="2320"/>
      <c r="Z36" s="2320"/>
      <c r="AA36" s="2320"/>
      <c r="AB36" s="2320"/>
      <c r="AC36" s="382"/>
      <c r="AD36" s="2320" t="str">
        <f>IF(TITLE_DATE_PR_CHANGE="",IF(TITLE_DATE_PR="","",TITLE_DATE_PR),TITLE_DATE_PR_CHANGE)</f>
        <v>45589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ДГК-01.3/18695</v>
      </c>
      <c r="W37" s="2307"/>
      <c r="X37" s="2307"/>
      <c r="Y37" s="2307"/>
      <c r="Z37" s="2307"/>
      <c r="AA37" s="2307"/>
      <c r="AB37" s="2307"/>
      <c r="AC37" s="382"/>
      <c r="AD37" s="2307" t="str">
        <f>IF(TITLE_NUMBER_PR_CHANGE="",IF(TITLE_NUMBER_PR="","",TITLE_NUMBER_PR),TITLE_NUMBER_PR_CHANGE)</f>
        <v>ДГК-01.3/18695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506</v>
      </c>
      <c r="U41" s="357"/>
      <c r="V41" s="2330" t="s">
        <v>429</v>
      </c>
      <c r="W41" s="2331"/>
      <c r="X41" s="2331"/>
      <c r="Y41" s="2331"/>
      <c r="Z41" s="2331"/>
      <c r="AA41" s="2331"/>
      <c r="AB41" s="2332"/>
      <c r="AC41" s="2333" t="s">
        <v>430</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7"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278</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278</v>
      </c>
      <c r="B47" s="1419" t="s">
        <v>279</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278</v>
      </c>
      <c r="B48" s="1419" t="s">
        <v>279</v>
      </c>
      <c r="C48" s="1419" t="s">
        <v>280</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52" customFormat="1" customHeight="1" ht="0">
      <c r="A49" s="1399" t="s">
        <v>278</v>
      </c>
      <c r="B49" s="1399" t="s">
        <v>279</v>
      </c>
      <c r="C49" s="1399" t="s">
        <v>280</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2" customFormat="1" customHeight="1" ht="0">
      <c r="A50" s="1399" t="s">
        <v>278</v>
      </c>
      <c r="B50" s="1399" t="s">
        <v>279</v>
      </c>
      <c r="C50" s="1399" t="s">
        <v>280</v>
      </c>
      <c r="D50" s="1399" t="s">
        <v>528</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278</v>
      </c>
      <c r="B51" s="1399" t="s">
        <v>279</v>
      </c>
      <c r="C51" s="1399" t="s">
        <v>280</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278</v>
      </c>
      <c r="B52" s="1419" t="s">
        <v>279</v>
      </c>
      <c r="C52" s="1419" t="s">
        <v>280</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278</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278</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278</v>
      </c>
      <c r="B56" s="1419" t="s">
        <v>279</v>
      </c>
      <c r="C56" s="1419" t="s">
        <v>280</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278</v>
      </c>
      <c r="B57" s="1419" t="s">
        <v>279</v>
      </c>
      <c r="C57" s="1419" t="s">
        <v>280</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278</v>
      </c>
      <c r="B58" s="1399" t="s">
        <v>279</v>
      </c>
      <c r="C58" s="1399" t="s">
        <v>280</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278</v>
      </c>
      <c r="B59" s="1399" t="s">
        <v>279</v>
      </c>
      <c r="C59" s="1399" t="s">
        <v>280</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278</v>
      </c>
      <c r="B60" s="1399" t="s">
        <v>279</v>
      </c>
      <c r="C60" s="1399" t="s">
        <v>280</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278</v>
      </c>
      <c r="B61" s="1399" t="s">
        <v>279</v>
      </c>
      <c r="C61" s="1370"/>
      <c r="D61" s="1370"/>
      <c r="E61" s="2315"/>
      <c r="F61" s="2314"/>
      <c r="G61" s="1370"/>
      <c r="H61" s="1370"/>
      <c r="I61" s="1370"/>
      <c r="J61" s="1370"/>
      <c r="K61" s="1370"/>
      <c r="L61" s="1550"/>
      <c r="M61" s="1377"/>
      <c r="N61" s="1377"/>
      <c r="P61" s="1372"/>
      <c r="Q61" s="1373"/>
      <c r="R61" s="1372"/>
      <c r="S61" s="1378"/>
      <c r="T61" s="1381" t="s">
        <v>253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278</v>
      </c>
      <c r="B62" s="1399"/>
      <c r="C62" s="1399"/>
      <c r="D62" s="1399"/>
      <c r="E62" s="2314"/>
      <c r="F62" s="1399"/>
      <c r="G62" s="1399"/>
      <c r="H62" s="1399"/>
      <c r="I62" s="1399"/>
      <c r="J62" s="1399"/>
      <c r="K62" s="1399"/>
      <c r="L62" s="1402"/>
      <c r="M62" s="1377"/>
      <c r="N62" s="1377"/>
      <c r="O62" s="574"/>
      <c r="P62" s="436"/>
      <c r="Q62" s="1400"/>
      <c r="R62" s="436"/>
      <c r="S62" s="1378"/>
      <c r="T62" s="1381" t="s">
        <v>254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647E8-C4A8-5674-A398-F78406EC60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T58" sqref="T58:AS58"/>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1"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45589</v>
      </c>
      <c r="W28" s="2320"/>
      <c r="X28" s="2320"/>
      <c r="Y28" s="2320"/>
      <c r="Z28" s="2320"/>
      <c r="AA28" s="2320"/>
      <c r="AB28" s="2320"/>
      <c r="AC28" s="2320"/>
      <c r="AD28" s="2320"/>
      <c r="AE28" s="2320"/>
      <c r="AF28" s="382"/>
      <c r="AG28" s="2320" t="str">
        <f>IF(TITLE_DATE_PR_CHANGE="",IF(TITLE_DATE_PR="","",TITLE_DATE_PR),TITLE_DATE_PR_CHANGE)</f>
        <v>45589</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ДГК-01.3/18695</v>
      </c>
      <c r="W29" s="2307"/>
      <c r="X29" s="2307"/>
      <c r="Y29" s="2307"/>
      <c r="Z29" s="2307"/>
      <c r="AA29" s="2307"/>
      <c r="AB29" s="2307"/>
      <c r="AC29" s="2307"/>
      <c r="AD29" s="2307"/>
      <c r="AE29" s="2307"/>
      <c r="AF29" s="382"/>
      <c r="AG29" s="2307" t="str">
        <f>IF(TITLE_NUMBER_PR_CHANGE="",IF(TITLE_NUMBER_PR="","",TITLE_NUMBER_PR),TITLE_NUMBER_PR_CHANGE)</f>
        <v>ДГК-01.3/18695</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45589</v>
      </c>
      <c r="W32" s="2320"/>
      <c r="X32" s="2320"/>
      <c r="Y32" s="2320"/>
      <c r="Z32" s="2320"/>
      <c r="AA32" s="2320"/>
      <c r="AB32" s="2320"/>
      <c r="AC32" s="2320"/>
      <c r="AD32" s="2320"/>
      <c r="AE32" s="2320"/>
      <c r="AF32" s="382"/>
      <c r="AG32" s="2320" t="str">
        <f>IF(TITLE_DATE_PR_CHANGE="",IF(TITLE_DATE_PR="","",TITLE_DATE_PR),TITLE_DATE_PR_CHANGE)</f>
        <v>45589</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ДГК-01.3/18695</v>
      </c>
      <c r="W33" s="2307"/>
      <c r="X33" s="2307"/>
      <c r="Y33" s="2307"/>
      <c r="Z33" s="2307"/>
      <c r="AA33" s="2307"/>
      <c r="AB33" s="2307"/>
      <c r="AC33" s="2307"/>
      <c r="AD33" s="2307"/>
      <c r="AE33" s="2307"/>
      <c r="AF33" s="382"/>
      <c r="AG33" s="2307" t="str">
        <f>IF(TITLE_NUMBER_PR_CHANGE="",IF(TITLE_NUMBER_PR="","",TITLE_NUMBER_PR),TITLE_NUMBER_PR_CHANGE)</f>
        <v>ДГК-01.3/18695</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531</v>
      </c>
      <c r="W38" s="2421" t="s">
        <v>532</v>
      </c>
      <c r="X38" s="2421"/>
      <c r="Y38" s="2421"/>
      <c r="Z38" s="2421" t="s">
        <v>533</v>
      </c>
      <c r="AA38" s="2421"/>
      <c r="AB38" s="2421"/>
      <c r="AC38" s="2350" t="s">
        <v>436</v>
      </c>
      <c r="AD38" s="2369"/>
      <c r="AE38" s="2370"/>
      <c r="AF38" s="2334"/>
      <c r="AG38" s="2422" t="s">
        <v>531</v>
      </c>
      <c r="AH38" s="2421" t="s">
        <v>532</v>
      </c>
      <c r="AI38" s="2421"/>
      <c r="AJ38" s="2421"/>
      <c r="AK38" s="2421" t="s">
        <v>533</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134</v>
      </c>
      <c r="C40" s="1426" t="s">
        <v>135</v>
      </c>
      <c r="D40" s="1426" t="s">
        <v>136</v>
      </c>
      <c r="E40" s="1420" t="s">
        <v>437</v>
      </c>
      <c r="F40" s="1420" t="s">
        <v>438</v>
      </c>
      <c r="G40" s="1420" t="s">
        <v>439</v>
      </c>
      <c r="H40" s="1420"/>
      <c r="I40" s="1420" t="s">
        <v>489</v>
      </c>
      <c r="J40" s="1420" t="s">
        <v>442</v>
      </c>
      <c r="K40" s="1420" t="s">
        <v>490</v>
      </c>
      <c r="L40" s="1420" t="s">
        <v>418</v>
      </c>
      <c r="Q40" s="432"/>
      <c r="R40" s="432"/>
      <c r="S40" s="2329"/>
      <c r="T40" s="2265"/>
      <c r="U40" s="358"/>
      <c r="V40" s="2422"/>
      <c r="W40" s="2421"/>
      <c r="X40" s="2039" t="s">
        <v>537</v>
      </c>
      <c r="Y40" s="2039" t="s">
        <v>538</v>
      </c>
      <c r="Z40" s="2421"/>
      <c r="AA40" s="2039" t="s">
        <v>539</v>
      </c>
      <c r="AB40" s="2039" t="s">
        <v>540</v>
      </c>
      <c r="AC40" s="1545" t="s">
        <v>446</v>
      </c>
      <c r="AD40" s="2326" t="s">
        <v>447</v>
      </c>
      <c r="AE40" s="2327"/>
      <c r="AF40" s="2335"/>
      <c r="AG40" s="2422"/>
      <c r="AH40" s="2421"/>
      <c r="AI40" s="2039" t="s">
        <v>537</v>
      </c>
      <c r="AJ40" s="2039" t="s">
        <v>538</v>
      </c>
      <c r="AK40" s="2421"/>
      <c r="AL40" s="2039" t="s">
        <v>539</v>
      </c>
      <c r="AM40" s="2039" t="s">
        <v>540</v>
      </c>
      <c r="AN40" s="1545" t="s">
        <v>446</v>
      </c>
      <c r="AO40" s="2326" t="s">
        <v>447</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1</v>
      </c>
      <c r="T42" s="354" t="s">
        <v>122</v>
      </c>
      <c r="U42" s="356"/>
      <c r="V42" s="2298"/>
      <c r="W42" s="2299"/>
      <c r="X42" s="2299"/>
      <c r="Y42" s="2299"/>
      <c r="Z42" s="2299"/>
      <c r="AA42" s="2299"/>
      <c r="AB42" s="2299"/>
      <c r="AC42" s="2299"/>
      <c r="AD42" s="2299"/>
      <c r="AE42" s="2299"/>
      <c r="AF42" s="2300"/>
      <c r="AG42" s="2298" t="str">
        <f>INDEX(PT_DIFFERENTIATION_NTAR,MATCH(A42,PT_DIFFERENTIATION_NTAR_ID,0))</f>
        <v>Тариф на горячую воду</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1.1</v>
      </c>
      <c r="T43" s="364" t="s">
        <v>399</v>
      </c>
      <c r="U43" s="356"/>
      <c r="V43" s="2298"/>
      <c r="W43" s="2299"/>
      <c r="X43" s="2299"/>
      <c r="Y43" s="2299"/>
      <c r="Z43" s="2299"/>
      <c r="AA43" s="2299"/>
      <c r="AB43" s="2299"/>
      <c r="AC43" s="2299"/>
      <c r="AD43" s="2299"/>
      <c r="AE43" s="2299"/>
      <c r="AF43" s="2300"/>
      <c r="AG43" s="2298" t="str">
        <f>INDEX(PT_DIFFERENTIATION_TER,MATCH(B43,PT_DIFFERENTIATION_TER_ID,0))</f>
        <v>без дифференциации</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1.1.1</v>
      </c>
      <c r="T44" s="365" t="s">
        <v>529</v>
      </c>
      <c r="U44" s="356"/>
      <c r="V44" s="2298"/>
      <c r="W44" s="2299"/>
      <c r="X44" s="2299"/>
      <c r="Y44" s="2299"/>
      <c r="Z44" s="2299"/>
      <c r="AA44" s="2299"/>
      <c r="AB44" s="2299"/>
      <c r="AC44" s="2299"/>
      <c r="AD44" s="2299"/>
      <c r="AE44" s="2299"/>
      <c r="AF44" s="2300"/>
      <c r="AG44" s="2298" t="str">
        <f>INDEX(PT_DIFFERENTIATION_CS,MATCH(C44,PT_DIFFERENTIATION_CS_ID,0))</f>
        <v>без дифференциации</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1.1.1.1</v>
      </c>
      <c r="J45" s="1419"/>
      <c r="K45" s="1419"/>
      <c r="L45" s="1420"/>
      <c r="P45" s="2313">
        <v>1</v>
      </c>
      <c r="Q45" s="1537"/>
      <c r="R45" s="412"/>
      <c r="S45" s="1549" t="str">
        <f>$I45</f>
        <v>1.1.1.1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1.1.1.1.1</v>
      </c>
      <c r="K46" s="1419"/>
      <c r="L46" s="1420" t="s">
        <v>408</v>
      </c>
      <c r="P46" s="2313"/>
      <c r="Q46" s="2313">
        <v>1</v>
      </c>
      <c r="R46" s="413"/>
      <c r="S46" s="1549" t="str">
        <f>$J46</f>
        <v>1.1.1.1.1</v>
      </c>
      <c r="T46" s="342" t="s">
        <v>409</v>
      </c>
      <c r="U46" s="356"/>
      <c r="V46" s="2301"/>
      <c r="W46" s="2302"/>
      <c r="X46" s="2302"/>
      <c r="Y46" s="2302"/>
      <c r="Z46" s="2302"/>
      <c r="AA46" s="2302"/>
      <c r="AB46" s="2302"/>
      <c r="AC46" s="2302"/>
      <c r="AD46" s="2302"/>
      <c r="AE46" s="2302"/>
      <c r="AF46" s="2303"/>
      <c r="AG46" s="2301" t="s">
        <v>542</v>
      </c>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1.1.1.1.1.1</v>
      </c>
      <c r="L47" s="1420"/>
      <c r="P47" s="2313"/>
      <c r="Q47" s="2313"/>
      <c r="R47" s="413">
        <v>1</v>
      </c>
      <c r="S47" s="1549" t="str">
        <f>$K47</f>
        <v>1.1.1.1.1.1</v>
      </c>
      <c r="T47" s="1493"/>
      <c r="U47" s="356"/>
      <c r="V47" s="807"/>
      <c r="W47" s="807"/>
      <c r="X47" s="807"/>
      <c r="Y47" s="807"/>
      <c r="Z47" s="807"/>
      <c r="AA47" s="807"/>
      <c r="AB47" s="807"/>
      <c r="AC47" s="2323"/>
      <c r="AD47" s="2324" t="s">
        <v>66</v>
      </c>
      <c r="AE47" s="2323"/>
      <c r="AF47" s="2324" t="s">
        <v>66</v>
      </c>
      <c r="AG47" s="807">
        <v>521.2</v>
      </c>
      <c r="AH47" s="807">
        <v>40.86</v>
      </c>
      <c r="AI47" s="807"/>
      <c r="AJ47" s="807"/>
      <c r="AK47" s="807">
        <v>7228.75</v>
      </c>
      <c r="AL47" s="807"/>
      <c r="AM47" s="807"/>
      <c r="AN47" s="3934">
        <v>45658</v>
      </c>
      <c r="AO47" s="2163" t="s">
        <v>66</v>
      </c>
      <c r="AP47" s="3935">
        <v>46022</v>
      </c>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414</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253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254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1A023-BD8E-B098-BE38-3A39824EDA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4.140625" hidden="1" customWidth="1"/>
    <col min="10" max="10" style="2851" width="9.8515625" hidden="1" customWidth="1"/>
    <col min="11" max="11" style="2851" width="14.7109375" hidden="1" customWidth="1"/>
    <col min="12" max="12" style="3645" width="19.140625" hidden="1" customWidth="1"/>
    <col min="13" max="14" style="2792" width="12.28125" hidden="1" customWidth="1"/>
    <col min="15" max="15" style="2792" width="23.421875" hidden="1" customWidth="1"/>
    <col min="16" max="16" style="3646" width="3.00390625" customWidth="1"/>
    <col min="17" max="18" style="3643" width="3.00390625" customWidth="1"/>
    <col min="19" max="19" style="3647"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2"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399</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400</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408</v>
      </c>
      <c r="P6" s="2313"/>
      <c r="Q6" s="2313">
        <v>1</v>
      </c>
      <c r="R6" s="413"/>
      <c r="S6" s="1549">
        <f>$J6</f>
      </c>
      <c r="T6" s="342" t="s">
        <v>409</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414</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2"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253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2"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254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1"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1"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1"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 СП "Биробиджанская ТЭЦ"</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5"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5"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45589</v>
      </c>
      <c r="W28" s="2320"/>
      <c r="X28" s="2320"/>
      <c r="Y28" s="2320"/>
      <c r="Z28" s="2320"/>
      <c r="AA28" s="2320"/>
      <c r="AB28" s="2320"/>
      <c r="AC28" s="2320"/>
      <c r="AD28" s="2320"/>
      <c r="AE28" s="2320"/>
      <c r="AF28" s="382"/>
      <c r="AG28" s="2320" t="str">
        <f>IF(TITLE_DATE_PR_CHANGE="",IF(TITLE_DATE_PR="","",TITLE_DATE_PR),TITLE_DATE_PR_CHANGE)</f>
        <v>45589</v>
      </c>
      <c r="AH28" s="2320"/>
      <c r="AI28" s="2320"/>
      <c r="AJ28" s="2320"/>
      <c r="AK28" s="2320"/>
      <c r="AL28" s="2320"/>
      <c r="AM28" s="2320"/>
      <c r="AN28" s="2320"/>
      <c r="AO28" s="2320"/>
      <c r="AP28" s="2320"/>
      <c r="AQ28" s="382"/>
      <c r="AR28" s="382"/>
      <c r="AS28" s="336"/>
      <c r="AT28" s="424"/>
      <c r="AU28" s="424"/>
      <c r="AV28" s="424"/>
      <c r="AW28" s="424"/>
      <c r="AX28" s="424"/>
      <c r="AY28" s="474">
        <v>0</v>
      </c>
    </row>
    <row s="2975"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ДГК-01.3/18695</v>
      </c>
      <c r="W29" s="2307"/>
      <c r="X29" s="2307"/>
      <c r="Y29" s="2307"/>
      <c r="Z29" s="2307"/>
      <c r="AA29" s="2307"/>
      <c r="AB29" s="2307"/>
      <c r="AC29" s="2307"/>
      <c r="AD29" s="2307"/>
      <c r="AE29" s="2307"/>
      <c r="AF29" s="382"/>
      <c r="AG29" s="2307" t="str">
        <f>IF(TITLE_NUMBER_PR_CHANGE="",IF(TITLE_NUMBER_PR="","",TITLE_NUMBER_PR),TITLE_NUMBER_PR_CHANGE)</f>
        <v>ДГК-01.3/18695</v>
      </c>
      <c r="AH29" s="2307"/>
      <c r="AI29" s="2307"/>
      <c r="AJ29" s="2307"/>
      <c r="AK29" s="2307"/>
      <c r="AL29" s="2307"/>
      <c r="AM29" s="2307"/>
      <c r="AN29" s="2307"/>
      <c r="AO29" s="2307"/>
      <c r="AP29" s="2307"/>
      <c r="AQ29" s="382"/>
      <c r="AR29" s="382"/>
      <c r="AS29" s="336"/>
      <c r="AT29" s="424"/>
      <c r="AU29" s="424"/>
      <c r="AV29" s="424"/>
      <c r="AW29" s="424"/>
      <c r="AX29" s="424"/>
      <c r="AY29" s="474">
        <v>0</v>
      </c>
    </row>
    <row s="2975"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5" customFormat="1" customHeight="1" ht="18.75">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45589</v>
      </c>
      <c r="W32" s="2320"/>
      <c r="X32" s="2320"/>
      <c r="Y32" s="2320"/>
      <c r="Z32" s="2320"/>
      <c r="AA32" s="2320"/>
      <c r="AB32" s="2320"/>
      <c r="AC32" s="2320"/>
      <c r="AD32" s="2320"/>
      <c r="AE32" s="2320"/>
      <c r="AF32" s="382"/>
      <c r="AG32" s="2320" t="str">
        <f>IF(TITLE_DATE_PR_CHANGE="",IF(TITLE_DATE_PR="","",TITLE_DATE_PR),TITLE_DATE_PR_CHANGE)</f>
        <v>45589</v>
      </c>
      <c r="AH32" s="2320"/>
      <c r="AI32" s="2320"/>
      <c r="AJ32" s="2320"/>
      <c r="AK32" s="2320"/>
      <c r="AL32" s="2320"/>
      <c r="AM32" s="2320"/>
      <c r="AN32" s="2320"/>
      <c r="AO32" s="2320"/>
      <c r="AP32" s="2320"/>
      <c r="AQ32" s="382"/>
      <c r="AR32" s="382"/>
      <c r="AS32" s="336"/>
      <c r="AT32" s="424"/>
      <c r="AU32" s="424"/>
      <c r="AV32" s="424"/>
      <c r="AW32" s="424"/>
      <c r="AX32" s="424"/>
      <c r="AY32" s="474">
        <v>0</v>
      </c>
    </row>
    <row s="2975" customFormat="1" customHeight="1" ht="18.75">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ДГК-01.3/18695</v>
      </c>
      <c r="W33" s="2307"/>
      <c r="X33" s="2307"/>
      <c r="Y33" s="2307"/>
      <c r="Z33" s="2307"/>
      <c r="AA33" s="2307"/>
      <c r="AB33" s="2307"/>
      <c r="AC33" s="2307"/>
      <c r="AD33" s="2307"/>
      <c r="AE33" s="2307"/>
      <c r="AF33" s="382"/>
      <c r="AG33" s="2307" t="str">
        <f>IF(TITLE_NUMBER_PR_CHANGE="",IF(TITLE_NUMBER_PR="","",TITLE_NUMBER_PR),TITLE_NUMBER_PR_CHANGE)</f>
        <v>ДГК-01.3/18695</v>
      </c>
      <c r="AH33" s="2307"/>
      <c r="AI33" s="2307"/>
      <c r="AJ33" s="2307"/>
      <c r="AK33" s="2307"/>
      <c r="AL33" s="2307"/>
      <c r="AM33" s="2307"/>
      <c r="AN33" s="2307"/>
      <c r="AO33" s="2307"/>
      <c r="AP33" s="2307"/>
      <c r="AQ33" s="382"/>
      <c r="AR33" s="382"/>
      <c r="AS33" s="336"/>
      <c r="AT33" s="424"/>
      <c r="AU33" s="424"/>
      <c r="AV33" s="424"/>
      <c r="AW33" s="424"/>
      <c r="AX33" s="424"/>
      <c r="AY33" s="474">
        <v>0</v>
      </c>
    </row>
    <row s="2975"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302</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303</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436</v>
      </c>
      <c r="AD38" s="2369"/>
      <c r="AE38" s="2370"/>
      <c r="AF38" s="2334"/>
      <c r="AG38" s="2422" t="s">
        <v>531</v>
      </c>
      <c r="AH38" s="2421" t="s">
        <v>532</v>
      </c>
      <c r="AI38" s="2421"/>
      <c r="AJ38" s="2421"/>
      <c r="AK38" s="2421" t="s">
        <v>533</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134</v>
      </c>
      <c r="C40" s="1426" t="s">
        <v>135</v>
      </c>
      <c r="D40" s="1426" t="s">
        <v>136</v>
      </c>
      <c r="E40" s="1420" t="s">
        <v>437</v>
      </c>
      <c r="F40" s="1420" t="s">
        <v>438</v>
      </c>
      <c r="G40" s="1420" t="s">
        <v>439</v>
      </c>
      <c r="H40" s="1420"/>
      <c r="I40" s="1420" t="s">
        <v>489</v>
      </c>
      <c r="J40" s="1420" t="s">
        <v>442</v>
      </c>
      <c r="K40" s="1420" t="s">
        <v>490</v>
      </c>
      <c r="L40" s="1420" t="s">
        <v>418</v>
      </c>
      <c r="Q40" s="432"/>
      <c r="R40" s="432"/>
      <c r="S40" s="2329"/>
      <c r="T40" s="2265"/>
      <c r="U40" s="358"/>
      <c r="V40" s="2422"/>
      <c r="W40" s="2421"/>
      <c r="X40" s="2039" t="s">
        <v>537</v>
      </c>
      <c r="Y40" s="2039" t="s">
        <v>538</v>
      </c>
      <c r="Z40" s="2421"/>
      <c r="AA40" s="2039" t="s">
        <v>539</v>
      </c>
      <c r="AB40" s="2039" t="s">
        <v>540</v>
      </c>
      <c r="AC40" s="1545" t="s">
        <v>446</v>
      </c>
      <c r="AD40" s="2326" t="s">
        <v>447</v>
      </c>
      <c r="AE40" s="2327"/>
      <c r="AF40" s="2335"/>
      <c r="AG40" s="2422"/>
      <c r="AH40" s="2421"/>
      <c r="AI40" s="2039" t="s">
        <v>537</v>
      </c>
      <c r="AJ40" s="2039" t="s">
        <v>538</v>
      </c>
      <c r="AK40" s="2421"/>
      <c r="AL40" s="2039" t="s">
        <v>539</v>
      </c>
      <c r="AM40" s="2039" t="s">
        <v>540</v>
      </c>
      <c r="AN40" s="1545" t="s">
        <v>446</v>
      </c>
      <c r="AO40" s="2326" t="s">
        <v>447</v>
      </c>
      <c r="AP40" s="2327"/>
      <c r="AQ40" s="2335"/>
      <c r="AR40" s="2338"/>
      <c r="AS40" s="2183"/>
      <c r="AY40" s="1211">
        <v>59</v>
      </c>
    </row>
    <row s="3407"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258</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258</v>
      </c>
      <c r="B43" s="1419" t="s">
        <v>259</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399</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400</v>
      </c>
      <c r="AU43" s="556"/>
      <c r="AV43" s="556" t="str">
        <f>IF(T43="","",T43)</f>
        <v>Территория действия тарифа</v>
      </c>
      <c r="AW43" s="556"/>
      <c r="AX43" s="556"/>
      <c r="AY43" s="1211">
        <v>23</v>
      </c>
    </row>
    <row customHeight="1" ht="24">
      <c r="A44" s="1419" t="s">
        <v>258</v>
      </c>
      <c r="B44" s="1419" t="s">
        <v>259</v>
      </c>
      <c r="C44" s="1419" t="s">
        <v>260</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258</v>
      </c>
      <c r="B45" s="1419" t="s">
        <v>259</v>
      </c>
      <c r="C45" s="1419" t="s">
        <v>260</v>
      </c>
      <c r="D45" s="1419" t="s">
        <v>543</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258</v>
      </c>
      <c r="B46" s="1419" t="s">
        <v>259</v>
      </c>
      <c r="C46" s="1419" t="s">
        <v>260</v>
      </c>
      <c r="D46" s="1419" t="s">
        <v>543</v>
      </c>
      <c r="E46" s="2315"/>
      <c r="F46" s="2315"/>
      <c r="G46" s="2315"/>
      <c r="H46" s="2315"/>
      <c r="I46" s="2342"/>
      <c r="J46" s="2312" t="str">
        <f>I45&amp;".1"</f>
        <v>...1.1</v>
      </c>
      <c r="K46" s="1419"/>
      <c r="L46" s="1420" t="s">
        <v>408</v>
      </c>
      <c r="P46" s="2313"/>
      <c r="Q46" s="2313">
        <v>1</v>
      </c>
      <c r="R46" s="413"/>
      <c r="S46" s="1549" t="str">
        <f>$J46</f>
        <v>...1.1</v>
      </c>
      <c r="T46" s="342" t="s">
        <v>409</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258</v>
      </c>
      <c r="B47" s="1419" t="s">
        <v>259</v>
      </c>
      <c r="C47" s="1419" t="s">
        <v>260</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258</v>
      </c>
      <c r="B48" s="1419" t="s">
        <v>259</v>
      </c>
      <c r="C48" s="1419" t="s">
        <v>260</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258</v>
      </c>
      <c r="B49" s="1419" t="s">
        <v>259</v>
      </c>
      <c r="C49" s="1419" t="s">
        <v>260</v>
      </c>
      <c r="D49" s="1419" t="s">
        <v>543</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258</v>
      </c>
      <c r="B50" s="1419" t="s">
        <v>259</v>
      </c>
      <c r="C50" s="1419" t="s">
        <v>260</v>
      </c>
      <c r="D50" s="1419" t="s">
        <v>543</v>
      </c>
      <c r="E50" s="2315"/>
      <c r="F50" s="2315"/>
      <c r="G50" s="2315"/>
      <c r="H50" s="2315"/>
      <c r="I50" s="2312"/>
      <c r="J50" s="1419"/>
      <c r="K50" s="1419"/>
      <c r="L50" s="1420"/>
      <c r="P50" s="2313"/>
      <c r="Q50" s="1537"/>
      <c r="R50" s="412"/>
      <c r="S50" s="1334"/>
      <c r="T50" s="421" t="s">
        <v>414</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258</v>
      </c>
      <c r="B51" s="1419" t="s">
        <v>259</v>
      </c>
      <c r="C51" s="1419" t="s">
        <v>260</v>
      </c>
      <c r="D51" s="1419" t="s">
        <v>543</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2" customFormat="1" customHeight="1" ht="0">
      <c r="A52" s="1399" t="s">
        <v>258</v>
      </c>
      <c r="B52" s="1399" t="s">
        <v>259</v>
      </c>
      <c r="C52" s="1370"/>
      <c r="D52" s="1370"/>
      <c r="E52" s="2315"/>
      <c r="F52" s="2314"/>
      <c r="G52" s="1370"/>
      <c r="H52" s="1370"/>
      <c r="I52" s="1370"/>
      <c r="J52" s="1370"/>
      <c r="K52" s="1370"/>
      <c r="L52" s="1550"/>
      <c r="M52" s="1377"/>
      <c r="N52" s="1377"/>
      <c r="P52" s="1372"/>
      <c r="Q52" s="1373"/>
      <c r="R52" s="1372"/>
      <c r="S52" s="1378"/>
      <c r="T52" s="1381" t="s">
        <v>253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2" customFormat="1" customHeight="1" ht="0">
      <c r="A53" s="1399" t="s">
        <v>258</v>
      </c>
      <c r="B53" s="1399"/>
      <c r="C53" s="1399"/>
      <c r="D53" s="1399"/>
      <c r="E53" s="2314"/>
      <c r="F53" s="1399"/>
      <c r="G53" s="1399"/>
      <c r="H53" s="1399"/>
      <c r="I53" s="1399"/>
      <c r="J53" s="1399"/>
      <c r="K53" s="1399"/>
      <c r="L53" s="1402"/>
      <c r="M53" s="1377"/>
      <c r="N53" s="1377"/>
      <c r="O53" s="574"/>
      <c r="P53" s="436"/>
      <c r="Q53" s="1400"/>
      <c r="R53" s="436"/>
      <c r="S53" s="1378"/>
      <c r="T53" s="1381" t="s">
        <v>254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2"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255</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DD86A-3B58-362D-E678-C99E07F962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51" width="11.57421875" hidden="1" customWidth="1"/>
    <col min="2" max="2" style="2851" width="11.00390625" hidden="1" customWidth="1"/>
    <col min="3" max="3" style="2851" width="10.57421875" hidden="1"/>
    <col min="4" max="4" style="2851" width="12.8515625" hidden="1" customWidth="1"/>
    <col min="5" max="5" style="2851" width="10.00390625" hidden="1" customWidth="1"/>
    <col min="6" max="6" style="2851" width="8.7109375" hidden="1" customWidth="1"/>
    <col min="7" max="7" style="2851" width="7.57421875" hidden="1" customWidth="1"/>
    <col min="8" max="8" style="2851" width="11.421875" hidden="1" customWidth="1"/>
    <col min="9" max="9" style="2851" width="12.00390625" hidden="1" customWidth="1"/>
    <col min="10" max="10" style="2851" width="9.8515625" hidden="1" customWidth="1"/>
    <col min="11" max="11" style="2851" width="11.421875" hidden="1" customWidth="1"/>
    <col min="12" max="12" style="3645" width="19.140625" hidden="1" customWidth="1"/>
    <col min="13" max="14" style="2792" width="12.28125" hidden="1" customWidth="1"/>
    <col min="15" max="15" style="2792" width="23.421875" hidden="1" customWidth="1"/>
    <col min="16" max="16" style="2792" width="3.7109375" hidden="1" customWidth="1"/>
    <col min="17" max="17" style="3567" width="3.7109375" hidden="1" customWidth="1"/>
    <col min="18" max="18" style="3643" width="3.00390625" customWidth="1"/>
    <col min="19" max="19" style="3647"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2"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399</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400</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52"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404</v>
      </c>
      <c r="BE5" s="556"/>
      <c r="BF5" s="556" t="str">
        <f>IF(T5="","",T5)</f>
        <v/>
      </c>
      <c r="BG5" s="556"/>
      <c r="BH5" s="556"/>
      <c r="BI5" s="567">
        <v>0</v>
      </c>
    </row>
    <row s="2852" customFormat="1" customHeight="1" ht="14.25" hidden="1">
      <c r="A6" s="1399"/>
      <c r="B6" s="1399"/>
      <c r="C6" s="1399"/>
      <c r="D6" s="1399"/>
      <c r="E6" s="2315"/>
      <c r="F6" s="2315"/>
      <c r="G6" s="2315"/>
      <c r="H6" s="2315"/>
      <c r="I6" s="2312" t="str">
        <f>S5&amp;".1"</f>
        <v>.1</v>
      </c>
      <c r="J6" s="1399"/>
      <c r="K6" s="1399"/>
      <c r="L6" s="1402" t="s">
        <v>405</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2"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2"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2"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2"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2"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253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2"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254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7" customFormat="1" customHeight="1" ht="14.25" hidden="1">
      <c r="M24" s="1564"/>
      <c r="N24" s="1564"/>
      <c r="O24" s="1565" t="s">
        <v>418</v>
      </c>
      <c r="P24" s="1564"/>
      <c r="Q24" s="1566"/>
      <c r="R24" s="1566"/>
      <c r="AA24" s="1563" t="s">
        <v>420</v>
      </c>
      <c r="AC24" s="1563" t="s">
        <v>421</v>
      </c>
      <c r="AD24" s="1563" t="s">
        <v>468</v>
      </c>
      <c r="AH24" s="1563" t="s">
        <v>468</v>
      </c>
      <c r="AK24" s="1563" t="s">
        <v>505</v>
      </c>
      <c r="AL24" s="1563" t="s">
        <v>468</v>
      </c>
      <c r="AP24" s="1563" t="s">
        <v>468</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 СП "Биробиджанская ТЭЦ"</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5"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5"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45589</v>
      </c>
      <c r="W32" s="2320"/>
      <c r="X32" s="2320"/>
      <c r="Y32" s="2320"/>
      <c r="Z32" s="2320"/>
      <c r="AA32" s="2320"/>
      <c r="AB32" s="2320"/>
      <c r="AC32" s="382"/>
      <c r="AD32" s="2320" t="str">
        <f>IF(TITLE_DATE_PR_CHANGE="",IF(TITLE_DATE_PR="","",TITLE_DATE_PR),TITLE_DATE_PR_CHANGE)</f>
        <v>45589</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5"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ДГК-01.3/18695</v>
      </c>
      <c r="W33" s="2307"/>
      <c r="X33" s="2307"/>
      <c r="Y33" s="2307"/>
      <c r="Z33" s="2307"/>
      <c r="AA33" s="2307"/>
      <c r="AB33" s="2307"/>
      <c r="AC33" s="382"/>
      <c r="AD33" s="2307" t="str">
        <f>IF(TITLE_NUMBER_PR_CHANGE="",IF(TITLE_NUMBER_PR="","",TITLE_NUMBER_PR),TITLE_NUMBER_PR_CHANGE)</f>
        <v>ДГК-01.3/18695</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5"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5" customFormat="1" customHeight="1" ht="18.75">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45589</v>
      </c>
      <c r="W36" s="2320"/>
      <c r="X36" s="2320"/>
      <c r="Y36" s="2320"/>
      <c r="Z36" s="2320"/>
      <c r="AA36" s="2320"/>
      <c r="AB36" s="2320"/>
      <c r="AC36" s="382"/>
      <c r="AD36" s="2320" t="str">
        <f>IF(TITLE_DATE_PR_CHANGE="",IF(TITLE_DATE_PR="","",TITLE_DATE_PR),TITLE_DATE_PR_CHANGE)</f>
        <v>45589</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5" customFormat="1" customHeight="1" ht="18.75">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ДГК-01.3/18695</v>
      </c>
      <c r="W37" s="2307"/>
      <c r="X37" s="2307"/>
      <c r="Y37" s="2307"/>
      <c r="Z37" s="2307"/>
      <c r="AA37" s="2307"/>
      <c r="AB37" s="2307"/>
      <c r="AC37" s="382"/>
      <c r="AD37" s="2307" t="str">
        <f>IF(TITLE_NUMBER_PR_CHANGE="",IF(TITLE_NUMBER_PR="","",TITLE_NUMBER_PR),TITLE_NUMBER_PR_CHANGE)</f>
        <v>ДГК-01.3/18695</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5"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302</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303</v>
      </c>
      <c r="BI40" s="1211">
        <v>14</v>
      </c>
    </row>
    <row customHeight="1" ht="14.699999999999998">
      <c r="Q41" s="347"/>
      <c r="R41" s="432"/>
      <c r="S41" s="2329" t="s">
        <v>88</v>
      </c>
      <c r="T41" s="2265" t="s">
        <v>506</v>
      </c>
      <c r="U41" s="357"/>
      <c r="V41" s="2330" t="s">
        <v>429</v>
      </c>
      <c r="W41" s="2331"/>
      <c r="X41" s="2331"/>
      <c r="Y41" s="2331"/>
      <c r="Z41" s="2331"/>
      <c r="AA41" s="2331"/>
      <c r="AB41" s="2332"/>
      <c r="AC41" s="2333" t="s">
        <v>430</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134</v>
      </c>
      <c r="C44" s="1426" t="s">
        <v>135</v>
      </c>
      <c r="D44" s="1426" t="s">
        <v>136</v>
      </c>
      <c r="E44" s="1420" t="s">
        <v>437</v>
      </c>
      <c r="F44" s="1420" t="s">
        <v>438</v>
      </c>
      <c r="G44" s="1420" t="s">
        <v>439</v>
      </c>
      <c r="H44" s="1420" t="s">
        <v>440</v>
      </c>
      <c r="I44" s="1420" t="s">
        <v>441</v>
      </c>
      <c r="J44" s="1420" t="s">
        <v>442</v>
      </c>
      <c r="K44" s="1420" t="s">
        <v>443</v>
      </c>
      <c r="L44" s="1420" t="s">
        <v>418</v>
      </c>
      <c r="Q44" s="347"/>
      <c r="R44" s="432"/>
      <c r="S44" s="2329"/>
      <c r="T44" s="2265"/>
      <c r="U44" s="358"/>
      <c r="V44" s="1535" t="s">
        <v>477</v>
      </c>
      <c r="W44" s="1535" t="s">
        <v>478</v>
      </c>
      <c r="X44" s="1535" t="s">
        <v>477</v>
      </c>
      <c r="Y44" s="1535" t="s">
        <v>478</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446</v>
      </c>
      <c r="AY44" s="2326" t="s">
        <v>447</v>
      </c>
      <c r="AZ44" s="2327"/>
      <c r="BA44" s="2335"/>
      <c r="BB44" s="2338"/>
      <c r="BC44" s="2183"/>
      <c r="BI44" s="1211">
        <v>14</v>
      </c>
    </row>
    <row s="3407"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263</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263</v>
      </c>
      <c r="B47" s="1419" t="s">
        <v>264</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399</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400</v>
      </c>
      <c r="BE47" s="556"/>
      <c r="BF47" s="556" t="str">
        <f>IF(T47="","",T47)</f>
        <v>Территория действия тарифа</v>
      </c>
      <c r="BG47" s="556"/>
      <c r="BH47" s="556"/>
      <c r="BI47" s="1211">
        <v>21</v>
      </c>
    </row>
    <row customHeight="1" ht="35.699999999999996">
      <c r="A48" s="1419" t="s">
        <v>263</v>
      </c>
      <c r="B48" s="1419" t="s">
        <v>264</v>
      </c>
      <c r="C48" s="1419" t="s">
        <v>265</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52" customFormat="1" customHeight="1" ht="0">
      <c r="A49" s="1399" t="s">
        <v>263</v>
      </c>
      <c r="B49" s="1399" t="s">
        <v>264</v>
      </c>
      <c r="C49" s="1399" t="s">
        <v>265</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404</v>
      </c>
      <c r="BE49" s="556"/>
      <c r="BF49" s="556" t="str">
        <f>IF(T49="","",T49)</f>
        <v/>
      </c>
      <c r="BG49" s="556"/>
      <c r="BH49" s="556"/>
      <c r="BI49" s="567">
        <v>0</v>
      </c>
    </row>
    <row s="2852" customFormat="1" customHeight="1" ht="0">
      <c r="A50" s="1399" t="s">
        <v>263</v>
      </c>
      <c r="B50" s="1399" t="s">
        <v>264</v>
      </c>
      <c r="C50" s="1399" t="s">
        <v>265</v>
      </c>
      <c r="D50" s="1399" t="s">
        <v>544</v>
      </c>
      <c r="E50" s="2315"/>
      <c r="F50" s="2315"/>
      <c r="G50" s="2315"/>
      <c r="H50" s="2315"/>
      <c r="I50" s="2312" t="str">
        <f>S49&amp;".1"</f>
        <v>.1</v>
      </c>
      <c r="J50" s="1399"/>
      <c r="K50" s="1399"/>
      <c r="L50" s="1402" t="s">
        <v>405</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2" customFormat="1" customHeight="1" ht="0">
      <c r="A51" s="1399" t="s">
        <v>263</v>
      </c>
      <c r="B51" s="1399" t="s">
        <v>264</v>
      </c>
      <c r="C51" s="1399" t="s">
        <v>265</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263</v>
      </c>
      <c r="B52" s="1419" t="s">
        <v>264</v>
      </c>
      <c r="C52" s="1419" t="s">
        <v>265</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263</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263</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263</v>
      </c>
      <c r="B56" s="1419" t="s">
        <v>264</v>
      </c>
      <c r="C56" s="1419" t="s">
        <v>265</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263</v>
      </c>
      <c r="B57" s="1419" t="s">
        <v>264</v>
      </c>
      <c r="C57" s="1419" t="s">
        <v>265</v>
      </c>
      <c r="D57" s="1419" t="s">
        <v>544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2" customFormat="1" customHeight="1" ht="0">
      <c r="A58" s="1399" t="s">
        <v>263</v>
      </c>
      <c r="B58" s="1399" t="s">
        <v>264</v>
      </c>
      <c r="C58" s="1399" t="s">
        <v>265</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2" customFormat="1" customHeight="1" ht="0">
      <c r="A59" s="1399" t="s">
        <v>263</v>
      </c>
      <c r="B59" s="1399" t="s">
        <v>264</v>
      </c>
      <c r="C59" s="1399" t="s">
        <v>265</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2" customFormat="1" customHeight="1" ht="0">
      <c r="A60" s="1399" t="s">
        <v>263</v>
      </c>
      <c r="B60" s="1399" t="s">
        <v>264</v>
      </c>
      <c r="C60" s="1399" t="s">
        <v>265</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2" customFormat="1" customHeight="1" ht="0">
      <c r="A61" s="1399" t="s">
        <v>263</v>
      </c>
      <c r="B61" s="1399" t="s">
        <v>264</v>
      </c>
      <c r="C61" s="1370"/>
      <c r="D61" s="1370"/>
      <c r="E61" s="2315"/>
      <c r="F61" s="2314"/>
      <c r="G61" s="1370"/>
      <c r="H61" s="1370"/>
      <c r="I61" s="1370"/>
      <c r="J61" s="1370"/>
      <c r="K61" s="1370"/>
      <c r="L61" s="1550"/>
      <c r="M61" s="1377"/>
      <c r="N61" s="1377"/>
      <c r="P61" s="1372"/>
      <c r="Q61" s="1373"/>
      <c r="R61" s="1372"/>
      <c r="S61" s="1378"/>
      <c r="T61" s="1381" t="s">
        <v>253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2" customFormat="1" customHeight="1" ht="0">
      <c r="A62" s="1399" t="s">
        <v>263</v>
      </c>
      <c r="B62" s="1399"/>
      <c r="C62" s="1399"/>
      <c r="D62" s="1399"/>
      <c r="E62" s="2314"/>
      <c r="F62" s="1399"/>
      <c r="G62" s="1399"/>
      <c r="H62" s="1399"/>
      <c r="I62" s="1399"/>
      <c r="J62" s="1399"/>
      <c r="K62" s="1399"/>
      <c r="L62" s="1402"/>
      <c r="M62" s="1377"/>
      <c r="N62" s="1377"/>
      <c r="O62" s="574"/>
      <c r="P62" s="436"/>
      <c r="Q62" s="1400"/>
      <c r="R62" s="436"/>
      <c r="S62" s="1378"/>
      <c r="T62" s="1381" t="s">
        <v>254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2"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255</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57FFB-A9D4-F788-660A-B5C4EB8CD23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4"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024" width="8.00390625" customWidth="1"/>
    <col min="22" max="26" style="2851"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52"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51" customFormat="1" customHeight="1" ht="11.25" hidden="1">
      <c r="A8" s="1043"/>
      <c r="C8" s="1692"/>
      <c r="D8" s="593"/>
      <c r="H8" s="1216">
        <v>4</v>
      </c>
      <c r="I8" s="1216">
        <v>4</v>
      </c>
      <c r="L8" s="1692"/>
      <c r="M8" s="1692"/>
      <c r="R8" s="1692"/>
      <c r="AF8" s="1216">
        <v>0</v>
      </c>
    </row>
    <row s="2851"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АО "ДГК" СП "Биробиджанская ТЭЦ"</v>
      </c>
      <c r="F22" s="2305"/>
      <c r="G22" s="2305"/>
      <c r="H22" s="2305"/>
      <c r="I22" s="2305"/>
      <c r="AF22" s="1687">
        <v>24</v>
      </c>
    </row>
    <row customHeight="1" ht="11.549999999999999">
      <c r="E23" s="1191"/>
      <c r="F23" s="1191"/>
      <c r="G23" s="1191"/>
      <c r="H23" s="1191"/>
      <c r="I23" s="1191"/>
      <c r="AF23" s="1687">
        <v>11</v>
      </c>
    </row>
    <row s="2852" customFormat="1" customHeight="1" ht="1.05">
      <c r="A24" s="1223"/>
      <c r="D24" s="1698"/>
      <c r="H24" s="945"/>
      <c r="I24" s="945" t="s">
        <v>116</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302</v>
      </c>
      <c r="F28" s="2426"/>
      <c r="G28" s="2426"/>
      <c r="H28" s="1701"/>
      <c r="I28" s="1701"/>
      <c r="J28" s="2183"/>
      <c r="AF28" s="1687">
        <v>11</v>
      </c>
    </row>
    <row customHeight="1" ht="24">
      <c r="E29" s="1702" t="s">
        <v>88</v>
      </c>
      <c r="F29" s="1709" t="s">
        <v>304</v>
      </c>
      <c r="G29" s="1709" t="s">
        <v>566</v>
      </c>
      <c r="H29" s="1709" t="s">
        <v>305</v>
      </c>
      <c r="I29" s="1709" t="s">
        <v>305</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552</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552</v>
      </c>
      <c r="H32" s="613"/>
      <c r="I32" s="613"/>
      <c r="J32" s="345" t="str">
        <f>FHD_NOTE_P_3</f>
        <v/>
      </c>
      <c r="K32" s="1692" t="str">
        <f>IF((LEN(E32)-LEN(SUBSTITUTE(E32,".","")))/LEN(".")=1,"p","")</f>
        <v>p</v>
      </c>
      <c r="AF32" s="1687">
        <v>11</v>
      </c>
    </row>
    <row customHeight="1" ht="11.25" hidden="1">
      <c r="A33" s="2427" t="s">
        <v>568</v>
      </c>
      <c r="D33" s="1694"/>
      <c r="E33" s="602" t="str">
        <f>FHD_NUM_P_4</f>
        <v/>
      </c>
      <c r="F33" s="1580" t="str">
        <f>FHD_P_4</f>
        <v/>
      </c>
      <c r="G33" s="1934" t="s">
        <v>552</v>
      </c>
      <c r="H33" s="614">
        <f>SUMIF($F34:$F40,$F3,H34:H40)</f>
        <v>0</v>
      </c>
      <c r="I33" s="614">
        <f>SUMIF($F34:$F40,$F3,I34:I40)</f>
        <v>0</v>
      </c>
      <c r="J33" s="345" t="str">
        <f>FHD_NOTE_P_4</f>
        <v/>
      </c>
      <c r="K33" s="1692" t="str">
        <f>IF((LEN(E33)-LEN(SUBSTITUTE(E33,".","")))/LEN(".")=1,"p","")</f>
        <v/>
      </c>
      <c r="AF33" s="1687">
        <v>0</v>
      </c>
    </row>
    <row s="3407"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7"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7"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7"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7"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7"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1" customFormat="1" customHeight="1" ht="15" hidden="1">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570</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552</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552</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552</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51" customFormat="1" customHeight="1" ht="11.549999999999999">
      <c r="A46" s="1043"/>
      <c r="C46" s="1692"/>
      <c r="D46" s="630"/>
      <c r="E46" s="602" t="str">
        <f>FHD_NUM_P_10</f>
        <v>2.5.2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51" customFormat="1" customHeight="1" ht="11.25" hidden="1">
      <c r="A47" s="1045" t="s">
        <v>573</v>
      </c>
      <c r="C47" s="1692"/>
      <c r="D47" s="631"/>
      <c r="E47" s="602" t="str">
        <f>FHD_NUM_P_11</f>
        <v/>
      </c>
      <c r="F47" s="1580" t="str">
        <f>FHD_P_11</f>
        <v/>
      </c>
      <c r="G47" s="1934" t="s">
        <v>552</v>
      </c>
      <c r="H47" s="613"/>
      <c r="I47" s="613"/>
      <c r="J47" s="345" t="str">
        <f>FHD_NOTE_P_11</f>
        <v/>
      </c>
      <c r="K47" s="1692" t="str">
        <f>IF((LEN(E47)-LEN(SUBSTITUTE(E47,".","")))/LEN(".")=1,"p","")</f>
        <v/>
      </c>
      <c r="L47" s="1692"/>
      <c r="M47" s="1692"/>
      <c r="R47" s="1692"/>
      <c r="U47" s="600"/>
      <c r="AA47" s="1688"/>
      <c r="AB47" s="1688"/>
      <c r="AC47" s="1688"/>
      <c r="AD47" s="1688"/>
      <c r="AE47" s="1688"/>
      <c r="AF47" s="1216">
        <v>0</v>
      </c>
    </row>
    <row s="2851" customFormat="1" customHeight="1" ht="18.75" hidden="1">
      <c r="A48" s="1045" t="s">
        <v>574</v>
      </c>
      <c r="C48" s="1692"/>
      <c r="D48" s="1694"/>
      <c r="E48" s="602" t="str">
        <f>FHD_NUM_P_12</f>
        <v/>
      </c>
      <c r="F48" s="1580" t="str">
        <f>FHD_P_12</f>
        <v/>
      </c>
      <c r="G48" s="1934" t="s">
        <v>552</v>
      </c>
      <c r="H48" s="633"/>
      <c r="I48" s="633"/>
      <c r="J48" s="345" t="str">
        <f>FHD_NOTE_P_12</f>
        <v/>
      </c>
      <c r="K48" s="1692" t="str">
        <f>IF((LEN(E48)-LEN(SUBSTITUTE(E48,".","")))/LEN(".")=1,"p","")</f>
        <v/>
      </c>
      <c r="L48" s="1692"/>
      <c r="M48" s="1692"/>
      <c r="R48" s="1692"/>
      <c r="U48" s="600"/>
      <c r="AA48" s="1688"/>
      <c r="AB48" s="1688"/>
      <c r="AC48" s="1688"/>
      <c r="AD48" s="1688"/>
      <c r="AE48" s="1688"/>
      <c r="AF48" s="1216">
        <v>18</v>
      </c>
    </row>
    <row s="3496"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6"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96"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51"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1"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1"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1"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51"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51"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51"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51"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1"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1"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1"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1"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1"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1"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1"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308</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1" customFormat="1" customHeight="1" ht="23.25">
      <c r="A67" s="2427" t="s">
        <v>576</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552</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1"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308</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1"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2" customFormat="1" customHeight="1" ht="1.05">
      <c r="A70" s="1223"/>
      <c r="D70" s="604"/>
      <c r="E70" s="1069" t="str">
        <f>E69&amp;".0"</f>
        <v>2.14.0</v>
      </c>
      <c r="F70" s="1047"/>
      <c r="G70" s="1069"/>
      <c r="H70" s="1048"/>
      <c r="I70" s="1048"/>
      <c r="J70" s="1049"/>
      <c r="K70" s="1692" t="str">
        <f>IF((LEN(E70)-LEN(SUBSTITUTE(E70,".","")))/LEN(".")=1,"p","")</f>
        <v/>
      </c>
      <c r="AF70" s="1692">
        <v>1</v>
      </c>
    </row>
    <row s="2851"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51" customFormat="1" customHeight="1" ht="18.75" hidden="1">
      <c r="A72" s="1045" t="s">
        <v>578</v>
      </c>
      <c r="C72" s="1692"/>
      <c r="D72" s="1694"/>
      <c r="E72" s="602" t="str">
        <f>FHD_NUM_P_34</f>
        <v/>
      </c>
      <c r="F72" s="1936" t="str">
        <f>FHD_P_34</f>
        <v/>
      </c>
      <c r="G72" s="1934" t="s">
        <v>552</v>
      </c>
      <c r="H72" s="613"/>
      <c r="I72" s="613"/>
      <c r="J72" s="345" t="str">
        <f>FHD_NOTE_P_34</f>
        <v/>
      </c>
      <c r="K72" s="599"/>
      <c r="L72" s="1692"/>
      <c r="M72" s="1692"/>
      <c r="R72" s="1692"/>
      <c r="U72" s="600"/>
      <c r="AA72" s="1688"/>
      <c r="AB72" s="1688"/>
      <c r="AC72" s="1688"/>
      <c r="AD72" s="1688"/>
      <c r="AE72" s="1688"/>
      <c r="AF72" s="1216">
        <v>0</v>
      </c>
    </row>
    <row s="2851"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1"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51" customFormat="1" customHeight="1" ht="19.95">
      <c r="A75" s="1043"/>
      <c r="C75" s="1692"/>
      <c r="D75" s="1694"/>
      <c r="E75" s="602" t="str">
        <f>FHD_NUM_P_37</f>
        <v>4</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1"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1"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1"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1" customFormat="1" customHeight="1" ht="19.95">
      <c r="A79" s="1043"/>
      <c r="C79" s="1692"/>
      <c r="D79" s="1694"/>
      <c r="E79" s="602" t="str">
        <f>FHD_NUM_P_41</f>
        <v>4.2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51" customFormat="1" customHeight="1" ht="19.95">
      <c r="A80" s="1045" t="s">
        <v>579</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552</v>
      </c>
      <c r="H80" s="1032"/>
      <c r="I80" s="613"/>
      <c r="J80" s="345" t="str">
        <f>FHD_NOTE_P_42</f>
        <v/>
      </c>
      <c r="K80" s="599"/>
      <c r="L80" s="1692"/>
      <c r="M80" s="1692"/>
      <c r="R80" s="1692"/>
      <c r="U80" s="600"/>
      <c r="AA80" s="1688"/>
      <c r="AB80" s="1688"/>
      <c r="AC80" s="1688"/>
      <c r="AD80" s="1688"/>
      <c r="AE80" s="1688"/>
      <c r="AF80" s="1216">
        <v>19</v>
      </c>
    </row>
    <row s="2851"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308</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1"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51"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51"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51"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1" customFormat="1" customHeight="1" ht="18.75">
      <c r="A91" s="2429" t="s">
        <v>582</v>
      </c>
      <c r="C91" s="791"/>
      <c r="D91" s="789"/>
      <c r="E91" s="602" t="str">
        <f>FHD_NUM_P_53</f>
        <v>7</v>
      </c>
      <c r="F91" s="1936" t="str">
        <f>FHD_P_53</f>
        <v>Объём приобретаемой холодной воды, используемой для горячего водоснабжения</v>
      </c>
      <c r="G91" s="1937" t="s">
        <v>581</v>
      </c>
      <c r="H91" s="1033"/>
      <c r="I91" s="633"/>
      <c r="J91" s="345" t="str">
        <f>FHD_NOTE_P_53</f>
        <v/>
      </c>
      <c r="K91" s="790"/>
      <c r="L91" s="791"/>
      <c r="M91" s="791"/>
      <c r="R91" s="791"/>
      <c r="U91" s="792"/>
      <c r="AA91" s="793"/>
      <c r="AB91" s="793"/>
      <c r="AC91" s="793"/>
      <c r="AD91" s="793"/>
      <c r="AE91" s="793"/>
      <c r="AF91" s="966">
        <v>0</v>
      </c>
    </row>
    <row s="2851"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581</v>
      </c>
      <c r="H92" s="1033"/>
      <c r="I92" s="633"/>
      <c r="J92" s="345" t="str">
        <f>FHD_NOTE_P_54</f>
        <v/>
      </c>
      <c r="K92" s="790"/>
      <c r="L92" s="791"/>
      <c r="M92" s="791"/>
      <c r="R92" s="791"/>
      <c r="U92" s="792"/>
      <c r="AA92" s="793"/>
      <c r="AB92" s="793"/>
      <c r="AC92" s="793"/>
      <c r="AD92" s="793"/>
      <c r="AE92" s="793"/>
      <c r="AF92" s="966">
        <v>0</v>
      </c>
    </row>
    <row s="2851"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51"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51" customFormat="1" customHeight="1" ht="18.75" hidden="1">
      <c r="A99" s="2427" t="s">
        <v>585</v>
      </c>
      <c r="C99" s="1692"/>
      <c r="D99" s="1694"/>
      <c r="E99" s="602" t="str">
        <f>FHD_NUM_P_61</f>
        <v/>
      </c>
      <c r="F99" s="1936" t="str">
        <f>FHD_P_61</f>
        <v/>
      </c>
      <c r="G99" s="1934" t="s">
        <v>556</v>
      </c>
      <c r="H99" s="1035"/>
      <c r="I99" s="798"/>
      <c r="J99" s="345" t="str">
        <f>FHD_NOTE_P_61</f>
        <v/>
      </c>
      <c r="K99" s="599"/>
      <c r="L99" s="1692"/>
      <c r="M99" s="1692"/>
      <c r="R99" s="1692"/>
      <c r="U99" s="600"/>
      <c r="AA99" s="1688"/>
      <c r="AB99" s="1688"/>
      <c r="AC99" s="1688"/>
      <c r="AD99" s="1688"/>
      <c r="AE99" s="1688"/>
      <c r="AF99" s="1216">
        <v>0</v>
      </c>
    </row>
    <row s="2852"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586</v>
      </c>
      <c r="G101" s="628"/>
      <c r="H101" s="629"/>
      <c r="I101" s="629"/>
      <c r="J101" s="1060" t="s">
        <v>587</v>
      </c>
      <c r="K101" s="599"/>
      <c r="AF101" s="1687">
        <v>0</v>
      </c>
    </row>
    <row s="2851" customFormat="1" customHeight="1" ht="18.75" hidden="1">
      <c r="A102" s="2427"/>
      <c r="C102" s="1692"/>
      <c r="D102" s="1694"/>
      <c r="E102" s="602" t="str">
        <f>FHD_NUM_P_62</f>
        <v/>
      </c>
      <c r="F102" s="1936" t="str">
        <f>FHD_P_62</f>
        <v/>
      </c>
      <c r="G102" s="1933" t="s">
        <v>556</v>
      </c>
      <c r="H102" s="613"/>
      <c r="I102" s="613"/>
      <c r="J102" s="345" t="str">
        <f>FHD_NOTE_P_62</f>
        <v/>
      </c>
      <c r="K102" s="599"/>
      <c r="L102" s="1692"/>
      <c r="M102" s="1692"/>
      <c r="R102" s="1692"/>
      <c r="U102" s="600"/>
      <c r="AA102" s="1688"/>
      <c r="AB102" s="1688"/>
      <c r="AC102" s="1688"/>
      <c r="AD102" s="1688"/>
      <c r="AE102" s="1688"/>
      <c r="AF102" s="1216">
        <v>0</v>
      </c>
    </row>
    <row s="2851" customFormat="1" customHeight="1" ht="18.75" hidden="1">
      <c r="A103" s="2427"/>
      <c r="C103" s="1692"/>
      <c r="D103" s="1694"/>
      <c r="E103" s="602" t="str">
        <f>FHD_NUM_P_63</f>
        <v/>
      </c>
      <c r="F103" s="1936" t="str">
        <f>FHD_P_63</f>
        <v/>
      </c>
      <c r="G103" s="1933" t="s">
        <v>583</v>
      </c>
      <c r="H103" s="633"/>
      <c r="I103" s="633"/>
      <c r="J103" s="345" t="str">
        <f>FHD_NOTE_P_63</f>
        <v/>
      </c>
      <c r="K103" s="599"/>
      <c r="L103" s="1692"/>
      <c r="M103" s="1692"/>
      <c r="R103" s="1692"/>
      <c r="U103" s="600"/>
      <c r="AA103" s="1688"/>
      <c r="AB103" s="1688"/>
      <c r="AC103" s="1688"/>
      <c r="AD103" s="1688"/>
      <c r="AE103" s="1688"/>
      <c r="AF103" s="1216">
        <v>0</v>
      </c>
    </row>
    <row s="2851" customFormat="1" customHeight="1" ht="18.75" hidden="1">
      <c r="A104" s="2427"/>
      <c r="C104" s="1692" t="s">
        <v>588</v>
      </c>
      <c r="D104" s="1694"/>
      <c r="E104" s="602" t="str">
        <f>FHD_NUM_P_64</f>
        <v/>
      </c>
      <c r="F104" s="1936" t="str">
        <f>FHD_P_64</f>
        <v/>
      </c>
      <c r="G104" s="1933" t="s">
        <v>583</v>
      </c>
      <c r="H104" s="601"/>
      <c r="I104" s="601"/>
      <c r="J104" s="345" t="str">
        <f>FHD_NOTE_P_64</f>
        <v/>
      </c>
      <c r="K104" s="599"/>
      <c r="L104" s="1692"/>
      <c r="M104" s="1692"/>
      <c r="R104" s="1692"/>
      <c r="U104" s="600"/>
      <c r="AA104" s="1688"/>
      <c r="AB104" s="1688"/>
      <c r="AC104" s="1688"/>
      <c r="AD104" s="1688"/>
      <c r="AE104" s="1688"/>
      <c r="AF104" s="1216">
        <v>0</v>
      </c>
    </row>
    <row s="2851" customFormat="1" customHeight="1" ht="18.75" hidden="1">
      <c r="A105" s="2427"/>
      <c r="C105" s="1692"/>
      <c r="D105" s="1694"/>
      <c r="E105" s="602" t="str">
        <f>FHD_NUM_P_65</f>
        <v/>
      </c>
      <c r="F105" s="1936" t="str">
        <f>FHD_P_65</f>
        <v/>
      </c>
      <c r="G105" s="1933" t="s">
        <v>583</v>
      </c>
      <c r="H105" s="633"/>
      <c r="I105" s="633"/>
      <c r="J105" s="345" t="str">
        <f>FHD_NOTE_P_65</f>
        <v/>
      </c>
      <c r="K105" s="599"/>
      <c r="L105" s="1692"/>
      <c r="M105" s="1692"/>
      <c r="R105" s="1692"/>
      <c r="U105" s="600"/>
      <c r="AA105" s="1688"/>
      <c r="AB105" s="1688"/>
      <c r="AC105" s="1688"/>
      <c r="AD105" s="1688"/>
      <c r="AE105" s="1688"/>
      <c r="AF105" s="1216">
        <v>0</v>
      </c>
    </row>
    <row s="2851" customFormat="1" customHeight="1" ht="18.75" hidden="1">
      <c r="A106" s="2427"/>
      <c r="C106" s="1692"/>
      <c r="D106" s="1694"/>
      <c r="E106" s="602" t="str">
        <f>FHD_NUM_P_66</f>
        <v/>
      </c>
      <c r="F106" s="1580" t="str">
        <f>FHD_P_66</f>
        <v/>
      </c>
      <c r="G106" s="1933" t="s">
        <v>583</v>
      </c>
      <c r="H106" s="633"/>
      <c r="I106" s="633"/>
      <c r="J106" s="345" t="str">
        <f>FHD_NOTE_P_66</f>
        <v/>
      </c>
      <c r="K106" s="599"/>
      <c r="L106" s="1692"/>
      <c r="M106" s="1692"/>
      <c r="R106" s="1692"/>
      <c r="U106" s="600"/>
      <c r="AA106" s="1688"/>
      <c r="AB106" s="1688"/>
      <c r="AC106" s="1688"/>
      <c r="AD106" s="1688"/>
      <c r="AE106" s="1688"/>
      <c r="AF106" s="1216">
        <v>0</v>
      </c>
    </row>
    <row s="2851" customFormat="1" customHeight="1" ht="18.75" hidden="1">
      <c r="A107" s="2427"/>
      <c r="C107" s="1692"/>
      <c r="D107" s="1694"/>
      <c r="E107" s="602" t="str">
        <f>FHD_NUM_P_67</f>
        <v/>
      </c>
      <c r="F107" s="1706" t="str">
        <f>FHD_P_67</f>
        <v/>
      </c>
      <c r="G107" s="1933" t="s">
        <v>583</v>
      </c>
      <c r="H107" s="633"/>
      <c r="I107" s="633"/>
      <c r="J107" s="345" t="str">
        <f>FHD_NOTE_P_67</f>
        <v/>
      </c>
      <c r="K107" s="599"/>
      <c r="L107" s="1692"/>
      <c r="M107" s="1692"/>
      <c r="R107" s="1692"/>
      <c r="U107" s="600"/>
      <c r="AA107" s="1688"/>
      <c r="AB107" s="1688"/>
      <c r="AC107" s="1688"/>
      <c r="AD107" s="1688"/>
      <c r="AE107" s="1688"/>
      <c r="AF107" s="1216">
        <v>0</v>
      </c>
    </row>
    <row s="2851" customFormat="1" customHeight="1" ht="18.75" hidden="1">
      <c r="A108" s="2427"/>
      <c r="C108" s="1692"/>
      <c r="D108" s="1694"/>
      <c r="E108" s="602" t="str">
        <f>FHD_NUM_P_68</f>
        <v/>
      </c>
      <c r="F108" s="1580" t="str">
        <f>FHD_P_68</f>
        <v/>
      </c>
      <c r="G108" s="1933" t="s">
        <v>583</v>
      </c>
      <c r="H108" s="633"/>
      <c r="I108" s="633"/>
      <c r="J108" s="345" t="str">
        <f>FHD_NOTE_P_68</f>
        <v/>
      </c>
      <c r="K108" s="599"/>
      <c r="L108" s="1692"/>
      <c r="M108" s="1692"/>
      <c r="R108" s="1692"/>
      <c r="U108" s="600"/>
      <c r="AA108" s="1688"/>
      <c r="AB108" s="1688"/>
      <c r="AC108" s="1688"/>
      <c r="AD108" s="1688"/>
      <c r="AE108" s="1688"/>
      <c r="AF108" s="1216">
        <v>0</v>
      </c>
    </row>
    <row s="2851" customFormat="1" customHeight="1" ht="18.75" hidden="1">
      <c r="A109" s="2427"/>
      <c r="C109" s="1692"/>
      <c r="D109" s="1694"/>
      <c r="E109" s="602" t="str">
        <f>FHD_NUM_P_69</f>
        <v/>
      </c>
      <c r="F109" s="1580" t="str">
        <f>FHD_P_69</f>
        <v/>
      </c>
      <c r="G109" s="1933" t="s">
        <v>583</v>
      </c>
      <c r="H109" s="633"/>
      <c r="I109" s="633"/>
      <c r="J109" s="345" t="str">
        <f>FHD_NOTE_P_69</f>
        <v/>
      </c>
      <c r="K109" s="599"/>
      <c r="L109" s="1692"/>
      <c r="M109" s="1692"/>
      <c r="R109" s="1692"/>
      <c r="U109" s="600"/>
      <c r="AA109" s="1688"/>
      <c r="AB109" s="1688"/>
      <c r="AC109" s="1688"/>
      <c r="AD109" s="1688"/>
      <c r="AE109" s="1688"/>
      <c r="AF109" s="1216">
        <v>0</v>
      </c>
    </row>
    <row s="2851" customFormat="1" customHeight="1" ht="22.5" hidden="1">
      <c r="A110" s="2427"/>
      <c r="C110" s="1692"/>
      <c r="D110" s="1694"/>
      <c r="E110" s="602" t="str">
        <f>FHD_NUM_P_70</f>
        <v/>
      </c>
      <c r="F110" s="1936" t="str">
        <f>FHD_P_70</f>
        <v/>
      </c>
      <c r="G110" s="1933" t="s">
        <v>589</v>
      </c>
      <c r="H110" s="613"/>
      <c r="I110" s="613"/>
      <c r="J110" s="345" t="str">
        <f>FHD_NOTE_P_70</f>
        <v/>
      </c>
      <c r="K110" s="599"/>
      <c r="L110" s="1692"/>
      <c r="M110" s="1692"/>
      <c r="R110" s="1692"/>
      <c r="U110" s="600"/>
      <c r="AA110" s="1688"/>
      <c r="AB110" s="1688"/>
      <c r="AC110" s="1688"/>
      <c r="AD110" s="1688"/>
      <c r="AE110" s="1688"/>
      <c r="AF110" s="1216">
        <v>0</v>
      </c>
    </row>
    <row s="2851" customFormat="1" customHeight="1" ht="22.5" hidden="1">
      <c r="A111" s="2427"/>
      <c r="C111" s="1692"/>
      <c r="D111" s="1694"/>
      <c r="E111" s="602" t="str">
        <f>FHD_NUM_P_71</f>
        <v/>
      </c>
      <c r="F111" s="1936" t="str">
        <f>FHD_P_71</f>
        <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hidden="1">
      <c r="A113" s="1045" t="s">
        <v>591</v>
      </c>
      <c r="D113" s="1694"/>
      <c r="E113" s="602" t="str">
        <f>FHD_NUM_P_73</f>
        <v/>
      </c>
      <c r="F113" s="1936" t="str">
        <f>FHD_P_73</f>
        <v/>
      </c>
      <c r="G113" s="1026" t="s">
        <v>590</v>
      </c>
      <c r="H113" s="1024"/>
      <c r="I113" s="1024"/>
      <c r="J113" s="345" t="str">
        <f>FHD_NOTE_P_73</f>
        <v/>
      </c>
      <c r="K113" s="599"/>
      <c r="AF113" s="1687">
        <v>0</v>
      </c>
    </row>
    <row customHeight="1" ht="33.75">
      <c r="A114" s="1045" t="s">
        <v>592</v>
      </c>
      <c r="D114" s="1694"/>
      <c r="E114" s="602" t="str">
        <f>FHD_NUM_P_74</f>
        <v>13</v>
      </c>
      <c r="F114" s="1936" t="str">
        <f>FHD_P_74</f>
        <v>Удельный расход электрической энергии на подачу воды в сеть</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2"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597</v>
      </c>
      <c r="D120" s="1694"/>
      <c r="E120" s="602" t="str">
        <f>FHD_NUM_P_78</f>
        <v/>
      </c>
      <c r="F120" s="1936" t="str">
        <f>FHD_P_78</f>
        <v/>
      </c>
      <c r="G120" s="1933" t="s">
        <v>560</v>
      </c>
      <c r="H120" s="633"/>
      <c r="I120" s="633"/>
      <c r="J120" s="345" t="str">
        <f>FHD_NOTE_P_78</f>
        <v/>
      </c>
      <c r="K120" s="599"/>
      <c r="AF120" s="1687">
        <v>0</v>
      </c>
    </row>
    <row s="2852"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586</v>
      </c>
      <c r="G122" s="628"/>
      <c r="H122" s="629"/>
      <c r="I122" s="629"/>
      <c r="J122" s="1060" t="s">
        <v>598</v>
      </c>
      <c r="K122" s="599"/>
      <c r="AF122" s="1687">
        <v>0</v>
      </c>
    </row>
    <row customHeight="1" ht="22.5" hidden="1">
      <c r="A123" s="2427"/>
      <c r="D123" s="1694"/>
      <c r="E123" s="602" t="str">
        <f>FHD_NUM_P_79</f>
        <v/>
      </c>
      <c r="F123" s="1936" t="str">
        <f>FHD_P_79</f>
        <v/>
      </c>
      <c r="G123" s="1934" t="s">
        <v>562</v>
      </c>
      <c r="H123" s="633"/>
      <c r="I123" s="633"/>
      <c r="J123" s="345" t="str">
        <f>FHD_NOTE_P_79</f>
        <v/>
      </c>
      <c r="K123" s="599"/>
      <c r="AF123" s="1687">
        <v>0</v>
      </c>
    </row>
    <row s="2852"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586</v>
      </c>
      <c r="G125" s="628"/>
      <c r="H125" s="629"/>
      <c r="I125" s="629"/>
      <c r="J125" s="1060" t="s">
        <v>599</v>
      </c>
      <c r="K125" s="599"/>
      <c r="AF125" s="1687">
        <v>0</v>
      </c>
    </row>
    <row customHeight="1" ht="22.5" hidden="1">
      <c r="A126" s="2427"/>
      <c r="D126" s="1694"/>
      <c r="E126" s="602" t="str">
        <f>FHD_NUM_P_80</f>
        <v/>
      </c>
      <c r="F126" s="1936" t="str">
        <f>FHD_P_80</f>
        <v/>
      </c>
      <c r="G126" s="1934" t="s">
        <v>600</v>
      </c>
      <c r="H126" s="613"/>
      <c r="I126" s="613"/>
      <c r="J126" s="345" t="str">
        <f>FHD_NOTE_P_80</f>
        <v/>
      </c>
      <c r="K126" s="599"/>
      <c r="AF126" s="1687">
        <v>0</v>
      </c>
    </row>
    <row customHeight="1" ht="18.75" hidden="1">
      <c r="A127" s="2427"/>
      <c r="D127" s="1694"/>
      <c r="E127" s="602" t="str">
        <f>FHD_NUM_P_81</f>
        <v/>
      </c>
      <c r="F127" s="1936" t="str">
        <f>FHD_P_81</f>
        <v/>
      </c>
      <c r="G127" s="1934" t="s">
        <v>601</v>
      </c>
      <c r="H127" s="613"/>
      <c r="I127" s="613"/>
      <c r="J127" s="345" t="str">
        <f>FHD_NOTE_P_81</f>
        <v/>
      </c>
      <c r="K127" s="599"/>
      <c r="AF127" s="1687">
        <v>0</v>
      </c>
    </row>
    <row customHeight="1" ht="18.75" hidden="1">
      <c r="A128" s="2427"/>
      <c r="C128" s="1692" t="s">
        <v>588</v>
      </c>
      <c r="D128" s="1694"/>
      <c r="E128" s="602" t="str">
        <f>FHD_NUM_P_82</f>
        <v/>
      </c>
      <c r="F128" s="1936" t="str">
        <f>FHD_P_82</f>
        <v/>
      </c>
      <c r="G128" s="1934" t="s">
        <v>308</v>
      </c>
      <c r="H128" s="457"/>
      <c r="I128" s="457"/>
      <c r="J128" s="345" t="str">
        <f>FHD_NOTE_P_82</f>
        <v/>
      </c>
      <c r="K128" s="599"/>
      <c r="AF128" s="1687">
        <v>0</v>
      </c>
    </row>
    <row customHeight="1" ht="18.75" hidden="1">
      <c r="A129" s="2427"/>
      <c r="C129" s="1692" t="s">
        <v>588</v>
      </c>
      <c r="D129" s="1694"/>
      <c r="E129" s="602" t="str">
        <f>FHD_NUM_P_83</f>
        <v/>
      </c>
      <c r="F129" s="1580" t="str">
        <f>FHD_P_83</f>
        <v/>
      </c>
      <c r="G129" s="1934" t="s">
        <v>308</v>
      </c>
      <c r="H129" s="457"/>
      <c r="I129" s="457"/>
      <c r="J129" s="345" t="str">
        <f>FHD_NOTE_P_83</f>
        <v/>
      </c>
      <c r="K129" s="599"/>
      <c r="AF129" s="1687">
        <v>0</v>
      </c>
    </row>
    <row customHeight="1" ht="18.75" hidden="1">
      <c r="A130" s="2427"/>
      <c r="C130" s="1692" t="s">
        <v>588</v>
      </c>
      <c r="D130" s="1694"/>
      <c r="E130" s="602" t="str">
        <f>FHD_NUM_P_84</f>
        <v/>
      </c>
      <c r="F130" s="1580" t="str">
        <f>FHD_P_84</f>
        <v/>
      </c>
      <c r="G130" s="1934" t="s">
        <v>308</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7"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7"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7"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7"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7"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7"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7"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7"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7"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7"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7"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7"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7"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7"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7"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7"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7"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7"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7"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7"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7"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7"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7"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7"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7"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7"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7"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7"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7"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7"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7"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7"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7"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7"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7"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7"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7"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7"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7"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7"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7"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7"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7"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7"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7"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7"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7"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7"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7"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7"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7"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7"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7"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7"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7"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7"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7"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7"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7"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7"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7"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7"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7"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7"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7"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7"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7"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7"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7"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7"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7"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7"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7"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7"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7"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7"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7"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7"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7"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7"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7"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7"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7"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7"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7"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7"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7"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991B8-4098-187C-8FC8-81604759B8D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2" width="10.00390625" customWidth="1"/>
    <col min="22" max="22" style="2852"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АО "ДГК" СП "Биробиджанская ТЭЦ"</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7"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302</v>
      </c>
      <c r="F9" s="2158"/>
      <c r="G9" s="2158"/>
      <c r="H9" s="2158"/>
      <c r="I9" s="2158"/>
      <c r="J9" s="2158"/>
      <c r="K9" s="2158"/>
      <c r="L9" s="2158"/>
      <c r="M9" s="2158"/>
      <c r="N9" s="2158"/>
      <c r="O9" s="2158"/>
      <c r="P9" s="2158"/>
      <c r="Q9" s="2158"/>
      <c r="R9" s="2159"/>
      <c r="S9" s="2183" t="s">
        <v>303</v>
      </c>
      <c r="T9" s="390"/>
      <c r="CF9" s="561">
        <v>19</v>
      </c>
    </row>
    <row customHeight="1" ht="48.29999999999999">
      <c r="D10" s="607" t="s">
        <v>88</v>
      </c>
      <c r="E10" s="2183" t="s">
        <v>88</v>
      </c>
      <c r="F10" s="2183"/>
      <c r="G10" s="577" t="s">
        <v>304</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52" customFormat="1" customHeight="1" ht="15" hidden="1">
      <c r="A11" s="1108"/>
      <c r="D11" s="1081" t="s">
        <v>109</v>
      </c>
      <c r="E11" s="1081"/>
      <c r="F11" s="1081" t="s">
        <v>110</v>
      </c>
      <c r="G11" s="1081" t="s">
        <v>90</v>
      </c>
      <c r="H11" s="1081"/>
      <c r="I11" s="1081" t="s">
        <v>91</v>
      </c>
      <c r="J11" s="1081" t="s">
        <v>111</v>
      </c>
      <c r="K11" s="1081" t="s">
        <v>92</v>
      </c>
      <c r="L11" s="1081"/>
      <c r="M11" s="1081" t="s">
        <v>93</v>
      </c>
      <c r="N11" s="1081" t="s">
        <v>99</v>
      </c>
      <c r="O11" s="1081" t="s">
        <v>147</v>
      </c>
      <c r="P11" s="1081" t="s">
        <v>148</v>
      </c>
      <c r="Q11" s="1081" t="s">
        <v>149</v>
      </c>
      <c r="R11" s="1081" t="s">
        <v>150</v>
      </c>
      <c r="S11" s="1081" t="s">
        <v>151</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7" customFormat="1" customHeight="1" ht="1.05">
      <c r="A13" s="677"/>
      <c r="B13" s="622"/>
      <c r="D13" s="604" t="s">
        <v>378</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2" customFormat="1" customHeight="1" ht="15" hidden="1">
      <c r="A14" s="679" t="s">
        <v>116</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2" customFormat="1" customHeight="1" ht="15" hidden="1">
      <c r="A15" s="679"/>
      <c r="B15" s="680"/>
      <c r="C15" s="680"/>
      <c r="D15" s="2437"/>
      <c r="E15" s="2433" t="s">
        <v>564</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2"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2"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2"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2"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2"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2"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2"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0E568-3EAD-3218-0348-D9163E7F75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4" width="10.7109375" hidden="1" customWidth="1"/>
    <col min="6" max="6" style="2851" width="16.8515625" hidden="1" customWidth="1"/>
    <col min="7" max="7" style="2852"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1" width="9.7109375" hidden="1" customWidth="1"/>
    <col min="15" max="15" style="2774" width="102.00390625" customWidth="1"/>
    <col min="16" max="16" style="2851" width="9.00390625" customWidth="1"/>
    <col min="17" max="17" style="2852" width="5.00390625" customWidth="1"/>
    <col min="18" max="18" style="2852" width="3.00390625" customWidth="1"/>
    <col min="19" max="22" style="2851" width="3.00390625" customWidth="1"/>
    <col min="23" max="23" style="2852" width="10.00390625" customWidth="1"/>
    <col min="24" max="24" style="2851" width="34.00390625" customWidth="1"/>
    <col min="25" max="25" style="2851" width="9.00390625" customWidth="1"/>
    <col min="26" max="26" style="4024" width="8.00390625" customWidth="1"/>
    <col min="27" max="31" style="2851" width="8.00390625" customWidth="1"/>
    <col min="32" max="36" style="2738" width="8.00390625" customWidth="1"/>
    <col min="37" max="37" style="2774" width="5.421875" hidden="1" customWidth="1"/>
  </cols>
  <sheetData>
    <row s="2851" customFormat="1" customHeight="1" ht="33.75" hidden="1">
      <c r="A1" s="1043"/>
      <c r="B1" s="1043"/>
      <c r="C1" s="1043"/>
      <c r="D1" s="1043"/>
      <c r="E1" s="1043"/>
      <c r="G1" s="1692"/>
      <c r="H1" s="934"/>
      <c r="L1" s="1422">
        <v>4</v>
      </c>
      <c r="M1" s="1422">
        <v>4</v>
      </c>
      <c r="Q1" s="1692"/>
      <c r="R1" s="1692"/>
      <c r="W1" s="1692"/>
      <c r="AK1" s="1422" t="s">
        <v>14</v>
      </c>
    </row>
    <row s="2851"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АО "ДГК" СП "Биробиджанская ТЭЦ"</v>
      </c>
      <c r="J7" s="2305"/>
      <c r="K7" s="2305"/>
      <c r="L7" s="2305"/>
      <c r="M7" s="2305"/>
      <c r="AK7" s="1687">
        <v>24</v>
      </c>
    </row>
    <row customHeight="1" ht="11.549999999999999">
      <c r="I8" s="1191"/>
      <c r="J8" s="1191"/>
      <c r="K8" s="1191"/>
      <c r="L8" s="1191"/>
      <c r="M8" s="1191"/>
      <c r="AK8" s="1687">
        <v>11</v>
      </c>
    </row>
    <row s="2852" customFormat="1" customHeight="1" ht="30" hidden="1">
      <c r="A9" s="1223"/>
      <c r="B9" s="1223"/>
      <c r="C9" s="1223"/>
      <c r="E9" s="1223"/>
      <c r="H9" s="1698"/>
      <c r="L9" s="945"/>
      <c r="M9" s="945" t="s">
        <v>116</v>
      </c>
      <c r="AK9" s="1692">
        <v>1</v>
      </c>
    </row>
    <row customHeight="1" ht="11.549999999999999">
      <c r="E10" s="2106" t="s">
        <v>620</v>
      </c>
      <c r="I10" s="767"/>
      <c r="J10" s="2423" t="s">
        <v>105</v>
      </c>
      <c r="K10" s="2424"/>
      <c r="L10" s="2085" t="str">
        <f>IF(L9="","",INDEX(DIFFERENTIATION_UNMERGE_VD,MATCH(L9,DIFFERENTIATION_ID_DIFF,0)))</f>
        <v/>
      </c>
      <c r="M10" s="2085">
        <f>IF(M9="","",INDEX(DIFFERENTIATION_UNMERGE_VD,MATCH(M9,DIFFERENTIATION_ID_DIFF,0)))</f>
        <v>0</v>
      </c>
      <c r="O10" s="2183" t="s">
        <v>303</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302</v>
      </c>
      <c r="J13" s="2426"/>
      <c r="K13" s="2426"/>
      <c r="L13" s="2083"/>
      <c r="M13" s="2123"/>
      <c r="O13" s="2183"/>
      <c r="AK13" s="1687">
        <v>11</v>
      </c>
    </row>
    <row customHeight="1" ht="24">
      <c r="I14" s="2076" t="s">
        <v>88</v>
      </c>
      <c r="J14" s="2076" t="s">
        <v>304</v>
      </c>
      <c r="K14" s="2076" t="s">
        <v>566</v>
      </c>
      <c r="L14" s="2116" t="s">
        <v>305</v>
      </c>
      <c r="M14" s="2117" t="s">
        <v>305</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308</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52" customFormat="1" customHeight="1" ht="17.25" hidden="1">
      <c r="A17" s="1223"/>
      <c r="B17" s="1223"/>
      <c r="C17" s="1223"/>
      <c r="D17" s="1223"/>
      <c r="E17" s="1223"/>
      <c r="H17" s="1380"/>
      <c r="I17" s="1069" t="s">
        <v>636</v>
      </c>
      <c r="J17" s="1047"/>
      <c r="K17" s="1069"/>
      <c r="L17" s="1048"/>
      <c r="M17" s="1048"/>
      <c r="O17" s="1441"/>
      <c r="AK17" s="1692">
        <v>1</v>
      </c>
    </row>
    <row s="2851"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51"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308</v>
      </c>
      <c r="L34" s="441"/>
      <c r="M34" s="1220"/>
      <c r="N34" s="599"/>
      <c r="O34" s="1581" t="s">
        <v>631</v>
      </c>
      <c r="P34" s="599"/>
      <c r="AK34" s="1687">
        <v>103</v>
      </c>
    </row>
    <row s="3407"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7"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7"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7"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7"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7"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7"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7"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7"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7"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7"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7"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7"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7"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7"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7"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7"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7"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7"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7"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7"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7"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7"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7"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7"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7"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7"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7"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7"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7"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7"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7"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7"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7"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7"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7"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7"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7"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7"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7"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7"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7"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7"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7"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7"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7"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7"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7"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7"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7"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7"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7"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7"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7"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7"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7"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7"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7"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7"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7"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7"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7"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7"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7"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7"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7"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7"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7"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7"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7"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7"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7"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7"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7"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7"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7"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7"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7"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7"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7"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7"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7"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7"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7"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7"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7"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7"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7"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7"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7"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7"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7"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7"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7"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7"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7"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7"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7"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7"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7"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7"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7"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7"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7"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7"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7"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7"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7"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7"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7"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7"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7"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7"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7"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7"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7"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7"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7"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7"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7"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7"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7"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7"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7"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7"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7"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7"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7"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7"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7"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7"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7"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7"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7"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7"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7"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7"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7"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7"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7"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7"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7"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7"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7"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7"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7"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7"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7"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7"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7"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7"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7"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7"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7"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7"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148</v>
      </c>
      <c r="C204" s="1043" t="s">
        <v>148</v>
      </c>
      <c r="D204" s="1043" t="s">
        <v>148</v>
      </c>
      <c r="E204" s="1043" t="s">
        <v>148</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BE7A8-0158-B549-EFB8-0724E02F135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6" width="9.140625" hidden="1" customWidth="1"/>
    <col min="6" max="7" style="2851" width="9.140625" hidden="1" customWidth="1"/>
    <col min="8" max="8" style="3643"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1"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308</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АО "ДГК" СП "Биробиджанская ТЭЦ"</v>
      </c>
      <c r="J6" s="2305"/>
      <c r="K6" s="2305"/>
      <c r="L6" s="2305"/>
      <c r="M6" s="322"/>
      <c r="W6" s="1687">
        <v>17</v>
      </c>
    </row>
    <row customHeight="1" ht="14.699999999999998">
      <c r="H7" s="432"/>
      <c r="I7" s="513"/>
      <c r="J7" s="519"/>
      <c r="K7" s="519"/>
      <c r="L7" s="808"/>
      <c r="M7" s="249"/>
      <c r="W7" s="1687">
        <v>14</v>
      </c>
    </row>
    <row customHeight="1" ht="14.699999999999998">
      <c r="H8" s="432"/>
      <c r="I8" s="2442" t="s">
        <v>302</v>
      </c>
      <c r="J8" s="2443"/>
      <c r="K8" s="2443"/>
      <c r="L8" s="2444"/>
      <c r="M8" s="2445" t="s">
        <v>303</v>
      </c>
      <c r="W8" s="1687">
        <v>14</v>
      </c>
    </row>
    <row customHeight="1" ht="35.699999999999996">
      <c r="E9" s="2107" t="s">
        <v>618</v>
      </c>
      <c r="F9" s="2107" t="s">
        <v>624</v>
      </c>
      <c r="H9" s="432"/>
      <c r="I9" s="2081" t="s">
        <v>88</v>
      </c>
      <c r="J9" s="2082" t="s">
        <v>304</v>
      </c>
      <c r="K9" s="2120" t="s">
        <v>566</v>
      </c>
      <c r="L9" s="2121" t="s">
        <v>305</v>
      </c>
      <c r="M9" s="2445"/>
      <c r="W9" s="1687">
        <v>34</v>
      </c>
    </row>
    <row customHeight="1" ht="35.699999999999996">
      <c r="B10" s="2109" t="s">
        <v>691</v>
      </c>
      <c r="C10" s="2109" t="s">
        <v>692</v>
      </c>
      <c r="D10" s="2108" t="s">
        <v>627</v>
      </c>
      <c r="E10" s="2112" t="s">
        <v>628</v>
      </c>
      <c r="F10" s="2112" t="s">
        <v>628</v>
      </c>
      <c r="H10" s="432"/>
      <c r="I10" s="2080" t="s">
        <v>109</v>
      </c>
      <c r="J10" s="1942" t="s">
        <v>693</v>
      </c>
      <c r="K10" s="2074" t="s">
        <v>308</v>
      </c>
      <c r="L10" s="874"/>
      <c r="M10" s="353" t="s">
        <v>694</v>
      </c>
      <c r="W10" s="1687">
        <v>34</v>
      </c>
    </row>
    <row customHeight="1" ht="50.25">
      <c r="B11" s="2109" t="s">
        <v>695</v>
      </c>
      <c r="C11" s="2109" t="s">
        <v>696</v>
      </c>
      <c r="D11" s="2108" t="s">
        <v>627</v>
      </c>
      <c r="E11" s="2112" t="s">
        <v>628</v>
      </c>
      <c r="F11" s="2112" t="s">
        <v>628</v>
      </c>
      <c r="H11" s="432"/>
      <c r="I11" s="2080" t="s">
        <v>110</v>
      </c>
      <c r="J11" s="1942" t="s">
        <v>697</v>
      </c>
      <c r="K11" s="2074" t="s">
        <v>308</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308</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147</v>
      </c>
      <c r="F16" s="2111" t="s">
        <v>147</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82F78-5F1A-7BEE-0811-AB68C0DCDEC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4"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024" width="8.00390625" customWidth="1"/>
    <col min="22" max="26" style="2851" width="8.00390625" customWidth="1"/>
    <col min="27" max="31" style="2738" width="8.00390625" customWidth="1"/>
    <col min="32" max="32" style="2774" width="10.421875" hidden="1" customWidth="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АО "ДГК" СП "Биробиджанская ТЭЦ"</v>
      </c>
      <c r="F7" s="2305"/>
      <c r="G7" s="2305"/>
      <c r="H7" s="2305"/>
      <c r="I7" s="2305"/>
      <c r="AF7" s="1687">
        <v>11</v>
      </c>
    </row>
    <row customHeight="1" ht="11.549999999999999">
      <c r="E8" s="1191"/>
      <c r="F8" s="1191"/>
      <c r="G8" s="1191"/>
      <c r="H8" s="1191"/>
      <c r="I8" s="1191"/>
      <c r="AF8" s="1687">
        <v>11</v>
      </c>
    </row>
    <row s="2852" customFormat="1" customHeight="1" ht="4.2">
      <c r="A9" s="1223"/>
      <c r="D9" s="1698"/>
      <c r="H9" s="945"/>
      <c r="I9" s="945" t="s">
        <v>116</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302</v>
      </c>
      <c r="F13" s="2426"/>
      <c r="G13" s="2426"/>
      <c r="H13" s="1607"/>
      <c r="I13" s="1607"/>
      <c r="J13" s="2183"/>
      <c r="AF13" s="1687">
        <v>11</v>
      </c>
    </row>
    <row customHeight="1" ht="24">
      <c r="E14" s="1695" t="s">
        <v>88</v>
      </c>
      <c r="F14" s="1690" t="s">
        <v>304</v>
      </c>
      <c r="G14" s="1690" t="s">
        <v>566</v>
      </c>
      <c r="H14" s="1690" t="s">
        <v>305</v>
      </c>
      <c r="I14" s="1690" t="s">
        <v>305</v>
      </c>
      <c r="J14" s="2183"/>
      <c r="AF14" s="1687">
        <v>23</v>
      </c>
    </row>
    <row customHeight="1" ht="19.95">
      <c r="D15" s="1694"/>
      <c r="E15" s="1686" t="s">
        <v>109</v>
      </c>
      <c r="F15" s="763" t="s">
        <v>705</v>
      </c>
      <c r="G15" s="1702" t="s">
        <v>552</v>
      </c>
      <c r="H15" s="613"/>
      <c r="I15" s="613"/>
      <c r="J15" s="345" t="s">
        <v>706</v>
      </c>
      <c r="K15" s="599" t="s">
        <v>630</v>
      </c>
      <c r="AF15" s="1687">
        <v>19</v>
      </c>
    </row>
    <row customHeight="1" ht="35.699999999999996">
      <c r="D16" s="1694"/>
      <c r="E16" s="1686" t="s">
        <v>110</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309</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312</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51"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52" customFormat="1" customHeight="1" ht="1.05">
      <c r="A33" s="1223"/>
      <c r="D33" s="604"/>
      <c r="E33" s="858" t="str">
        <f>E32&amp;".0"</f>
        <v>2.8.0</v>
      </c>
      <c r="F33" s="1047"/>
      <c r="G33" s="607"/>
      <c r="H33" s="1048"/>
      <c r="I33" s="1048"/>
      <c r="J33" s="1049"/>
      <c r="AF33" s="1692">
        <v>1</v>
      </c>
    </row>
    <row s="2851"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51"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51" customFormat="1" customHeight="1" ht="35.699999999999996">
      <c r="A37" s="1045"/>
      <c r="C37" s="1692"/>
      <c r="D37" s="1694"/>
      <c r="E37" s="1720" t="s">
        <v>326</v>
      </c>
      <c r="F37" s="1010" t="s">
        <v>751</v>
      </c>
      <c r="G37" s="1710"/>
      <c r="H37" s="613"/>
      <c r="I37" s="613"/>
      <c r="J37" s="345"/>
      <c r="K37" s="599"/>
      <c r="L37" s="1692"/>
      <c r="M37" s="1692"/>
      <c r="R37" s="1692"/>
      <c r="U37" s="600"/>
      <c r="AA37" s="1688"/>
      <c r="AB37" s="1688"/>
      <c r="AC37" s="1688"/>
      <c r="AD37" s="1688"/>
      <c r="AE37" s="1688"/>
      <c r="AF37" s="1216">
        <v>34</v>
      </c>
    </row>
    <row s="2851"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51"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51"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51"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51"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51" customFormat="1" customHeight="1" ht="35.699999999999996">
      <c r="A43" s="1043"/>
      <c r="C43" s="1692" t="s">
        <v>588</v>
      </c>
      <c r="D43" s="1694"/>
      <c r="E43" s="1720" t="s">
        <v>111</v>
      </c>
      <c r="F43" s="763" t="s">
        <v>629</v>
      </c>
      <c r="G43" s="1702" t="s">
        <v>766</v>
      </c>
      <c r="H43" s="457"/>
      <c r="I43" s="457"/>
      <c r="J43" s="345" t="s">
        <v>767</v>
      </c>
      <c r="K43" s="599"/>
      <c r="L43" s="1692"/>
      <c r="M43" s="1692"/>
      <c r="R43" s="1692"/>
      <c r="U43" s="600"/>
      <c r="AA43" s="1688"/>
      <c r="AB43" s="1688"/>
      <c r="AC43" s="1688"/>
      <c r="AD43" s="1688"/>
      <c r="AE43" s="1688"/>
      <c r="AF43" s="1216">
        <v>34</v>
      </c>
    </row>
    <row s="2851"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51"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51" customFormat="1" customHeight="1" ht="19.95">
      <c r="A46" s="1043"/>
      <c r="C46" s="1692"/>
      <c r="D46" s="1694"/>
      <c r="E46" s="1720" t="s">
        <v>99</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7"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7"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7"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7"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7"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7"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7"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C7585-2C88-0F52-8C98-BD6095D2EA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4" width="10.7109375" hidden="1" customWidth="1"/>
    <col min="2" max="2" style="2851" width="16.8515625" hidden="1" customWidth="1"/>
    <col min="3" max="3" style="2852"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1" width="9.00390625" customWidth="1"/>
    <col min="12" max="12" style="2852" width="5.00390625" customWidth="1"/>
    <col min="13" max="13" style="2852" width="3.00390625" customWidth="1"/>
    <col min="14" max="17" style="2851" width="3.00390625" customWidth="1"/>
    <col min="18" max="18" style="2852" width="10.00390625" customWidth="1"/>
    <col min="19" max="19" style="2851" width="34.00390625" customWidth="1"/>
    <col min="20" max="20" style="2851" width="9.00390625" customWidth="1"/>
    <col min="21" max="21" style="4024" width="8.00390625" customWidth="1"/>
    <col min="22" max="26" style="2851" width="8.00390625" customWidth="1"/>
    <col min="27" max="31" style="2738" width="8.00390625" customWidth="1"/>
    <col min="32" max="32" style="2774" width="9.140625" hidden="1"/>
  </cols>
  <sheetData>
    <row s="2851" customFormat="1" customHeight="1" ht="22.5" hidden="1">
      <c r="A1" s="1043"/>
      <c r="C1" s="1692"/>
      <c r="D1" s="593"/>
      <c r="H1" s="1216">
        <v>4</v>
      </c>
      <c r="I1" s="1216">
        <v>4</v>
      </c>
      <c r="L1" s="1692"/>
      <c r="M1" s="1692"/>
      <c r="R1" s="1692"/>
      <c r="AF1" s="1216" t="s">
        <v>14</v>
      </c>
    </row>
    <row s="2851"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АО "ДГК" СП "Биробиджанская ТЭЦ"</v>
      </c>
      <c r="F7" s="2305"/>
      <c r="G7" s="2305"/>
      <c r="H7" s="2305"/>
      <c r="I7" s="2305"/>
      <c r="AF7" s="1687">
        <v>24</v>
      </c>
    </row>
    <row customHeight="1" ht="11.549999999999999">
      <c r="E8" s="1191"/>
      <c r="F8" s="1191"/>
      <c r="G8" s="1191"/>
      <c r="H8" s="1191"/>
      <c r="I8" s="1191"/>
      <c r="AF8" s="1687">
        <v>11</v>
      </c>
    </row>
    <row s="2852" customFormat="1" customHeight="1" ht="1.05">
      <c r="A9" s="1223"/>
      <c r="D9" s="1698"/>
      <c r="H9" s="945"/>
      <c r="I9" s="945" t="s">
        <v>116</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302</v>
      </c>
      <c r="F13" s="2426"/>
      <c r="G13" s="2426"/>
      <c r="H13" s="1712"/>
      <c r="I13" s="1712"/>
      <c r="J13" s="2183"/>
      <c r="AF13" s="1687">
        <v>11</v>
      </c>
    </row>
    <row customHeight="1" ht="24">
      <c r="E14" s="1713" t="s">
        <v>88</v>
      </c>
      <c r="F14" s="1716" t="s">
        <v>304</v>
      </c>
      <c r="G14" s="1716" t="s">
        <v>566</v>
      </c>
      <c r="H14" s="1716" t="s">
        <v>305</v>
      </c>
      <c r="I14" s="1716" t="s">
        <v>305</v>
      </c>
      <c r="J14" s="2183"/>
      <c r="AF14" s="1687">
        <v>23</v>
      </c>
    </row>
    <row customHeight="1" ht="19.95">
      <c r="D15" s="1694"/>
      <c r="E15" s="1686" t="s">
        <v>109</v>
      </c>
      <c r="F15" s="763" t="s">
        <v>776</v>
      </c>
      <c r="G15" s="1713" t="s">
        <v>552</v>
      </c>
      <c r="H15" s="613"/>
      <c r="I15" s="613"/>
      <c r="J15" s="345" t="s">
        <v>777</v>
      </c>
      <c r="K15" s="599" t="s">
        <v>630</v>
      </c>
      <c r="AF15" s="1687">
        <v>19</v>
      </c>
    </row>
    <row customHeight="1" ht="24">
      <c r="D16" s="1694"/>
      <c r="E16" s="1686" t="s">
        <v>110</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309</v>
      </c>
      <c r="F20" s="1723" t="s">
        <v>784</v>
      </c>
      <c r="G20" s="1710" t="s">
        <v>552</v>
      </c>
      <c r="H20" s="613"/>
      <c r="I20" s="613"/>
      <c r="J20" s="345"/>
      <c r="K20" s="599"/>
      <c r="AF20" s="1687">
        <v>34</v>
      </c>
    </row>
    <row customHeight="1" ht="48.29999999999999">
      <c r="D21" s="1694"/>
      <c r="E21" s="1720" t="s">
        <v>312</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51"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52" customFormat="1" customHeight="1" ht="1.05">
      <c r="A28" s="1223"/>
      <c r="D28" s="604"/>
      <c r="E28" s="858" t="str">
        <f>E27&amp;".0"</f>
        <v>2.9.0</v>
      </c>
      <c r="F28" s="1047"/>
      <c r="G28" s="607"/>
      <c r="H28" s="1048"/>
      <c r="I28" s="1048"/>
      <c r="J28" s="1049"/>
      <c r="AF28" s="1692">
        <v>1</v>
      </c>
    </row>
    <row s="2851"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51"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51"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51"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51"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51"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51" customFormat="1" customHeight="1" ht="35.699999999999996">
      <c r="A35" s="1043"/>
      <c r="C35" s="1692" t="s">
        <v>588</v>
      </c>
      <c r="D35" s="1694"/>
      <c r="E35" s="1720" t="s">
        <v>111</v>
      </c>
      <c r="F35" s="1717" t="s">
        <v>629</v>
      </c>
      <c r="G35" s="1713" t="s">
        <v>308</v>
      </c>
      <c r="H35" s="457"/>
      <c r="I35" s="457"/>
      <c r="J35" s="345" t="s">
        <v>801</v>
      </c>
      <c r="K35" s="599"/>
      <c r="L35" s="1692"/>
      <c r="M35" s="1692"/>
      <c r="R35" s="1692"/>
      <c r="U35" s="600"/>
      <c r="AA35" s="1688"/>
      <c r="AB35" s="1688"/>
      <c r="AC35" s="1688"/>
      <c r="AD35" s="1688"/>
      <c r="AE35" s="1688"/>
      <c r="AF35" s="1216">
        <v>34</v>
      </c>
    </row>
    <row s="2851"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51"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407"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7"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7"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7"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7"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7"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7"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7"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7"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7"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7"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7"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7"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7"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7"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7"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7"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7"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7"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7"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7"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7"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7"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7"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7"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7"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7"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7"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7"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7"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7"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7"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7"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7"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7"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7"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7"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7"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7"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7"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7"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7"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7"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7"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7"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7"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7"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7"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7"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7"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7"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7"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7"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7"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7"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7"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7"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7"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7"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7"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7"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7"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7"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7"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7"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7"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7"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7"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7"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7"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7"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7"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7"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7"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7"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7"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7"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7"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7"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7"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7"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7"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7"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7"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7"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7"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7"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7"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7"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7"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7"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7"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7"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7"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7"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7"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7"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7"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7"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7"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7"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7"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7"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7"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7"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7"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7"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7"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7"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7"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7"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7"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7"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7"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7"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7"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7"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7"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7"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7"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7"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7"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7"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7"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7"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7"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7"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7"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7"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7"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7"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7"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7"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7"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7"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7"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7"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7"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7"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7"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7"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7"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7"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7"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7"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7"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7"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7"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7"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7"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7"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7"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7"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7"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7"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7"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36F4F-C882-A368-F918-DEDE3E46D9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3" width="9.140625" hidden="1" customWidth="1"/>
    <col min="2" max="2" style="2852"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1"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АО "ДГК" СП "Биробиджанская ТЭЦ"</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302</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305</v>
      </c>
      <c r="H11" s="521" t="s">
        <v>392</v>
      </c>
      <c r="I11" s="863" t="s">
        <v>305</v>
      </c>
      <c r="J11" s="864" t="s">
        <v>392</v>
      </c>
      <c r="K11" s="2288"/>
      <c r="L11" s="714"/>
      <c r="X11" s="565">
        <v>23</v>
      </c>
    </row>
    <row s="2852"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hidden="1">
      <c r="A13" s="2448" t="s">
        <v>808</v>
      </c>
      <c r="D13" s="1009" t="s">
        <v>109</v>
      </c>
      <c r="E13" s="335" t="s">
        <v>809</v>
      </c>
      <c r="F13" s="716" t="s">
        <v>810</v>
      </c>
      <c r="G13" s="613"/>
      <c r="H13" s="717"/>
      <c r="I13" s="613"/>
      <c r="J13" s="717"/>
      <c r="K13" s="345" t="s">
        <v>811</v>
      </c>
      <c r="L13" s="776"/>
      <c r="X13" s="561">
        <v>0</v>
      </c>
    </row>
    <row customHeight="1" ht="22.5" hidden="1">
      <c r="A14" s="2448"/>
      <c r="D14" s="595" t="s">
        <v>110</v>
      </c>
      <c r="E14" s="335" t="s">
        <v>812</v>
      </c>
      <c r="F14" s="716" t="s">
        <v>813</v>
      </c>
      <c r="G14" s="613"/>
      <c r="H14" s="718"/>
      <c r="I14" s="613"/>
      <c r="J14" s="718"/>
      <c r="K14" s="345" t="s">
        <v>814</v>
      </c>
      <c r="L14" s="776"/>
      <c r="X14" s="561">
        <v>0</v>
      </c>
    </row>
    <row s="2774" customFormat="1" customHeight="1" ht="78.75" hidden="1">
      <c r="A15" s="2448"/>
      <c r="B15" s="567"/>
      <c r="D15" s="1009" t="s">
        <v>90</v>
      </c>
      <c r="E15" s="763" t="s">
        <v>815</v>
      </c>
      <c r="F15" s="1006" t="s">
        <v>308</v>
      </c>
      <c r="G15" s="1006" t="s">
        <v>308</v>
      </c>
      <c r="H15" s="162"/>
      <c r="I15" s="1006" t="s">
        <v>308</v>
      </c>
      <c r="J15" s="162"/>
      <c r="K15" s="345" t="s">
        <v>816</v>
      </c>
      <c r="L15" s="776"/>
      <c r="X15" s="814">
        <v>0</v>
      </c>
    </row>
    <row s="2774" customFormat="1" customHeight="1" ht="22.5" hidden="1">
      <c r="A16" s="2448"/>
      <c r="B16" s="567"/>
      <c r="D16" s="1009" t="s">
        <v>326</v>
      </c>
      <c r="E16" s="1010" t="s">
        <v>817</v>
      </c>
      <c r="F16" s="1006" t="s">
        <v>818</v>
      </c>
      <c r="G16" s="873"/>
      <c r="H16" s="162"/>
      <c r="I16" s="873"/>
      <c r="J16" s="162"/>
      <c r="K16" s="345"/>
      <c r="L16" s="776"/>
      <c r="X16" s="814">
        <v>0</v>
      </c>
    </row>
    <row s="2774" customFormat="1" customHeight="1" ht="22.5" hidden="1">
      <c r="A17" s="2448"/>
      <c r="B17" s="567"/>
      <c r="D17" s="1009" t="s">
        <v>334</v>
      </c>
      <c r="E17" s="1010" t="s">
        <v>819</v>
      </c>
      <c r="F17" s="1006" t="s">
        <v>820</v>
      </c>
      <c r="G17" s="873"/>
      <c r="H17" s="162"/>
      <c r="I17" s="873"/>
      <c r="J17" s="162"/>
      <c r="K17" s="345"/>
      <c r="L17" s="776"/>
      <c r="X17" s="814">
        <v>0</v>
      </c>
    </row>
    <row s="2774" customFormat="1" customHeight="1" ht="33.75" hidden="1">
      <c r="A18" s="2448"/>
      <c r="B18" s="567"/>
      <c r="D18" s="1009" t="s">
        <v>336</v>
      </c>
      <c r="E18" s="1010" t="s">
        <v>821</v>
      </c>
      <c r="F18" s="1006" t="s">
        <v>571</v>
      </c>
      <c r="G18" s="736"/>
      <c r="H18" s="162"/>
      <c r="I18" s="736"/>
      <c r="J18" s="162"/>
      <c r="K18" s="345"/>
      <c r="L18" s="776"/>
      <c r="X18" s="814">
        <v>0</v>
      </c>
    </row>
    <row customHeight="1" ht="101.25" hidden="1">
      <c r="A19" s="2448"/>
      <c r="D19" s="1009" t="s">
        <v>91</v>
      </c>
      <c r="E19" s="335" t="s">
        <v>822</v>
      </c>
      <c r="F19" s="716" t="s">
        <v>546</v>
      </c>
      <c r="G19" s="719"/>
      <c r="H19" s="718"/>
      <c r="I19" s="1011"/>
      <c r="J19" s="718"/>
      <c r="K19" s="345" t="s">
        <v>823</v>
      </c>
      <c r="L19" s="776"/>
      <c r="X19" s="561">
        <v>0</v>
      </c>
    </row>
    <row s="2774" customFormat="1" customHeight="1" ht="18.75" hidden="1">
      <c r="A20" s="2448"/>
      <c r="C20" s="1012"/>
      <c r="D20" s="1009" t="s">
        <v>754</v>
      </c>
      <c r="E20" s="1010" t="s">
        <v>824</v>
      </c>
      <c r="F20" s="1006" t="s">
        <v>308</v>
      </c>
      <c r="G20" s="1006" t="s">
        <v>308</v>
      </c>
      <c r="H20" s="1005" t="s">
        <v>308</v>
      </c>
      <c r="I20" s="1006" t="s">
        <v>308</v>
      </c>
      <c r="J20" s="1005" t="s">
        <v>308</v>
      </c>
      <c r="K20" s="1004"/>
      <c r="L20" s="776"/>
      <c r="W20" s="731"/>
      <c r="X20" s="814">
        <v>0</v>
      </c>
    </row>
    <row s="2774" customFormat="1" customHeight="1" ht="33.75" hidden="1">
      <c r="A21" s="2448"/>
      <c r="C21" s="1012"/>
      <c r="D21" s="1009" t="s">
        <v>757</v>
      </c>
      <c r="E21" s="632" t="s">
        <v>825</v>
      </c>
      <c r="F21" s="1006" t="s">
        <v>826</v>
      </c>
      <c r="G21" s="736"/>
      <c r="H21" s="162"/>
      <c r="I21" s="736"/>
      <c r="J21" s="162"/>
      <c r="K21" s="1004"/>
      <c r="L21" s="776"/>
      <c r="W21" s="731"/>
      <c r="X21" s="814">
        <v>0</v>
      </c>
    </row>
    <row s="2774" customFormat="1" customHeight="1" ht="33.75" hidden="1">
      <c r="A22" s="2448"/>
      <c r="C22" s="1012"/>
      <c r="D22" s="1009" t="s">
        <v>760</v>
      </c>
      <c r="E22" s="632" t="s">
        <v>827</v>
      </c>
      <c r="F22" s="1006" t="s">
        <v>828</v>
      </c>
      <c r="G22" s="736"/>
      <c r="H22" s="162"/>
      <c r="I22" s="736"/>
      <c r="J22" s="162"/>
      <c r="K22" s="1004"/>
      <c r="L22" s="776"/>
      <c r="W22" s="731"/>
      <c r="X22" s="814">
        <v>0</v>
      </c>
    </row>
    <row s="2774" customFormat="1" customHeight="1" ht="22.5" hidden="1">
      <c r="A23" s="2448"/>
      <c r="C23" s="1012"/>
      <c r="D23" s="1009" t="s">
        <v>796</v>
      </c>
      <c r="E23" s="1010" t="s">
        <v>829</v>
      </c>
      <c r="F23" s="1006" t="s">
        <v>308</v>
      </c>
      <c r="G23" s="1006" t="s">
        <v>308</v>
      </c>
      <c r="H23" s="1005" t="s">
        <v>308</v>
      </c>
      <c r="I23" s="1006" t="s">
        <v>308</v>
      </c>
      <c r="J23" s="1005" t="s">
        <v>308</v>
      </c>
      <c r="K23" s="1004"/>
      <c r="L23" s="776"/>
      <c r="W23" s="731"/>
      <c r="X23" s="814">
        <v>0</v>
      </c>
    </row>
    <row s="2774" customFormat="1" customHeight="1" ht="22.5" hidden="1">
      <c r="A24" s="2448"/>
      <c r="C24" s="1012"/>
      <c r="D24" s="1009" t="s">
        <v>830</v>
      </c>
      <c r="E24" s="632" t="s">
        <v>831</v>
      </c>
      <c r="F24" s="1006" t="s">
        <v>832</v>
      </c>
      <c r="G24" s="736"/>
      <c r="H24" s="742"/>
      <c r="I24" s="736"/>
      <c r="J24" s="742"/>
      <c r="K24" s="1004"/>
      <c r="L24" s="776"/>
      <c r="W24" s="731"/>
      <c r="X24" s="814">
        <v>0</v>
      </c>
    </row>
    <row s="2774" customFormat="1" customHeight="1" ht="22.5" hidden="1">
      <c r="A25" s="2448"/>
      <c r="C25" s="1012"/>
      <c r="D25" s="1009" t="s">
        <v>833</v>
      </c>
      <c r="E25" s="632" t="s">
        <v>834</v>
      </c>
      <c r="F25" s="1006" t="s">
        <v>308</v>
      </c>
      <c r="G25" s="1006" t="s">
        <v>308</v>
      </c>
      <c r="H25" s="1005" t="s">
        <v>308</v>
      </c>
      <c r="I25" s="1006" t="s">
        <v>308</v>
      </c>
      <c r="J25" s="1005" t="s">
        <v>308</v>
      </c>
      <c r="K25" s="1004"/>
      <c r="L25" s="776"/>
      <c r="W25" s="731"/>
      <c r="X25" s="814">
        <v>0</v>
      </c>
    </row>
    <row s="2774" customFormat="1" customHeight="1" ht="18.75" hidden="1">
      <c r="A26" s="2448"/>
      <c r="C26" s="1012"/>
      <c r="D26" s="1009" t="s">
        <v>835</v>
      </c>
      <c r="E26" s="609" t="s">
        <v>836</v>
      </c>
      <c r="F26" s="1006" t="s">
        <v>837</v>
      </c>
      <c r="G26" s="736"/>
      <c r="H26" s="742"/>
      <c r="I26" s="736"/>
      <c r="J26" s="742"/>
      <c r="K26" s="1004"/>
      <c r="L26" s="776"/>
      <c r="W26" s="731"/>
      <c r="X26" s="814">
        <v>0</v>
      </c>
    </row>
    <row s="2774" customFormat="1" customHeight="1" ht="18.75" hidden="1">
      <c r="A27" s="2448"/>
      <c r="C27" s="1012"/>
      <c r="D27" s="1009" t="s">
        <v>838</v>
      </c>
      <c r="E27" s="609" t="s">
        <v>839</v>
      </c>
      <c r="F27" s="1006" t="s">
        <v>840</v>
      </c>
      <c r="G27" s="736"/>
      <c r="H27" s="742"/>
      <c r="I27" s="736"/>
      <c r="J27" s="742"/>
      <c r="K27" s="1004"/>
      <c r="L27" s="776"/>
      <c r="W27" s="731"/>
      <c r="X27" s="814">
        <v>0</v>
      </c>
    </row>
    <row s="2774" customFormat="1" customHeight="1" ht="18.75" hidden="1">
      <c r="A28" s="2448"/>
      <c r="C28" s="1012"/>
      <c r="D28" s="1009" t="s">
        <v>841</v>
      </c>
      <c r="E28" s="632" t="s">
        <v>842</v>
      </c>
      <c r="F28" s="1006" t="s">
        <v>308</v>
      </c>
      <c r="G28" s="1006" t="s">
        <v>308</v>
      </c>
      <c r="H28" s="1005" t="s">
        <v>308</v>
      </c>
      <c r="I28" s="1006" t="s">
        <v>308</v>
      </c>
      <c r="J28" s="1005" t="s">
        <v>308</v>
      </c>
      <c r="K28" s="1004"/>
      <c r="L28" s="776"/>
      <c r="W28" s="731"/>
      <c r="X28" s="814">
        <v>0</v>
      </c>
    </row>
    <row s="2774" customFormat="1" customHeight="1" ht="18.75" hidden="1">
      <c r="A29" s="2448"/>
      <c r="C29" s="1012"/>
      <c r="D29" s="1009" t="s">
        <v>843</v>
      </c>
      <c r="E29" s="609" t="s">
        <v>836</v>
      </c>
      <c r="F29" s="1006" t="s">
        <v>844</v>
      </c>
      <c r="G29" s="736"/>
      <c r="H29" s="742"/>
      <c r="I29" s="736"/>
      <c r="J29" s="742"/>
      <c r="K29" s="1004"/>
      <c r="L29" s="776"/>
      <c r="W29" s="731"/>
      <c r="X29" s="814">
        <v>0</v>
      </c>
    </row>
    <row s="2774" customFormat="1" customHeight="1" ht="18.75" hidden="1">
      <c r="A30" s="2448"/>
      <c r="C30" s="1012"/>
      <c r="D30" s="1009" t="s">
        <v>845</v>
      </c>
      <c r="E30" s="609" t="s">
        <v>846</v>
      </c>
      <c r="F30" s="1006" t="s">
        <v>847</v>
      </c>
      <c r="G30" s="736"/>
      <c r="H30" s="742"/>
      <c r="I30" s="736"/>
      <c r="J30" s="742"/>
      <c r="K30" s="1004"/>
      <c r="L30" s="776"/>
      <c r="W30" s="731"/>
      <c r="X30" s="814">
        <v>0</v>
      </c>
    </row>
    <row customHeight="1" ht="126.75" hidden="1">
      <c r="A31" s="2448"/>
      <c r="D31" s="1009" t="s">
        <v>111</v>
      </c>
      <c r="E31" s="335" t="s">
        <v>848</v>
      </c>
      <c r="F31" s="716" t="s">
        <v>558</v>
      </c>
      <c r="G31" s="613"/>
      <c r="H31" s="718"/>
      <c r="I31" s="613"/>
      <c r="J31" s="718"/>
      <c r="K31" s="345" t="s">
        <v>849</v>
      </c>
      <c r="L31" s="776"/>
      <c r="X31" s="561">
        <v>0</v>
      </c>
    </row>
    <row customHeight="1" ht="56.25" hidden="1">
      <c r="A32" s="2448"/>
      <c r="D32" s="1009" t="s">
        <v>92</v>
      </c>
      <c r="E32" s="335" t="s">
        <v>850</v>
      </c>
      <c r="F32" s="595" t="s">
        <v>820</v>
      </c>
      <c r="G32" s="613"/>
      <c r="H32" s="718"/>
      <c r="I32" s="613"/>
      <c r="J32" s="718"/>
      <c r="K32" s="345" t="s">
        <v>851</v>
      </c>
      <c r="L32" s="776"/>
      <c r="X32" s="561">
        <v>0</v>
      </c>
    </row>
    <row customHeight="1" ht="11.25" hidden="1">
      <c r="A33" s="2448"/>
      <c r="E33" s="720"/>
      <c r="F33" s="237"/>
      <c r="G33" s="237"/>
      <c r="H33" s="237"/>
      <c r="I33" s="237"/>
      <c r="J33" s="237"/>
      <c r="K33" s="237"/>
      <c r="X33" s="561">
        <v>0</v>
      </c>
    </row>
    <row customHeight="1" ht="12.75" hidden="1">
      <c r="A34" s="2448"/>
      <c r="D34" s="121">
        <v>1</v>
      </c>
      <c r="E34" s="391" t="s">
        <v>852</v>
      </c>
      <c r="X34" s="561">
        <v>0</v>
      </c>
    </row>
    <row customHeight="1" ht="11.25" hidden="1">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110</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326</v>
      </c>
      <c r="E42" s="779" t="s">
        <v>865</v>
      </c>
      <c r="F42" s="716" t="s">
        <v>558</v>
      </c>
      <c r="G42" s="613"/>
      <c r="H42" s="1080"/>
      <c r="I42" s="613"/>
      <c r="J42" s="1080"/>
      <c r="K42" s="358" t="s">
        <v>866</v>
      </c>
      <c r="X42" s="814">
        <v>0</v>
      </c>
    </row>
    <row s="2774" customFormat="1" customHeight="1" ht="45" hidden="1">
      <c r="A43" s="2448"/>
      <c r="B43" s="567"/>
      <c r="D43" s="721" t="s">
        <v>334</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111</v>
      </c>
      <c r="E52" s="722" t="s">
        <v>881</v>
      </c>
      <c r="F52" s="716" t="s">
        <v>859</v>
      </c>
      <c r="G52" s="724"/>
      <c r="H52" s="1079"/>
      <c r="I52" s="724"/>
      <c r="J52" s="1079"/>
      <c r="K52" s="345"/>
      <c r="X52" s="814">
        <v>0</v>
      </c>
    </row>
    <row s="2774" customFormat="1" customHeight="1" ht="11.25" hidden="1">
      <c r="A53" s="2448"/>
      <c r="B53" s="567"/>
      <c r="D53" s="721" t="s">
        <v>315</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99</v>
      </c>
      <c r="E62" s="722" t="s">
        <v>891</v>
      </c>
      <c r="F62" s="782" t="s">
        <v>308</v>
      </c>
      <c r="G62" s="438"/>
      <c r="H62" s="1079"/>
      <c r="I62" s="438"/>
      <c r="J62" s="1079"/>
      <c r="K62" s="345" t="s">
        <v>631</v>
      </c>
      <c r="X62" s="814">
        <v>0</v>
      </c>
    </row>
    <row s="2774" customFormat="1" customHeight="1" ht="45" hidden="1">
      <c r="A63" s="2448"/>
      <c r="B63" s="567" t="s">
        <v>588</v>
      </c>
      <c r="D63" s="721" t="s">
        <v>892</v>
      </c>
      <c r="E63" s="723" t="s">
        <v>893</v>
      </c>
      <c r="F63" s="777" t="s">
        <v>308</v>
      </c>
      <c r="G63" s="438"/>
      <c r="H63" s="1079"/>
      <c r="I63" s="438"/>
      <c r="J63" s="1079"/>
      <c r="K63" s="345" t="s">
        <v>631</v>
      </c>
      <c r="X63" s="814">
        <v>0</v>
      </c>
    </row>
    <row s="2774" customFormat="1" customHeight="1" ht="11.549999999999999">
      <c r="A64" s="1089"/>
      <c r="B64" s="574"/>
      <c r="D64" s="1090"/>
      <c r="E64" s="1091"/>
      <c r="X64" s="565">
        <v>11</v>
      </c>
    </row>
    <row s="2774" customFormat="1" customHeight="1" ht="22.5">
      <c r="A65" s="2448" t="s">
        <v>894</v>
      </c>
      <c r="B65" s="567"/>
      <c r="D65" s="721">
        <v>1</v>
      </c>
      <c r="E65" s="800" t="s">
        <v>895</v>
      </c>
      <c r="F65" s="796" t="s">
        <v>810</v>
      </c>
      <c r="G65" s="797"/>
      <c r="H65" s="1085"/>
      <c r="I65" s="797"/>
      <c r="J65" s="1085"/>
      <c r="K65" s="357" t="s">
        <v>896</v>
      </c>
      <c r="X65" s="814">
        <v>0</v>
      </c>
    </row>
    <row s="2774" customFormat="1" customHeight="1" ht="56.25">
      <c r="A66" s="2448"/>
      <c r="B66" s="567"/>
      <c r="D66" s="799" t="s">
        <v>110</v>
      </c>
      <c r="E66" s="763" t="s">
        <v>897</v>
      </c>
      <c r="F66" s="716" t="s">
        <v>546</v>
      </c>
      <c r="G66" s="716" t="s">
        <v>546</v>
      </c>
      <c r="H66" s="575"/>
      <c r="I66" s="716" t="s">
        <v>546</v>
      </c>
      <c r="J66" s="575"/>
      <c r="K66" s="345"/>
      <c r="X66" s="814">
        <v>0</v>
      </c>
    </row>
    <row s="2774" customFormat="1" customHeight="1" ht="33.75">
      <c r="A67" s="2448"/>
      <c r="B67" s="567"/>
      <c r="D67" s="799" t="s">
        <v>709</v>
      </c>
      <c r="E67" s="1010" t="s">
        <v>898</v>
      </c>
      <c r="F67" s="716" t="s">
        <v>862</v>
      </c>
      <c r="G67" s="783"/>
      <c r="H67" s="575"/>
      <c r="I67" s="783"/>
      <c r="J67" s="575"/>
      <c r="K67" s="345"/>
      <c r="X67" s="814">
        <v>0</v>
      </c>
    </row>
    <row s="2774" customFormat="1" customHeight="1" ht="22.5">
      <c r="A68" s="2448"/>
      <c r="B68" s="567"/>
      <c r="D68" s="799" t="s">
        <v>309</v>
      </c>
      <c r="E68" s="1010" t="s">
        <v>899</v>
      </c>
      <c r="F68" s="716" t="s">
        <v>862</v>
      </c>
      <c r="G68" s="783"/>
      <c r="H68" s="575"/>
      <c r="I68" s="783"/>
      <c r="J68" s="575"/>
      <c r="K68" s="345"/>
      <c r="X68" s="814">
        <v>0</v>
      </c>
    </row>
    <row s="2774" customFormat="1" customHeight="1" ht="22.5">
      <c r="A69" s="2448"/>
      <c r="B69" s="567"/>
      <c r="D69" s="799" t="s">
        <v>312</v>
      </c>
      <c r="E69" s="1010" t="s">
        <v>900</v>
      </c>
      <c r="F69" s="777" t="s">
        <v>558</v>
      </c>
      <c r="G69" s="798"/>
      <c r="H69" s="575"/>
      <c r="I69" s="798"/>
      <c r="J69" s="575"/>
      <c r="K69" s="345"/>
      <c r="X69" s="814">
        <v>0</v>
      </c>
    </row>
    <row s="2774" customFormat="1" customHeight="1" ht="22.5">
      <c r="A70" s="2448"/>
      <c r="B70" s="567"/>
      <c r="D70" s="799" t="s">
        <v>729</v>
      </c>
      <c r="E70" s="1010" t="s">
        <v>901</v>
      </c>
      <c r="F70" s="777" t="s">
        <v>558</v>
      </c>
      <c r="G70" s="798"/>
      <c r="H70" s="575"/>
      <c r="I70" s="798"/>
      <c r="J70" s="575"/>
      <c r="K70" s="345"/>
      <c r="X70" s="814">
        <v>0</v>
      </c>
    </row>
    <row s="2774" customFormat="1" customHeight="1" ht="22.5">
      <c r="A71" s="2448"/>
      <c r="B71" s="567"/>
      <c r="D71" s="721" t="s">
        <v>90</v>
      </c>
      <c r="E71" s="722" t="s">
        <v>902</v>
      </c>
      <c r="F71" s="716" t="s">
        <v>862</v>
      </c>
      <c r="G71" s="613"/>
      <c r="H71" s="1086"/>
      <c r="I71" s="613"/>
      <c r="J71" s="1086"/>
      <c r="K71" s="358"/>
      <c r="X71" s="814">
        <v>0</v>
      </c>
    </row>
    <row s="2774" customFormat="1" customHeight="1" ht="56.25">
      <c r="A72" s="2448"/>
      <c r="B72" s="567"/>
      <c r="D72" s="721" t="s">
        <v>91</v>
      </c>
      <c r="E72" s="722" t="s">
        <v>903</v>
      </c>
      <c r="F72" s="777" t="s">
        <v>558</v>
      </c>
      <c r="G72" s="798"/>
      <c r="H72" s="1079"/>
      <c r="I72" s="798"/>
      <c r="J72" s="1079"/>
      <c r="K72" s="358"/>
      <c r="X72" s="814">
        <v>0</v>
      </c>
    </row>
    <row s="2774" customFormat="1" customHeight="1" ht="33.75">
      <c r="A73" s="2448"/>
      <c r="B73" s="567"/>
      <c r="D73" s="721" t="s">
        <v>111</v>
      </c>
      <c r="E73" s="722" t="s">
        <v>904</v>
      </c>
      <c r="F73" s="782" t="s">
        <v>820</v>
      </c>
      <c r="G73" s="724"/>
      <c r="H73" s="1079"/>
      <c r="I73" s="724"/>
      <c r="J73" s="1079"/>
      <c r="K73" s="345"/>
      <c r="X73" s="814">
        <v>0</v>
      </c>
    </row>
    <row s="2774" customFormat="1" customHeight="1" ht="22.5">
      <c r="A74" s="2448"/>
      <c r="B74" s="567" t="s">
        <v>588</v>
      </c>
      <c r="D74" s="721" t="s">
        <v>92</v>
      </c>
      <c r="E74" s="722" t="s">
        <v>905</v>
      </c>
      <c r="F74" s="782" t="s">
        <v>308</v>
      </c>
      <c r="G74" s="438"/>
      <c r="H74" s="1079"/>
      <c r="I74" s="438"/>
      <c r="J74" s="1079"/>
      <c r="K74" s="345" t="s">
        <v>631</v>
      </c>
      <c r="X74" s="814">
        <v>0</v>
      </c>
    </row>
    <row s="2774" customFormat="1" customHeight="1" ht="45">
      <c r="A75" s="2448"/>
      <c r="B75" s="567" t="s">
        <v>588</v>
      </c>
      <c r="D75" s="721" t="s">
        <v>652</v>
      </c>
      <c r="E75" s="723" t="s">
        <v>906</v>
      </c>
      <c r="F75" s="777" t="s">
        <v>308</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110</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326</v>
      </c>
      <c r="E80" s="779" t="s">
        <v>914</v>
      </c>
      <c r="F80" s="716" t="s">
        <v>859</v>
      </c>
      <c r="G80" s="780"/>
      <c r="H80" s="1079"/>
      <c r="I80" s="780"/>
      <c r="J80" s="1079"/>
      <c r="K80" s="345"/>
      <c r="X80" s="814">
        <v>0</v>
      </c>
    </row>
    <row s="2774" customFormat="1" customHeight="1" ht="11.25" hidden="1">
      <c r="A81" s="2448"/>
      <c r="B81" s="567"/>
      <c r="D81" s="721" t="s">
        <v>334</v>
      </c>
      <c r="E81" s="779" t="s">
        <v>915</v>
      </c>
      <c r="F81" s="716" t="s">
        <v>859</v>
      </c>
      <c r="G81" s="780"/>
      <c r="H81" s="1079"/>
      <c r="I81" s="780"/>
      <c r="J81" s="1079"/>
      <c r="K81" s="345"/>
      <c r="X81" s="814">
        <v>0</v>
      </c>
    </row>
    <row s="2774" customFormat="1" customHeight="1" ht="11.25" hidden="1">
      <c r="A82" s="2448"/>
      <c r="B82" s="567"/>
      <c r="D82" s="721" t="s">
        <v>336</v>
      </c>
      <c r="E82" s="779" t="s">
        <v>916</v>
      </c>
      <c r="F82" s="716" t="s">
        <v>859</v>
      </c>
      <c r="G82" s="780"/>
      <c r="H82" s="1079"/>
      <c r="I82" s="780"/>
      <c r="J82" s="1079"/>
      <c r="K82" s="345"/>
      <c r="X82" s="814">
        <v>0</v>
      </c>
    </row>
    <row s="2774" customFormat="1" customHeight="1" ht="11.25" hidden="1">
      <c r="A83" s="2448"/>
      <c r="B83" s="567"/>
      <c r="D83" s="721" t="s">
        <v>338</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111</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308</v>
      </c>
      <c r="G97" s="441"/>
      <c r="H97" s="1079"/>
      <c r="I97" s="441"/>
      <c r="J97" s="1079"/>
      <c r="K97" s="345" t="s">
        <v>631</v>
      </c>
      <c r="X97" s="814">
        <v>0</v>
      </c>
    </row>
    <row s="2774" customFormat="1" customHeight="1" ht="45" hidden="1">
      <c r="A98" s="2448"/>
      <c r="B98" s="567" t="s">
        <v>588</v>
      </c>
      <c r="D98" s="721" t="s">
        <v>932</v>
      </c>
      <c r="E98" s="723" t="s">
        <v>933</v>
      </c>
      <c r="F98" s="777" t="s">
        <v>308</v>
      </c>
      <c r="G98" s="441"/>
      <c r="H98" s="1079"/>
      <c r="I98" s="441"/>
      <c r="J98" s="1079"/>
      <c r="K98" s="345" t="s">
        <v>631</v>
      </c>
      <c r="X98" s="814">
        <v>0</v>
      </c>
    </row>
    <row s="2774" customFormat="1" customHeight="1" ht="95.25" hidden="1">
      <c r="A99" s="2448"/>
      <c r="B99" s="567" t="s">
        <v>588</v>
      </c>
      <c r="D99" s="721" t="s">
        <v>99</v>
      </c>
      <c r="E99" s="722" t="s">
        <v>934</v>
      </c>
      <c r="F99" s="777" t="s">
        <v>308</v>
      </c>
      <c r="G99" s="441"/>
      <c r="H99" s="1079"/>
      <c r="I99" s="441"/>
      <c r="J99" s="1079"/>
      <c r="K99" s="345" t="s">
        <v>631</v>
      </c>
      <c r="X99" s="814">
        <v>0</v>
      </c>
    </row>
    <row s="2774" customFormat="1" customHeight="1" ht="22.5" hidden="1">
      <c r="A100" s="2448"/>
      <c r="B100" s="567" t="s">
        <v>588</v>
      </c>
      <c r="D100" s="721" t="s">
        <v>147</v>
      </c>
      <c r="E100" s="722" t="s">
        <v>935</v>
      </c>
      <c r="F100" s="777" t="s">
        <v>308</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180A4-8373-CBA8-75B8-4025F94A150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10"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1" width="93.00390625" customWidth="1"/>
    <col min="12" max="20" style="2774" width="10.00390625" customWidth="1"/>
    <col min="21" max="21" style="4249" width="10.00390625" customWidth="1"/>
    <col min="22" max="22" style="2774" width="10.57421875" hidden="1"/>
  </cols>
  <sheetData>
    <row s="2851" customFormat="1" customHeight="1" ht="22.5" hidden="1">
      <c r="C1" s="728"/>
      <c r="G1" s="473">
        <v>4</v>
      </c>
      <c r="I1" s="473">
        <v>4</v>
      </c>
      <c r="U1" s="476"/>
      <c r="V1" s="473" t="s">
        <v>14</v>
      </c>
    </row>
    <row s="2851" customFormat="1" customHeight="1" ht="15" hidden="1">
      <c r="C2" s="728"/>
      <c r="U2" s="476"/>
      <c r="V2" s="473">
        <v>0</v>
      </c>
    </row>
    <row customHeight="1" ht="22.5" hidden="1">
      <c r="A3" s="561"/>
      <c r="B3" s="2453"/>
      <c r="C3" s="2454" t="s">
        <v>689</v>
      </c>
      <c r="D3" s="745" t="str">
        <f>B3&amp;".1"</f>
        <v>.1</v>
      </c>
      <c r="E3" s="746" t="s">
        <v>936</v>
      </c>
      <c r="F3" s="747" t="s">
        <v>308</v>
      </c>
      <c r="G3" s="742"/>
      <c r="H3" s="457"/>
      <c r="I3" s="742"/>
      <c r="J3" s="457"/>
      <c r="K3" s="345" t="s">
        <v>937</v>
      </c>
      <c r="V3" s="561">
        <v>0</v>
      </c>
    </row>
    <row customHeight="1" ht="15" hidden="1">
      <c r="A4" s="561"/>
      <c r="B4" s="2453"/>
      <c r="C4" s="2454"/>
      <c r="D4" s="745" t="str">
        <f>B3&amp;".2"</f>
        <v>.2</v>
      </c>
      <c r="E4" s="746" t="s">
        <v>938</v>
      </c>
      <c r="F4" s="747" t="s">
        <v>308</v>
      </c>
      <c r="G4" s="1794" t="s">
        <v>28</v>
      </c>
      <c r="H4" s="457"/>
      <c r="I4" s="1794" t="s">
        <v>28</v>
      </c>
      <c r="J4" s="457"/>
      <c r="K4" s="345" t="s">
        <v>939</v>
      </c>
      <c r="V4" s="561">
        <v>0</v>
      </c>
    </row>
    <row s="2851" customFormat="1" customHeight="1" ht="15" hidden="1">
      <c r="C5" s="728"/>
      <c r="U5" s="476"/>
      <c r="V5" s="473">
        <v>0</v>
      </c>
    </row>
    <row customHeight="1" ht="22.5" hidden="1">
      <c r="A6" s="561"/>
      <c r="B6" s="2453"/>
      <c r="C6" s="2454" t="s">
        <v>689</v>
      </c>
      <c r="D6" s="745" t="str">
        <f>B6&amp;".1"</f>
        <v>.1</v>
      </c>
      <c r="E6" s="746" t="s">
        <v>940</v>
      </c>
      <c r="F6" s="747" t="s">
        <v>308</v>
      </c>
      <c r="G6" s="742"/>
      <c r="H6" s="457"/>
      <c r="I6" s="742"/>
      <c r="J6" s="457"/>
      <c r="K6" s="345" t="s">
        <v>941</v>
      </c>
      <c r="V6" s="561">
        <v>0</v>
      </c>
    </row>
    <row customHeight="1" ht="15" hidden="1">
      <c r="A7" s="561"/>
      <c r="B7" s="2453"/>
      <c r="C7" s="2454"/>
      <c r="D7" s="745" t="str">
        <f>B6&amp;".2"</f>
        <v>.2</v>
      </c>
      <c r="E7" s="746" t="s">
        <v>938</v>
      </c>
      <c r="F7" s="747" t="s">
        <v>308</v>
      </c>
      <c r="G7" s="1794" t="s">
        <v>28</v>
      </c>
      <c r="H7" s="457"/>
      <c r="I7" s="1794" t="s">
        <v>28</v>
      </c>
      <c r="J7" s="457"/>
      <c r="K7" s="345" t="s">
        <v>939</v>
      </c>
      <c r="V7" s="561">
        <v>0</v>
      </c>
    </row>
    <row s="2851" customFormat="1" customHeight="1" ht="15" hidden="1">
      <c r="C8" s="728"/>
      <c r="U8" s="476"/>
      <c r="V8" s="473">
        <v>0</v>
      </c>
    </row>
    <row customHeight="1" ht="22.5" hidden="1">
      <c r="A9" s="561"/>
      <c r="B9" s="2453"/>
      <c r="C9" s="2454" t="s">
        <v>689</v>
      </c>
      <c r="D9" s="745" t="str">
        <f>B9&amp;".1"</f>
        <v>.1</v>
      </c>
      <c r="E9" s="746" t="s">
        <v>942</v>
      </c>
      <c r="F9" s="747" t="s">
        <v>308</v>
      </c>
      <c r="G9" s="753" t="s">
        <v>28</v>
      </c>
      <c r="H9" s="457" t="s">
        <v>28</v>
      </c>
      <c r="I9" s="753" t="s">
        <v>28</v>
      </c>
      <c r="J9" s="457" t="s">
        <v>28</v>
      </c>
      <c r="K9" s="345"/>
      <c r="V9" s="561">
        <v>0</v>
      </c>
    </row>
    <row customHeight="1" ht="15" hidden="1">
      <c r="A10" s="561"/>
      <c r="B10" s="2453"/>
      <c r="C10" s="2454"/>
      <c r="D10" s="745" t="str">
        <f>B9&amp;".2"</f>
        <v>.2</v>
      </c>
      <c r="E10" s="746" t="s">
        <v>943</v>
      </c>
      <c r="F10" s="747" t="s">
        <v>308</v>
      </c>
      <c r="G10" s="1788" t="s">
        <v>28</v>
      </c>
      <c r="H10" s="457" t="s">
        <v>28</v>
      </c>
      <c r="I10" s="1788" t="s">
        <v>28</v>
      </c>
      <c r="J10" s="457" t="s">
        <v>28</v>
      </c>
      <c r="K10" s="345" t="s">
        <v>944</v>
      </c>
      <c r="V10" s="561">
        <v>0</v>
      </c>
    </row>
    <row customHeight="1" ht="15" hidden="1">
      <c r="A11" s="561"/>
      <c r="B11" s="2453"/>
      <c r="C11" s="2454"/>
      <c r="D11" s="745" t="str">
        <f>B9&amp;".3"</f>
        <v>.3</v>
      </c>
      <c r="E11" s="746" t="s">
        <v>945</v>
      </c>
      <c r="F11" s="747" t="s">
        <v>308</v>
      </c>
      <c r="G11" s="1788" t="s">
        <v>28</v>
      </c>
      <c r="H11" s="457" t="s">
        <v>28</v>
      </c>
      <c r="I11" s="1788" t="s">
        <v>28</v>
      </c>
      <c r="J11" s="457" t="s">
        <v>28</v>
      </c>
      <c r="K11" s="345" t="s">
        <v>946</v>
      </c>
      <c r="V11" s="561">
        <v>0</v>
      </c>
    </row>
    <row s="2851" customFormat="1" customHeight="1" ht="15" hidden="1">
      <c r="C12" s="728"/>
      <c r="U12" s="476"/>
      <c r="V12" s="473">
        <v>0</v>
      </c>
    </row>
    <row customHeight="1" ht="33.75" hidden="1">
      <c r="A13" s="561"/>
      <c r="B13" s="2453"/>
      <c r="C13" s="2454" t="s">
        <v>689</v>
      </c>
      <c r="D13" s="745" t="str">
        <f>B13&amp;".1"</f>
        <v>.1</v>
      </c>
      <c r="E13" s="746" t="s">
        <v>947</v>
      </c>
      <c r="F13" s="747" t="s">
        <v>308</v>
      </c>
      <c r="G13" s="753" t="s">
        <v>28</v>
      </c>
      <c r="H13" s="457" t="s">
        <v>28</v>
      </c>
      <c r="I13" s="753" t="s">
        <v>28</v>
      </c>
      <c r="J13" s="457" t="s">
        <v>28</v>
      </c>
      <c r="K13" s="345" t="s">
        <v>948</v>
      </c>
      <c r="V13" s="561">
        <v>0</v>
      </c>
    </row>
    <row customHeight="1" ht="15" hidden="1">
      <c r="B14" s="2453"/>
      <c r="C14" s="2454"/>
      <c r="D14" s="745" t="str">
        <f>B13&amp;".2"</f>
        <v>.2</v>
      </c>
      <c r="E14" s="746" t="s">
        <v>949</v>
      </c>
      <c r="F14" s="747" t="s">
        <v>308</v>
      </c>
      <c r="G14" s="1788" t="s">
        <v>28</v>
      </c>
      <c r="H14" s="457" t="s">
        <v>28</v>
      </c>
      <c r="I14" s="1788" t="s">
        <v>28</v>
      </c>
      <c r="J14" s="457" t="s">
        <v>28</v>
      </c>
      <c r="K14" s="345" t="s">
        <v>950</v>
      </c>
      <c r="V14" s="561">
        <v>0</v>
      </c>
    </row>
    <row s="2851" customFormat="1" customHeight="1" ht="15" hidden="1">
      <c r="C15" s="728"/>
      <c r="U15" s="476"/>
      <c r="V15" s="473">
        <v>0</v>
      </c>
    </row>
    <row s="2851" customFormat="1" customHeight="1" ht="15" hidden="1">
      <c r="C16" s="728"/>
      <c r="U16" s="476"/>
      <c r="V16" s="473">
        <v>0</v>
      </c>
    </row>
    <row s="2851" customFormat="1" customHeight="1" ht="15" hidden="1">
      <c r="C17" s="728"/>
      <c r="U17" s="476"/>
      <c r="V17" s="473">
        <v>0</v>
      </c>
    </row>
    <row s="2851" customFormat="1" customHeight="1" ht="15" hidden="1">
      <c r="C18" s="728"/>
      <c r="U18" s="476"/>
      <c r="V18" s="473">
        <v>0</v>
      </c>
    </row>
    <row s="2851" customFormat="1" customHeight="1" ht="15" hidden="1">
      <c r="C19" s="728"/>
      <c r="U19" s="476"/>
      <c r="V19" s="473">
        <v>0</v>
      </c>
    </row>
    <row s="2851"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АО "ДГК" СП "Биробиджанская ТЭЦ"</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303</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302</v>
      </c>
      <c r="E29" s="2426"/>
      <c r="F29" s="2426"/>
      <c r="G29" s="943"/>
      <c r="H29" s="943"/>
      <c r="I29" s="943"/>
      <c r="J29" s="944"/>
      <c r="K29" s="2251"/>
      <c r="U29" s="731"/>
      <c r="V29" s="814">
        <v>15</v>
      </c>
    </row>
    <row customHeight="1" ht="35.699999999999996">
      <c r="C30" s="232"/>
      <c r="D30" s="817" t="s">
        <v>88</v>
      </c>
      <c r="E30" s="816" t="s">
        <v>304</v>
      </c>
      <c r="F30" s="816" t="s">
        <v>566</v>
      </c>
      <c r="G30" s="864" t="s">
        <v>305</v>
      </c>
      <c r="H30" s="863" t="s">
        <v>392</v>
      </c>
      <c r="I30" s="740" t="s">
        <v>305</v>
      </c>
      <c r="J30" s="521" t="s">
        <v>392</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308</v>
      </c>
      <c r="G32" s="869" t="s">
        <v>308</v>
      </c>
      <c r="H32" s="869" t="s">
        <v>308</v>
      </c>
      <c r="I32" s="747" t="s">
        <v>308</v>
      </c>
      <c r="J32" s="747" t="s">
        <v>308</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308</v>
      </c>
      <c r="G34" s="876" t="s">
        <v>308</v>
      </c>
      <c r="H34" s="876" t="s">
        <v>308</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308</v>
      </c>
      <c r="G36" s="870" t="s">
        <v>957</v>
      </c>
      <c r="H36" s="869" t="s">
        <v>308</v>
      </c>
      <c r="I36" s="580" t="s">
        <v>957</v>
      </c>
      <c r="J36" s="747" t="s">
        <v>308</v>
      </c>
      <c r="K36" s="345" t="s">
        <v>958</v>
      </c>
      <c r="V36" s="561">
        <v>68</v>
      </c>
    </row>
    <row customHeight="1" ht="11.549999999999999">
      <c r="A37" s="561"/>
      <c r="C37" s="561"/>
      <c r="D37" s="403"/>
      <c r="E37" s="636" t="s">
        <v>959</v>
      </c>
      <c r="F37" s="628"/>
      <c r="G37" s="750"/>
      <c r="H37" s="750"/>
      <c r="I37" s="750"/>
      <c r="J37" s="750"/>
      <c r="K37" s="629"/>
      <c r="U37" s="561"/>
      <c r="V37" s="561">
        <v>11</v>
      </c>
    </row>
    <row customHeight="1" ht="71.25">
      <c r="A38" s="561"/>
      <c r="B38" s="561" t="s">
        <v>960</v>
      </c>
      <c r="C38" s="582"/>
      <c r="D38" s="748">
        <v>4</v>
      </c>
      <c r="E38" s="749" t="s">
        <v>961</v>
      </c>
      <c r="F38" s="751" t="s">
        <v>308</v>
      </c>
      <c r="G38" s="870" t="s">
        <v>957</v>
      </c>
      <c r="H38" s="871" t="s">
        <v>308</v>
      </c>
      <c r="I38" s="580" t="s">
        <v>957</v>
      </c>
      <c r="J38" s="577" t="s">
        <v>308</v>
      </c>
      <c r="K38" s="735" t="s">
        <v>962</v>
      </c>
      <c r="V38" s="561">
        <v>68</v>
      </c>
    </row>
    <row customHeight="1" ht="11.549999999999999">
      <c r="A39" s="561"/>
      <c r="C39" s="561"/>
      <c r="D39" s="403"/>
      <c r="E39" s="636" t="s">
        <v>963</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82CBB-B298-436C-688C-4F4F827BFBB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3" width="6.7109375" hidden="1" customWidth="1"/>
    <col min="4" max="4" style="2851"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1"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964</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 СП "Биробиджанская ТЭЦ"</v>
      </c>
      <c r="G6" s="2305"/>
      <c r="H6" s="2305"/>
      <c r="I6" s="2305"/>
      <c r="J6" s="2305"/>
      <c r="K6" s="2305"/>
      <c r="M6" s="638"/>
      <c r="AB6" s="1204"/>
      <c r="AE6" s="1687">
        <v>16</v>
      </c>
    </row>
    <row customHeight="1" ht="10.5">
      <c r="AE7" s="814">
        <v>10</v>
      </c>
    </row>
    <row customHeight="1" ht="10.5">
      <c r="A8" s="1107"/>
      <c r="B8" s="1107"/>
      <c r="C8" s="1107"/>
      <c r="F8" s="2157" t="s">
        <v>302</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964</v>
      </c>
      <c r="H9" s="2231" t="s">
        <v>965</v>
      </c>
      <c r="I9" s="2183" t="s">
        <v>966</v>
      </c>
      <c r="J9" s="2183" t="s">
        <v>967</v>
      </c>
      <c r="K9" s="2183" t="s">
        <v>968</v>
      </c>
      <c r="L9" s="2183" t="s">
        <v>969</v>
      </c>
      <c r="M9" s="2183" t="s">
        <v>970</v>
      </c>
      <c r="N9" s="2265" t="s">
        <v>971</v>
      </c>
      <c r="O9" s="2265"/>
      <c r="P9" s="2265"/>
      <c r="Q9" s="2455" t="s">
        <v>972</v>
      </c>
      <c r="R9" s="2456"/>
      <c r="S9" s="2456"/>
      <c r="T9" s="2457"/>
      <c r="U9" s="2455" t="s">
        <v>973</v>
      </c>
      <c r="V9" s="2456"/>
      <c r="W9" s="2456"/>
      <c r="X9" s="2457"/>
      <c r="Y9" s="2157" t="s">
        <v>974</v>
      </c>
      <c r="Z9" s="2158"/>
      <c r="AA9" s="2158"/>
      <c r="AB9" s="2159"/>
      <c r="AE9" s="814">
        <v>41</v>
      </c>
    </row>
    <row customHeight="1" ht="43.050000000000004">
      <c r="A10" s="961"/>
      <c r="B10" s="961"/>
      <c r="C10" s="961"/>
      <c r="F10" s="2231"/>
      <c r="G10" s="2231"/>
      <c r="H10" s="2288"/>
      <c r="I10" s="2231"/>
      <c r="J10" s="2231"/>
      <c r="K10" s="2231"/>
      <c r="L10" s="2231"/>
      <c r="M10" s="2231"/>
      <c r="N10" s="959" t="s">
        <v>975</v>
      </c>
      <c r="O10" s="959" t="s">
        <v>976</v>
      </c>
      <c r="P10" s="960" t="s">
        <v>977</v>
      </c>
      <c r="Q10" s="971" t="s">
        <v>89</v>
      </c>
      <c r="R10" s="971" t="s">
        <v>978</v>
      </c>
      <c r="S10" s="971" t="s">
        <v>979</v>
      </c>
      <c r="T10" s="972" t="s">
        <v>980</v>
      </c>
      <c r="U10" s="971" t="s">
        <v>89</v>
      </c>
      <c r="V10" s="971" t="s">
        <v>981</v>
      </c>
      <c r="W10" s="971" t="s">
        <v>979</v>
      </c>
      <c r="X10" s="972" t="s">
        <v>980</v>
      </c>
      <c r="Y10" s="357" t="s">
        <v>982</v>
      </c>
      <c r="Z10" s="2157" t="s">
        <v>88</v>
      </c>
      <c r="AA10" s="2159"/>
      <c r="AB10" s="1105" t="s">
        <v>983</v>
      </c>
      <c r="AE10" s="814">
        <v>41</v>
      </c>
    </row>
    <row s="2852" customFormat="1" customHeight="1" ht="5.25" hidden="1">
      <c r="A11" s="1108"/>
      <c r="B11" s="1108"/>
      <c r="C11" s="1108"/>
      <c r="E11" s="1106"/>
      <c r="F11" s="2462" t="s">
        <v>378</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984</v>
      </c>
      <c r="AE11" s="567">
        <v>0</v>
      </c>
    </row>
    <row s="2852"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985</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2"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83A08-3658-BD98-35B8-61ABE454D12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3" width="4.140625" hidden="1" customWidth="1"/>
    <col min="4" max="4" style="2851"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1"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АО "ДГК" СП "Биробиджанская ТЭЦ"</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302</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986</v>
      </c>
      <c r="G9" s="2465" t="s">
        <v>987</v>
      </c>
      <c r="H9" s="2466"/>
      <c r="I9" s="2183" t="s">
        <v>988</v>
      </c>
      <c r="J9" s="2183"/>
      <c r="K9" s="2183" t="s">
        <v>989</v>
      </c>
      <c r="L9" s="2183"/>
      <c r="M9" s="2183"/>
      <c r="N9" s="2183"/>
      <c r="O9" s="2183"/>
      <c r="P9" s="2183"/>
      <c r="Q9" s="2183"/>
      <c r="R9" s="2183"/>
      <c r="S9" s="2183"/>
      <c r="T9" s="2183"/>
      <c r="U9" s="2183"/>
      <c r="V9" s="2183"/>
      <c r="W9" s="2183"/>
      <c r="X9" s="2183"/>
      <c r="Y9" s="2183"/>
      <c r="Z9" s="2248" t="s">
        <v>990</v>
      </c>
      <c r="AA9" s="2249"/>
      <c r="AB9" s="2183" t="s">
        <v>991</v>
      </c>
      <c r="AC9" s="2183"/>
      <c r="AD9" s="2183"/>
      <c r="AE9" s="2183"/>
      <c r="AF9" s="2231" t="s">
        <v>992</v>
      </c>
      <c r="AG9" s="2183" t="s">
        <v>993</v>
      </c>
      <c r="AH9" s="2183"/>
      <c r="AI9" s="2231" t="s">
        <v>994</v>
      </c>
      <c r="AJ9" s="2183" t="s">
        <v>995</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996</v>
      </c>
      <c r="L10" s="2157" t="s">
        <v>997</v>
      </c>
      <c r="M10" s="2159"/>
      <c r="N10" s="2183" t="s">
        <v>998</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999</v>
      </c>
      <c r="M11" s="2231" t="s">
        <v>1000</v>
      </c>
      <c r="N11" s="2183" t="s">
        <v>1001</v>
      </c>
      <c r="O11" s="2183"/>
      <c r="P11" s="2474" t="s">
        <v>982</v>
      </c>
      <c r="Q11" s="2474" t="s">
        <v>1002</v>
      </c>
      <c r="R11" s="2474" t="s">
        <v>1003</v>
      </c>
      <c r="S11" s="2474" t="s">
        <v>1004</v>
      </c>
      <c r="T11" s="2474"/>
      <c r="U11" s="2474"/>
      <c r="V11" s="2474"/>
      <c r="W11" s="2474"/>
      <c r="X11" s="2474"/>
      <c r="Y11" s="2474"/>
      <c r="Z11" s="2250"/>
      <c r="AA11" s="2251"/>
      <c r="AB11" s="2183" t="s">
        <v>1005</v>
      </c>
      <c r="AC11" s="2183"/>
      <c r="AD11" s="2157" t="s">
        <v>1006</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1007</v>
      </c>
      <c r="K12" s="2183"/>
      <c r="L12" s="2288"/>
      <c r="M12" s="2288"/>
      <c r="N12" s="2183"/>
      <c r="O12" s="2183"/>
      <c r="P12" s="2474"/>
      <c r="Q12" s="2474"/>
      <c r="R12" s="2474"/>
      <c r="S12" s="1190" t="s">
        <v>86</v>
      </c>
      <c r="T12" s="1190" t="s">
        <v>87</v>
      </c>
      <c r="U12" s="1190" t="s">
        <v>85</v>
      </c>
      <c r="V12" s="1190" t="s">
        <v>1008</v>
      </c>
      <c r="W12" s="1190" t="s">
        <v>85</v>
      </c>
      <c r="X12" s="1190" t="s">
        <v>1009</v>
      </c>
      <c r="Y12" s="1190" t="s">
        <v>1010</v>
      </c>
      <c r="Z12" s="2256"/>
      <c r="AA12" s="2257"/>
      <c r="AB12" s="1197" t="s">
        <v>1011</v>
      </c>
      <c r="AC12" s="1197" t="s">
        <v>1012</v>
      </c>
      <c r="AD12" s="1197" t="s">
        <v>1011</v>
      </c>
      <c r="AE12" s="1197" t="s">
        <v>1012</v>
      </c>
      <c r="AF12" s="2288"/>
      <c r="AG12" s="1210" t="s">
        <v>1013</v>
      </c>
      <c r="AH12" s="1210" t="s">
        <v>1014</v>
      </c>
      <c r="AI12" s="2288"/>
      <c r="AJ12" s="1210" t="s">
        <v>1013</v>
      </c>
      <c r="AK12" s="1210" t="s">
        <v>1014</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1015</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D72F9-18A8-8233-A498-8AA64363591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3" width="4.140625" hidden="1" customWidth="1"/>
    <col min="4" max="4" style="2851"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1"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АО "ДГК" СП "Биробиджанская ТЭЦ"</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2"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302</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1016</v>
      </c>
      <c r="H10" s="2482" t="s">
        <v>1017</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1018</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1019</v>
      </c>
      <c r="G14" s="2477" t="s">
        <v>1020</v>
      </c>
      <c r="H14" s="2477"/>
      <c r="I14" s="2477"/>
      <c r="J14" s="2477"/>
      <c r="K14" s="1290"/>
      <c r="W14" s="1211">
        <v>11</v>
      </c>
    </row>
    <row customHeight="1" ht="11.549999999999999">
      <c r="F15" s="1286">
        <v>1</v>
      </c>
      <c r="G15" s="746" t="s">
        <v>1021</v>
      </c>
      <c r="H15" s="1292">
        <f>SUM(I15:J15)</f>
        <v>0</v>
      </c>
      <c r="I15" s="1292">
        <f>SUM(I16:I27)</f>
        <v>0</v>
      </c>
      <c r="J15" s="1281"/>
      <c r="K15" s="1290"/>
      <c r="W15" s="1211">
        <v>11</v>
      </c>
    </row>
    <row customHeight="1" ht="24">
      <c r="F16" s="1286" t="s">
        <v>1022</v>
      </c>
      <c r="G16" s="1293" t="s">
        <v>1023</v>
      </c>
      <c r="H16" s="1292">
        <f>SUM(I16:J16)</f>
        <v>0</v>
      </c>
      <c r="I16" s="1291"/>
      <c r="J16" s="1281"/>
      <c r="K16" s="1290"/>
      <c r="W16" s="1211">
        <v>23</v>
      </c>
    </row>
    <row customHeight="1" ht="24">
      <c r="F17" s="1286" t="s">
        <v>1024</v>
      </c>
      <c r="G17" s="1293" t="s">
        <v>1025</v>
      </c>
      <c r="H17" s="1292">
        <f>SUM(I17:J17)</f>
        <v>0</v>
      </c>
      <c r="I17" s="1291"/>
      <c r="J17" s="1281"/>
      <c r="K17" s="1290"/>
      <c r="W17" s="1211">
        <v>23</v>
      </c>
    </row>
    <row customHeight="1" ht="35.699999999999996">
      <c r="F18" s="1286" t="s">
        <v>1026</v>
      </c>
      <c r="G18" s="1293" t="s">
        <v>1027</v>
      </c>
      <c r="H18" s="1292">
        <f>SUM(I18:J18)</f>
        <v>0</v>
      </c>
      <c r="I18" s="1291"/>
      <c r="J18" s="1281"/>
      <c r="K18" s="1290"/>
      <c r="W18" s="1211">
        <v>34</v>
      </c>
    </row>
    <row customHeight="1" ht="35.699999999999996">
      <c r="F19" s="1286" t="s">
        <v>1028</v>
      </c>
      <c r="G19" s="1293" t="s">
        <v>1029</v>
      </c>
      <c r="H19" s="1292">
        <f>SUM(I19:J19)</f>
        <v>0</v>
      </c>
      <c r="I19" s="1291"/>
      <c r="J19" s="1281"/>
      <c r="K19" s="1290"/>
      <c r="W19" s="1211">
        <v>34</v>
      </c>
    </row>
    <row customHeight="1" ht="48.29999999999999">
      <c r="F20" s="1286" t="s">
        <v>1030</v>
      </c>
      <c r="G20" s="1293" t="s">
        <v>1031</v>
      </c>
      <c r="H20" s="1292">
        <f>SUM(I20:J20)</f>
        <v>0</v>
      </c>
      <c r="I20" s="1291"/>
      <c r="J20" s="1281"/>
      <c r="K20" s="1290"/>
      <c r="W20" s="1211">
        <v>46</v>
      </c>
    </row>
    <row customHeight="1" ht="35.699999999999996">
      <c r="F21" s="1286" t="s">
        <v>1032</v>
      </c>
      <c r="G21" s="1293" t="s">
        <v>1033</v>
      </c>
      <c r="H21" s="1292">
        <f>SUM(I21:J21)</f>
        <v>0</v>
      </c>
      <c r="I21" s="1291"/>
      <c r="J21" s="1281"/>
      <c r="K21" s="1290"/>
      <c r="W21" s="1211">
        <v>34</v>
      </c>
    </row>
    <row customHeight="1" ht="35.699999999999996">
      <c r="F22" s="1286" t="s">
        <v>1034</v>
      </c>
      <c r="G22" s="1293" t="s">
        <v>1035</v>
      </c>
      <c r="H22" s="1292">
        <f>SUM(I22:J22)</f>
        <v>0</v>
      </c>
      <c r="I22" s="1291"/>
      <c r="J22" s="1281"/>
      <c r="K22" s="1290"/>
      <c r="W22" s="1211">
        <v>34</v>
      </c>
    </row>
    <row customHeight="1" ht="24">
      <c r="F23" s="1286" t="s">
        <v>1036</v>
      </c>
      <c r="G23" s="1293" t="s">
        <v>1037</v>
      </c>
      <c r="H23" s="1292">
        <f>SUM(I23:J23)</f>
        <v>0</v>
      </c>
      <c r="I23" s="1291"/>
      <c r="J23" s="1281"/>
      <c r="K23" s="1290"/>
      <c r="W23" s="1211">
        <v>23</v>
      </c>
    </row>
    <row customHeight="1" ht="24">
      <c r="F24" s="1286" t="s">
        <v>1038</v>
      </c>
      <c r="G24" s="1293" t="s">
        <v>1039</v>
      </c>
      <c r="H24" s="1292">
        <f>SUM(I24:J24)</f>
        <v>0</v>
      </c>
      <c r="I24" s="1291"/>
      <c r="J24" s="1281"/>
      <c r="K24" s="1290"/>
      <c r="W24" s="1211">
        <v>23</v>
      </c>
    </row>
    <row customHeight="1" ht="35.699999999999996">
      <c r="F25" s="1286" t="s">
        <v>1040</v>
      </c>
      <c r="G25" s="1293" t="s">
        <v>1041</v>
      </c>
      <c r="H25" s="1292">
        <f>SUM(I25:J25)</f>
        <v>0</v>
      </c>
      <c r="I25" s="1291"/>
      <c r="J25" s="1281"/>
      <c r="K25" s="1290"/>
      <c r="W25" s="1211">
        <v>34</v>
      </c>
    </row>
    <row customHeight="1" ht="35.699999999999996">
      <c r="F26" s="1286" t="s">
        <v>1042</v>
      </c>
      <c r="G26" s="1293" t="s">
        <v>1043</v>
      </c>
      <c r="H26" s="1292">
        <f>SUM(I26:J26)</f>
        <v>0</v>
      </c>
      <c r="I26" s="1291"/>
      <c r="J26" s="1281"/>
      <c r="K26" s="1290"/>
      <c r="W26" s="1211">
        <v>34</v>
      </c>
    </row>
    <row customHeight="1" ht="11.549999999999999">
      <c r="F27" s="1286" t="s">
        <v>1044</v>
      </c>
      <c r="G27" s="1293" t="s">
        <v>1045</v>
      </c>
      <c r="H27" s="1292">
        <f>SUM(I27:J27)</f>
        <v>0</v>
      </c>
      <c r="I27" s="1291"/>
      <c r="J27" s="1281"/>
      <c r="K27" s="1290"/>
      <c r="W27" s="1211">
        <v>11</v>
      </c>
    </row>
    <row customHeight="1" ht="11.549999999999999">
      <c r="F28" s="1286">
        <v>2</v>
      </c>
      <c r="G28" s="746" t="s">
        <v>1046</v>
      </c>
      <c r="H28" s="1292">
        <f>SUM(I28:J28)</f>
        <v>0</v>
      </c>
      <c r="I28" s="1292">
        <f>SUM(I29:I31)</f>
        <v>0</v>
      </c>
      <c r="J28" s="1281"/>
      <c r="K28" s="1290"/>
      <c r="W28" s="1211">
        <v>11</v>
      </c>
    </row>
    <row customHeight="1" ht="11.549999999999999">
      <c r="F29" s="1286" t="s">
        <v>709</v>
      </c>
      <c r="G29" s="1293" t="s">
        <v>1047</v>
      </c>
      <c r="H29" s="1292">
        <f>SUM(I29:J29)</f>
        <v>0</v>
      </c>
      <c r="I29" s="1291"/>
      <c r="J29" s="1281"/>
      <c r="K29" s="1290"/>
      <c r="W29" s="1211">
        <v>11</v>
      </c>
    </row>
    <row customHeight="1" ht="11.549999999999999">
      <c r="F30" s="1286" t="s">
        <v>309</v>
      </c>
      <c r="G30" s="1293" t="s">
        <v>1048</v>
      </c>
      <c r="H30" s="1292">
        <f>SUM(I30:J30)</f>
        <v>0</v>
      </c>
      <c r="I30" s="1291"/>
      <c r="J30" s="1281"/>
      <c r="K30" s="1290"/>
      <c r="W30" s="1211">
        <v>11</v>
      </c>
    </row>
    <row customHeight="1" ht="11.549999999999999">
      <c r="F31" s="1286" t="s">
        <v>312</v>
      </c>
      <c r="G31" s="1293" t="s">
        <v>1049</v>
      </c>
      <c r="H31" s="1292">
        <f>SUM(I31:J31)</f>
        <v>0</v>
      </c>
      <c r="I31" s="1291"/>
      <c r="J31" s="1281"/>
      <c r="K31" s="1290"/>
      <c r="W31" s="1211">
        <v>11</v>
      </c>
    </row>
    <row customHeight="1" ht="11.549999999999999">
      <c r="F32" s="1286">
        <v>3</v>
      </c>
      <c r="G32" s="746" t="s">
        <v>1050</v>
      </c>
      <c r="H32" s="1292">
        <f>SUM(I32:J32)</f>
        <v>0</v>
      </c>
      <c r="I32" s="1292">
        <f>SUM(I33:I34)</f>
        <v>0</v>
      </c>
      <c r="J32" s="1281"/>
      <c r="K32" s="1290"/>
      <c r="W32" s="1211">
        <v>11</v>
      </c>
    </row>
    <row customHeight="1" ht="48.29999999999999">
      <c r="F33" s="1286" t="s">
        <v>326</v>
      </c>
      <c r="G33" s="1293" t="s">
        <v>1051</v>
      </c>
      <c r="H33" s="1292">
        <f>SUM(I33:J33)</f>
        <v>0</v>
      </c>
      <c r="I33" s="1291"/>
      <c r="J33" s="1281"/>
      <c r="K33" s="1290"/>
      <c r="W33" s="1211">
        <v>46</v>
      </c>
    </row>
    <row customHeight="1" ht="11.549999999999999">
      <c r="F34" s="1286" t="s">
        <v>334</v>
      </c>
      <c r="G34" s="1293" t="s">
        <v>1052</v>
      </c>
      <c r="H34" s="1292">
        <f>SUM(I34:J34)</f>
        <v>0</v>
      </c>
      <c r="I34" s="1291"/>
      <c r="J34" s="1281"/>
      <c r="K34" s="1290"/>
      <c r="W34" s="1211">
        <v>11</v>
      </c>
    </row>
    <row customHeight="1" ht="11.549999999999999">
      <c r="F35" s="1286">
        <v>4</v>
      </c>
      <c r="G35" s="746" t="s">
        <v>1053</v>
      </c>
      <c r="H35" s="1292">
        <f>SUM(I35:J35)</f>
        <v>0</v>
      </c>
      <c r="I35" s="1291"/>
      <c r="J35" s="1281"/>
      <c r="K35" s="1290"/>
      <c r="W35" s="1211">
        <v>11</v>
      </c>
    </row>
    <row customHeight="1" ht="11.549999999999999">
      <c r="F36" s="1286"/>
      <c r="G36" s="749" t="s">
        <v>1054</v>
      </c>
      <c r="H36" s="1292">
        <f>SUM(I36:J36)</f>
        <v>0</v>
      </c>
      <c r="I36" s="1292">
        <f>SUM(I15,I28,I32,I35)</f>
        <v>0</v>
      </c>
      <c r="J36" s="1281"/>
      <c r="K36" s="1290"/>
      <c r="W36" s="1211">
        <v>11</v>
      </c>
    </row>
    <row customHeight="1" ht="29.25">
      <c r="F37" s="1287" t="s">
        <v>1055</v>
      </c>
      <c r="G37" s="2478" t="s">
        <v>1056</v>
      </c>
      <c r="H37" s="2478"/>
      <c r="I37" s="2478"/>
      <c r="J37" s="2478"/>
      <c r="K37" s="1290"/>
      <c r="W37" s="1211">
        <v>28</v>
      </c>
    </row>
    <row customHeight="1" ht="24">
      <c r="F38" s="1286" t="s">
        <v>109</v>
      </c>
      <c r="G38" s="746" t="s">
        <v>1057</v>
      </c>
      <c r="H38" s="1292">
        <f>SUM(I38:J38)</f>
        <v>0</v>
      </c>
      <c r="I38" s="1292">
        <f>SUM(I39,I44,I47)</f>
        <v>0</v>
      </c>
      <c r="J38" s="1281"/>
      <c r="K38" s="1290"/>
      <c r="W38" s="1211">
        <v>23</v>
      </c>
    </row>
    <row customHeight="1" ht="11.549999999999999">
      <c r="F39" s="1286" t="s">
        <v>1022</v>
      </c>
      <c r="G39" s="1293" t="s">
        <v>1021</v>
      </c>
      <c r="H39" s="1292">
        <f>SUM(I39:J39)</f>
        <v>0</v>
      </c>
      <c r="I39" s="1292">
        <f>SUM(I40:I43)</f>
        <v>0</v>
      </c>
      <c r="J39" s="1281"/>
      <c r="K39" s="1290"/>
      <c r="W39" s="1211">
        <v>11</v>
      </c>
    </row>
    <row customHeight="1" ht="24">
      <c r="F40" s="1286" t="s">
        <v>1058</v>
      </c>
      <c r="G40" s="1294" t="s">
        <v>1059</v>
      </c>
      <c r="H40" s="1292">
        <f>SUM(I40:J40)</f>
        <v>0</v>
      </c>
      <c r="I40" s="1291"/>
      <c r="J40" s="1281"/>
      <c r="K40" s="1290"/>
      <c r="W40" s="1211">
        <v>23</v>
      </c>
    </row>
    <row customHeight="1" ht="11.549999999999999">
      <c r="F41" s="1286" t="s">
        <v>1060</v>
      </c>
      <c r="G41" s="1294" t="s">
        <v>1061</v>
      </c>
      <c r="H41" s="1292">
        <f>SUM(I41:J41)</f>
        <v>0</v>
      </c>
      <c r="I41" s="1291"/>
      <c r="J41" s="1281"/>
      <c r="K41" s="1290"/>
      <c r="W41" s="1211">
        <v>11</v>
      </c>
    </row>
    <row customHeight="1" ht="11.549999999999999">
      <c r="F42" s="1286" t="s">
        <v>1062</v>
      </c>
      <c r="G42" s="1294" t="s">
        <v>1063</v>
      </c>
      <c r="H42" s="1292">
        <f>SUM(I42:J42)</f>
        <v>0</v>
      </c>
      <c r="I42" s="1291"/>
      <c r="J42" s="1281"/>
      <c r="K42" s="1290"/>
      <c r="W42" s="1211">
        <v>11</v>
      </c>
    </row>
    <row customHeight="1" ht="35.699999999999996">
      <c r="F43" s="1286" t="s">
        <v>1064</v>
      </c>
      <c r="G43" s="1294" t="s">
        <v>1065</v>
      </c>
      <c r="H43" s="1292">
        <f>SUM(I43:J43)</f>
        <v>0</v>
      </c>
      <c r="I43" s="1291"/>
      <c r="J43" s="1281"/>
      <c r="K43" s="1290"/>
      <c r="W43" s="1211">
        <v>34</v>
      </c>
    </row>
    <row customHeight="1" ht="11.549999999999999">
      <c r="F44" s="1286" t="s">
        <v>1024</v>
      </c>
      <c r="G44" s="1293" t="s">
        <v>1050</v>
      </c>
      <c r="H44" s="1292">
        <f>SUM(I44:J44)</f>
        <v>0</v>
      </c>
      <c r="I44" s="1292">
        <f>SUM(I45:I46)</f>
        <v>0</v>
      </c>
      <c r="J44" s="1281"/>
      <c r="K44" s="1290"/>
      <c r="W44" s="1211">
        <v>11</v>
      </c>
    </row>
    <row customHeight="1" ht="48.29999999999999">
      <c r="F45" s="1286" t="s">
        <v>1066</v>
      </c>
      <c r="G45" s="1294" t="s">
        <v>1051</v>
      </c>
      <c r="H45" s="1292">
        <f>SUM(I45:J45)</f>
        <v>0</v>
      </c>
      <c r="I45" s="1291"/>
      <c r="J45" s="1281"/>
      <c r="K45" s="1290"/>
      <c r="W45" s="1211">
        <v>46</v>
      </c>
    </row>
    <row customHeight="1" ht="11.549999999999999">
      <c r="F46" s="1286" t="s">
        <v>1067</v>
      </c>
      <c r="G46" s="1294" t="s">
        <v>1052</v>
      </c>
      <c r="H46" s="1292">
        <f>SUM(I46:J46)</f>
        <v>0</v>
      </c>
      <c r="I46" s="1291"/>
      <c r="J46" s="1281"/>
      <c r="K46" s="1290"/>
      <c r="W46" s="1211">
        <v>11</v>
      </c>
    </row>
    <row customHeight="1" ht="11.549999999999999">
      <c r="F47" s="1286" t="s">
        <v>1026</v>
      </c>
      <c r="G47" s="1293" t="s">
        <v>1068</v>
      </c>
      <c r="H47" s="1292">
        <f>SUM(I47:J47)</f>
        <v>0</v>
      </c>
      <c r="I47" s="1291"/>
      <c r="J47" s="1281"/>
      <c r="K47" s="1290"/>
      <c r="W47" s="1211">
        <v>11</v>
      </c>
    </row>
    <row customHeight="1" ht="24">
      <c r="F48" s="1286" t="s">
        <v>110</v>
      </c>
      <c r="G48" s="746" t="s">
        <v>1069</v>
      </c>
      <c r="H48" s="1292">
        <f>SUM(I48:J48)</f>
        <v>0</v>
      </c>
      <c r="I48" s="1292">
        <f>SUM(I49,I54,I57)</f>
        <v>0</v>
      </c>
      <c r="J48" s="1281"/>
      <c r="K48" s="1290"/>
      <c r="W48" s="1211">
        <v>23</v>
      </c>
    </row>
    <row customHeight="1" ht="11.549999999999999">
      <c r="F49" s="1286" t="s">
        <v>709</v>
      </c>
      <c r="G49" s="1293" t="s">
        <v>1021</v>
      </c>
      <c r="H49" s="1292">
        <f>SUM(I49:J49)</f>
        <v>0</v>
      </c>
      <c r="I49" s="1292">
        <f>SUM(I50:I53)</f>
        <v>0</v>
      </c>
      <c r="J49" s="1281"/>
      <c r="K49" s="1290"/>
      <c r="W49" s="1211">
        <v>11</v>
      </c>
    </row>
    <row customHeight="1" ht="24">
      <c r="F50" s="1286" t="s">
        <v>712</v>
      </c>
      <c r="G50" s="1294" t="s">
        <v>1059</v>
      </c>
      <c r="H50" s="1292">
        <f>SUM(I50:J50)</f>
        <v>0</v>
      </c>
      <c r="I50" s="1291"/>
      <c r="J50" s="1281"/>
      <c r="K50" s="1290"/>
      <c r="W50" s="1211">
        <v>23</v>
      </c>
    </row>
    <row customHeight="1" ht="11.549999999999999">
      <c r="F51" s="1286" t="s">
        <v>715</v>
      </c>
      <c r="G51" s="1294" t="s">
        <v>1061</v>
      </c>
      <c r="H51" s="1292">
        <f>SUM(I51:J51)</f>
        <v>0</v>
      </c>
      <c r="I51" s="1291"/>
      <c r="J51" s="1281"/>
      <c r="K51" s="1290"/>
      <c r="W51" s="1211">
        <v>11</v>
      </c>
    </row>
    <row customHeight="1" ht="11.549999999999999">
      <c r="F52" s="1286" t="s">
        <v>1070</v>
      </c>
      <c r="G52" s="1294" t="s">
        <v>1063</v>
      </c>
      <c r="H52" s="1292">
        <f>SUM(I52:J52)</f>
        <v>0</v>
      </c>
      <c r="I52" s="1291"/>
      <c r="J52" s="1281"/>
      <c r="K52" s="1290"/>
      <c r="W52" s="1211">
        <v>11</v>
      </c>
    </row>
    <row customHeight="1" ht="35.699999999999996">
      <c r="F53" s="1286" t="s">
        <v>1071</v>
      </c>
      <c r="G53" s="1294" t="s">
        <v>1065</v>
      </c>
      <c r="H53" s="1292">
        <f>SUM(I53:J53)</f>
        <v>0</v>
      </c>
      <c r="I53" s="1291"/>
      <c r="J53" s="1281"/>
      <c r="K53" s="1290"/>
      <c r="W53" s="1211">
        <v>34</v>
      </c>
    </row>
    <row customHeight="1" ht="11.549999999999999">
      <c r="F54" s="1286" t="s">
        <v>309</v>
      </c>
      <c r="G54" s="1293" t="s">
        <v>1050</v>
      </c>
      <c r="H54" s="1292">
        <f>SUM(I54:J54)</f>
        <v>0</v>
      </c>
      <c r="I54" s="1292">
        <f>SUM(I55:I56)</f>
        <v>0</v>
      </c>
      <c r="J54" s="1281"/>
      <c r="K54" s="1290"/>
      <c r="W54" s="1211">
        <v>11</v>
      </c>
    </row>
    <row customHeight="1" ht="48.29999999999999">
      <c r="F55" s="1286" t="s">
        <v>719</v>
      </c>
      <c r="G55" s="1294" t="s">
        <v>1051</v>
      </c>
      <c r="H55" s="1292">
        <f>SUM(I55:J55)</f>
        <v>0</v>
      </c>
      <c r="I55" s="1291"/>
      <c r="J55" s="1281"/>
      <c r="K55" s="1290"/>
      <c r="W55" s="1211">
        <v>46</v>
      </c>
    </row>
    <row customHeight="1" ht="11.549999999999999">
      <c r="F56" s="1286" t="s">
        <v>721</v>
      </c>
      <c r="G56" s="1294" t="s">
        <v>1052</v>
      </c>
      <c r="H56" s="1292">
        <f>SUM(I56:J56)</f>
        <v>0</v>
      </c>
      <c r="I56" s="1291"/>
      <c r="J56" s="1281"/>
      <c r="K56" s="1290"/>
      <c r="W56" s="1211">
        <v>11</v>
      </c>
    </row>
    <row customHeight="1" ht="11.549999999999999">
      <c r="F57" s="1286" t="s">
        <v>312</v>
      </c>
      <c r="G57" s="1293" t="s">
        <v>1068</v>
      </c>
      <c r="H57" s="1292">
        <f>SUM(I57:J57)</f>
        <v>0</v>
      </c>
      <c r="I57" s="1291"/>
      <c r="J57" s="1281"/>
      <c r="K57" s="1290"/>
      <c r="W57" s="1211">
        <v>11</v>
      </c>
    </row>
    <row customHeight="1" ht="11.549999999999999">
      <c r="F58" s="1286"/>
      <c r="G58" s="1295" t="s">
        <v>1054</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AD618-524F-0C5E-CBBA-03696CEB9D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8" width="4.7109375" hidden="1" customWidth="1"/>
    <col min="2" max="2" style="4481" width="4.7109375" hidden="1" customWidth="1"/>
    <col min="3" max="4" style="4478" width="4.7109375" hidden="1" customWidth="1"/>
    <col min="5" max="5" style="4478" width="3.00390625" customWidth="1"/>
    <col min="6" max="6" style="4478" width="6.00390625" customWidth="1"/>
    <col min="7" max="7" style="4478" width="18.00390625" customWidth="1"/>
    <col min="8" max="8" style="4478" width="27.00390625" customWidth="1"/>
    <col min="9" max="9" style="4478" width="18.00390625" customWidth="1"/>
    <col min="10" max="14" style="4478" width="0.8515625" hidden="1" customWidth="1"/>
    <col min="15" max="28" style="4478" width="21.7109375" hidden="1" customWidth="1"/>
    <col min="29" max="71" style="4478" width="0.8515625" hidden="1" customWidth="1"/>
    <col min="72" max="79" style="4478" width="21.7109375" customWidth="1"/>
    <col min="80" max="81" style="4478" width="29.140625" customWidth="1"/>
    <col min="82" max="89" style="4478" width="21.7109375" customWidth="1"/>
    <col min="90" max="102" style="4478" width="0.7109375" customWidth="1"/>
    <col min="103" max="114" style="4478" width="21.7109375" hidden="1" customWidth="1"/>
    <col min="115" max="178" style="4478" width="0.7109375" hidden="1" customWidth="1"/>
    <col min="179" max="179" style="4478" width="0.140625" customWidth="1"/>
    <col min="180" max="184" style="4478" width="8.00390625" customWidth="1"/>
    <col min="185" max="185" style="4478" width="9.140625" hidden="1"/>
  </cols>
  <sheetData>
    <row s="4413" customFormat="1" customHeight="1" ht="12" hidden="1">
      <c r="B1" s="979"/>
      <c r="C1" s="980"/>
      <c r="D1" s="980"/>
      <c r="GC1" s="978" t="s">
        <v>14</v>
      </c>
    </row>
    <row s="4413"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3"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2"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8" customFormat="1" customHeight="1" ht="18.75">
      <c r="B6" s="999"/>
      <c r="E6" s="1001"/>
      <c r="F6" s="2270" t="str">
        <f>IF(org=0,"Не определено",org)</f>
        <v>АО "ДГК" СП "Биробиджанская ТЭЦ"</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8"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8" customFormat="1" customHeight="1" ht="11.25" hidden="1">
      <c r="B8" s="990"/>
      <c r="F8" s="1112"/>
      <c r="G8" s="819"/>
      <c r="H8" s="416"/>
      <c r="I8" s="416"/>
      <c r="J8" s="416"/>
      <c r="K8" s="416"/>
      <c r="L8" s="416"/>
      <c r="M8" s="1112"/>
      <c r="N8" s="1112"/>
      <c r="O8" s="2506" t="s">
        <v>1072</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1073</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8"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8" customFormat="1" customHeight="1" ht="11.549999999999999">
      <c r="B10" s="990"/>
      <c r="F10" s="2485" t="s">
        <v>302</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1074</v>
      </c>
      <c r="H11" s="2493" t="s">
        <v>1075</v>
      </c>
      <c r="I11" s="2493" t="s">
        <v>1076</v>
      </c>
      <c r="J11" s="2494"/>
      <c r="K11" s="2494"/>
      <c r="L11" s="2494"/>
      <c r="M11" s="2494"/>
      <c r="N11" s="2494"/>
      <c r="O11" s="2265" t="s">
        <v>1077</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1077</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1077</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1078</v>
      </c>
      <c r="P12" s="2265"/>
      <c r="Q12" s="2265"/>
      <c r="R12" s="2265"/>
      <c r="S12" s="2265" t="s">
        <v>1079</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1080</v>
      </c>
      <c r="BU12" s="2443"/>
      <c r="BV12" s="2443"/>
      <c r="BW12" s="2489"/>
      <c r="BX12" s="2442" t="s">
        <v>1081</v>
      </c>
      <c r="BY12" s="2443"/>
      <c r="BZ12" s="2443"/>
      <c r="CA12" s="2489"/>
      <c r="CB12" s="2442" t="s">
        <v>1082</v>
      </c>
      <c r="CC12" s="2489"/>
      <c r="CD12" s="2442" t="s">
        <v>1083</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1084</v>
      </c>
      <c r="CZ12" s="2443"/>
      <c r="DA12" s="2443"/>
      <c r="DB12" s="2443"/>
      <c r="DC12" s="2443"/>
      <c r="DD12" s="2489"/>
      <c r="DE12" s="2442" t="s">
        <v>1085</v>
      </c>
      <c r="DF12" s="2489"/>
      <c r="DG12" s="2442" t="s">
        <v>1083</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1086</v>
      </c>
      <c r="P13" s="2265"/>
      <c r="Q13" s="2265"/>
      <c r="R13" s="2265"/>
      <c r="S13" s="2392" t="s">
        <v>1087</v>
      </c>
      <c r="T13" s="2444"/>
      <c r="U13" s="2183" t="s">
        <v>1088</v>
      </c>
      <c r="V13" s="2183"/>
      <c r="W13" s="2183"/>
      <c r="X13" s="2183"/>
      <c r="Y13" s="2183" t="s">
        <v>1089</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1090</v>
      </c>
      <c r="BU13" s="2444"/>
      <c r="BV13" s="2392" t="s">
        <v>1091</v>
      </c>
      <c r="BW13" s="2444"/>
      <c r="BX13" s="2392" t="s">
        <v>1092</v>
      </c>
      <c r="BY13" s="2444"/>
      <c r="BZ13" s="2392" t="s">
        <v>1093</v>
      </c>
      <c r="CA13" s="2444"/>
      <c r="CB13" s="2392" t="s">
        <v>1094</v>
      </c>
      <c r="CC13" s="2444"/>
      <c r="CD13" s="2392" t="s">
        <v>1095</v>
      </c>
      <c r="CE13" s="2444"/>
      <c r="CF13" s="2392" t="s">
        <v>1096</v>
      </c>
      <c r="CG13" s="2444"/>
      <c r="CH13" s="2442" t="s">
        <v>1097</v>
      </c>
      <c r="CI13" s="2443"/>
      <c r="CJ13" s="2443"/>
      <c r="CK13" s="2489"/>
      <c r="CL13" s="2492"/>
      <c r="CM13" s="2490"/>
      <c r="CN13" s="2490"/>
      <c r="CO13" s="2490"/>
      <c r="CP13" s="2490"/>
      <c r="CQ13" s="2490"/>
      <c r="CR13" s="2490"/>
      <c r="CS13" s="2490"/>
      <c r="CT13" s="2490"/>
      <c r="CU13" s="2490"/>
      <c r="CV13" s="2490"/>
      <c r="CW13" s="2490"/>
      <c r="CX13" s="2509"/>
      <c r="CY13" s="2392" t="s">
        <v>1098</v>
      </c>
      <c r="CZ13" s="2444"/>
      <c r="DA13" s="2392" t="s">
        <v>1099</v>
      </c>
      <c r="DB13" s="2444"/>
      <c r="DC13" s="2392" t="s">
        <v>1100</v>
      </c>
      <c r="DD13" s="2444"/>
      <c r="DE13" s="2392" t="s">
        <v>1101</v>
      </c>
      <c r="DF13" s="2444"/>
      <c r="DG13" s="2442" t="s">
        <v>1102</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1103</v>
      </c>
      <c r="P14" s="2444"/>
      <c r="Q14" s="2392" t="s">
        <v>1104</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1105</v>
      </c>
      <c r="CI14" s="2444"/>
      <c r="CJ14" s="2392" t="s">
        <v>1106</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1107</v>
      </c>
      <c r="DH14" s="2444"/>
      <c r="DI14" s="2392" t="s">
        <v>1108</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1109</v>
      </c>
      <c r="CC16" s="2489"/>
      <c r="CD16" s="2442" t="s">
        <v>558</v>
      </c>
      <c r="CE16" s="2489"/>
      <c r="CF16" s="2442" t="s">
        <v>1110</v>
      </c>
      <c r="CG16" s="2489"/>
      <c r="CH16" s="2442" t="s">
        <v>1111</v>
      </c>
      <c r="CI16" s="2489"/>
      <c r="CJ16" s="2442" t="s">
        <v>1111</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1109</v>
      </c>
      <c r="DF16" s="2489"/>
      <c r="DG16" s="2442" t="s">
        <v>1112</v>
      </c>
      <c r="DH16" s="2489"/>
      <c r="DI16" s="2442" t="s">
        <v>1112</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1113</v>
      </c>
      <c r="P17" s="1247" t="s">
        <v>1114</v>
      </c>
      <c r="Q17" s="1247" t="s">
        <v>1113</v>
      </c>
      <c r="R17" s="1247" t="s">
        <v>1114</v>
      </c>
      <c r="S17" s="1247" t="s">
        <v>1113</v>
      </c>
      <c r="T17" s="1247" t="s">
        <v>1114</v>
      </c>
      <c r="U17" s="1247" t="s">
        <v>1113</v>
      </c>
      <c r="V17" s="1247" t="s">
        <v>1114</v>
      </c>
      <c r="W17" s="1247" t="s">
        <v>1113</v>
      </c>
      <c r="X17" s="1247" t="s">
        <v>1114</v>
      </c>
      <c r="Y17" s="1247" t="s">
        <v>1113</v>
      </c>
      <c r="Z17" s="1247" t="s">
        <v>1114</v>
      </c>
      <c r="AA17" s="1247" t="s">
        <v>1113</v>
      </c>
      <c r="AB17" s="1247" t="s">
        <v>1114</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1113</v>
      </c>
      <c r="BU17" s="1247" t="s">
        <v>1114</v>
      </c>
      <c r="BV17" s="1247" t="s">
        <v>1113</v>
      </c>
      <c r="BW17" s="1247" t="s">
        <v>1114</v>
      </c>
      <c r="BX17" s="1247" t="s">
        <v>1113</v>
      </c>
      <c r="BY17" s="1247" t="s">
        <v>1114</v>
      </c>
      <c r="BZ17" s="1247" t="s">
        <v>1113</v>
      </c>
      <c r="CA17" s="1247" t="s">
        <v>1114</v>
      </c>
      <c r="CB17" s="1247" t="s">
        <v>1113</v>
      </c>
      <c r="CC17" s="1247" t="s">
        <v>1114</v>
      </c>
      <c r="CD17" s="1247" t="s">
        <v>1113</v>
      </c>
      <c r="CE17" s="1247" t="s">
        <v>1114</v>
      </c>
      <c r="CF17" s="1247" t="s">
        <v>1113</v>
      </c>
      <c r="CG17" s="1247" t="s">
        <v>1114</v>
      </c>
      <c r="CH17" s="1247" t="s">
        <v>1113</v>
      </c>
      <c r="CI17" s="1247" t="s">
        <v>1114</v>
      </c>
      <c r="CJ17" s="1247" t="s">
        <v>1113</v>
      </c>
      <c r="CK17" s="1247" t="s">
        <v>1114</v>
      </c>
      <c r="CL17" s="2492"/>
      <c r="CM17" s="2490"/>
      <c r="CN17" s="2490"/>
      <c r="CO17" s="2490"/>
      <c r="CP17" s="2490"/>
      <c r="CQ17" s="2490"/>
      <c r="CR17" s="2490"/>
      <c r="CS17" s="2490"/>
      <c r="CT17" s="2490"/>
      <c r="CU17" s="2490"/>
      <c r="CV17" s="2490"/>
      <c r="CW17" s="2490"/>
      <c r="CX17" s="2509"/>
      <c r="CY17" s="1247" t="s">
        <v>1113</v>
      </c>
      <c r="CZ17" s="1247" t="s">
        <v>1114</v>
      </c>
      <c r="DA17" s="1247" t="s">
        <v>1113</v>
      </c>
      <c r="DB17" s="1247" t="s">
        <v>1114</v>
      </c>
      <c r="DC17" s="1247" t="s">
        <v>1113</v>
      </c>
      <c r="DD17" s="1247" t="s">
        <v>1114</v>
      </c>
      <c r="DE17" s="1247" t="s">
        <v>1113</v>
      </c>
      <c r="DF17" s="1247" t="s">
        <v>1114</v>
      </c>
      <c r="DG17" s="1247" t="s">
        <v>1113</v>
      </c>
      <c r="DH17" s="1247" t="s">
        <v>1114</v>
      </c>
      <c r="DI17" s="1247" t="s">
        <v>1113</v>
      </c>
      <c r="DJ17" s="1247" t="s">
        <v>1114</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3"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3"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3" customFormat="1" customHeight="1" ht="11.25" hidden="1">
      <c r="B20" s="996"/>
      <c r="D20" s="980"/>
      <c r="E20" s="995"/>
      <c r="F20" s="1253" t="s">
        <v>378</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3"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3" customFormat="1" customHeight="1" ht="12.75">
      <c r="A22" s="997"/>
      <c r="B22" s="997"/>
      <c r="C22" s="997"/>
      <c r="D22" s="997"/>
      <c r="E22" s="997"/>
      <c r="FX22" s="997"/>
      <c r="FY22" s="997"/>
      <c r="FZ22" s="997"/>
      <c r="GA22" s="997"/>
      <c r="GB22" s="997"/>
      <c r="GC22" s="978">
        <v>12</v>
      </c>
    </row>
    <row s="4478"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CFC7E-AED8-CD58-B20B-E715E15AB7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10"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1" width="93.00390625" customWidth="1"/>
    <col min="10" max="17" style="2774" width="10.00390625" customWidth="1"/>
    <col min="18" max="18" style="4249" width="10.00390625" customWidth="1"/>
    <col min="19" max="19" style="2774" width="10.57421875" hidden="1"/>
  </cols>
  <sheetData>
    <row s="2851" customFormat="1" customHeight="1" ht="15" hidden="1">
      <c r="C1" s="728"/>
      <c r="H1" s="473">
        <v>4</v>
      </c>
      <c r="R1" s="476"/>
      <c r="S1" s="473" t="s">
        <v>14</v>
      </c>
    </row>
    <row customHeight="1" ht="22.5" hidden="1">
      <c r="C2" s="1984" t="s">
        <v>689</v>
      </c>
      <c r="D2" s="595"/>
      <c r="E2" s="719"/>
      <c r="F2" s="1817" t="str">
        <f>IF(TEMPLATE_SPHERE="HEAT","Гкал/час","тыс. куб. м/сутки")</f>
        <v>тыс. куб. м/сутки</v>
      </c>
      <c r="G2" s="736"/>
      <c r="H2" s="736"/>
      <c r="I2" s="345"/>
      <c r="S2" s="561">
        <v>0</v>
      </c>
    </row>
    <row s="2851"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АО "ДГК" СП "Биробиджанская ТЭЦ"</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303</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302</v>
      </c>
      <c r="E12" s="2426"/>
      <c r="F12" s="2426"/>
      <c r="G12" s="943"/>
      <c r="H12" s="943"/>
      <c r="I12" s="2183"/>
      <c r="R12" s="731"/>
      <c r="S12" s="814">
        <v>15</v>
      </c>
    </row>
    <row customHeight="1" ht="35.699999999999996">
      <c r="C13" s="232"/>
      <c r="D13" s="817" t="s">
        <v>88</v>
      </c>
      <c r="E13" s="816" t="s">
        <v>304</v>
      </c>
      <c r="F13" s="816" t="s">
        <v>566</v>
      </c>
      <c r="G13" s="864" t="s">
        <v>305</v>
      </c>
      <c r="H13" s="810" t="s">
        <v>305</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заявлений </v>
      </c>
      <c r="F15" s="577" t="s">
        <v>1115</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1115</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1115</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308</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1116</v>
      </c>
      <c r="E20" s="744"/>
      <c r="F20" s="565"/>
      <c r="G20" s="565"/>
      <c r="H20" s="565"/>
      <c r="I20" s="1819"/>
      <c r="S20" s="561">
        <v>0</v>
      </c>
    </row>
    <row customHeight="1" ht="29.25">
      <c r="C21" s="507"/>
      <c r="D21" s="595" t="s">
        <v>315</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9B078-5652-9857-59AB-95B65AE245A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6" width="9.140625" hidden="1" customWidth="1"/>
    <col min="2" max="2" style="2851" width="9.140625" hidden="1" customWidth="1"/>
    <col min="3" max="3" style="3643" width="3.00390625" customWidth="1"/>
    <col min="4" max="4" style="2774" width="6.00390625" customWidth="1"/>
    <col min="5" max="6" style="2774" width="64.00390625" customWidth="1"/>
    <col min="7" max="7" style="2774" width="140.00390625" customWidth="1"/>
    <col min="8" max="8" style="2774" width="10.00390625" customWidth="1"/>
    <col min="9" max="10" style="2941"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АО "ДГК" СП "Биробиджанская ТЭЦ"</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302</v>
      </c>
      <c r="E9" s="2265"/>
      <c r="F9" s="2265"/>
      <c r="G9" s="2445" t="s">
        <v>303</v>
      </c>
      <c r="Q9" s="139">
        <v>14</v>
      </c>
    </row>
    <row customHeight="1" ht="24">
      <c r="C10" s="152"/>
      <c r="D10" s="161" t="s">
        <v>88</v>
      </c>
      <c r="E10" s="164" t="s">
        <v>304</v>
      </c>
      <c r="F10" s="164" t="s">
        <v>392</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308</v>
      </c>
      <c r="G12" s="207"/>
      <c r="Q12" s="139">
        <v>62</v>
      </c>
    </row>
    <row customHeight="1" ht="24">
      <c r="A13" s="248"/>
      <c r="C13" s="152"/>
      <c r="D13" s="203" t="s">
        <v>1022</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308</v>
      </c>
      <c r="G13" s="207"/>
      <c r="Q13" s="139">
        <v>23</v>
      </c>
    </row>
    <row customHeight="1" ht="14.699999999999998">
      <c r="A14" s="248"/>
      <c r="C14" s="152"/>
      <c r="D14" s="203" t="s">
        <v>1058</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1024</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308</v>
      </c>
      <c r="G16" s="393"/>
      <c r="Q16" s="139">
        <v>14</v>
      </c>
    </row>
    <row customHeight="1" ht="14.699999999999998">
      <c r="A17" s="248"/>
      <c r="C17" s="152"/>
      <c r="D17" s="203" t="s">
        <v>1066</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1026</v>
      </c>
      <c r="E19" s="939" t="s">
        <v>1120</v>
      </c>
      <c r="F19" s="441"/>
      <c r="G19" s="393" t="s">
        <v>1121</v>
      </c>
      <c r="I19" s="556"/>
      <c r="J19" s="556"/>
      <c r="Q19" s="814">
        <v>0</v>
      </c>
    </row>
    <row s="2774" customFormat="1" customHeight="1" ht="14.699999999999998">
      <c r="A20" s="399"/>
      <c r="B20" s="202"/>
      <c r="C20" s="363"/>
      <c r="D20" s="941">
        <v>2</v>
      </c>
      <c r="E20" s="386" t="s">
        <v>1122</v>
      </c>
      <c r="F20" s="254" t="s">
        <v>308</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324</v>
      </c>
      <c r="F22" s="394"/>
      <c r="G22" s="395"/>
      <c r="Q22" s="139">
        <v>15</v>
      </c>
    </row>
    <row s="2774" customFormat="1" customHeight="1" ht="22.5" hidden="1">
      <c r="A23" s="399"/>
      <c r="B23" s="1216"/>
      <c r="C23" s="432"/>
      <c r="D23" s="1729" t="s">
        <v>110</v>
      </c>
      <c r="E23" s="253" t="s">
        <v>1123</v>
      </c>
      <c r="F23" s="1726" t="s">
        <v>308</v>
      </c>
      <c r="G23" s="401"/>
      <c r="I23" s="1680"/>
      <c r="J23" s="1680"/>
      <c r="Q23" s="1687">
        <v>0</v>
      </c>
    </row>
    <row s="2774" customFormat="1" customHeight="1" ht="14.25" hidden="1">
      <c r="A24" s="399"/>
      <c r="B24" s="1216"/>
      <c r="C24" s="432"/>
      <c r="D24" s="1729" t="s">
        <v>709</v>
      </c>
      <c r="E24" s="1728" t="s">
        <v>1124</v>
      </c>
      <c r="F24" s="1726" t="s">
        <v>308</v>
      </c>
      <c r="G24" s="393"/>
      <c r="I24" s="1680"/>
      <c r="J24" s="1680"/>
      <c r="Q24" s="1687">
        <v>0</v>
      </c>
    </row>
    <row s="2774" customFormat="1" customHeight="1" ht="14.25" hidden="1">
      <c r="A25" s="399"/>
      <c r="B25" s="1216"/>
      <c r="C25" s="432"/>
      <c r="D25" s="1729" t="s">
        <v>712</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84C98-7828-8908-20D8-FD4A8318B72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51" width="9.140625" hidden="1" customWidth="1"/>
    <col min="3" max="3" style="3643"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1"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308</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1127</v>
      </c>
      <c r="F4" s="1726"/>
      <c r="G4" s="313"/>
      <c r="H4" s="1726" t="s">
        <v>308</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1128</v>
      </c>
      <c r="F6" s="1726"/>
      <c r="G6" s="313"/>
      <c r="H6" s="1726" t="s">
        <v>308</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1129</v>
      </c>
      <c r="F8" s="1726"/>
      <c r="G8" s="313"/>
      <c r="H8" s="1726" t="s">
        <v>308</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1130</v>
      </c>
      <c r="F10" s="1726"/>
      <c r="G10" s="1730"/>
      <c r="H10" s="1726" t="s">
        <v>308</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АО "ДГК" СП "Биробиджанская ТЭЦ"</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302</v>
      </c>
      <c r="E18" s="2265"/>
      <c r="F18" s="2265"/>
      <c r="G18" s="2265"/>
      <c r="H18" s="2265"/>
      <c r="I18" s="2445" t="s">
        <v>303</v>
      </c>
      <c r="M18" s="139">
        <v>21</v>
      </c>
    </row>
    <row customHeight="1" ht="22.049999999999997">
      <c r="C19" s="152"/>
      <c r="D19" s="161" t="s">
        <v>88</v>
      </c>
      <c r="E19" s="164" t="s">
        <v>304</v>
      </c>
      <c r="F19" s="164"/>
      <c r="G19" s="164" t="s">
        <v>305</v>
      </c>
      <c r="H19" s="164" t="s">
        <v>392</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1022</v>
      </c>
      <c r="E22" s="250" t="s">
        <v>1133</v>
      </c>
      <c r="F22" s="254"/>
      <c r="G22" s="1793"/>
      <c r="H22" s="254" t="s">
        <v>308</v>
      </c>
      <c r="I22" s="207" t="s">
        <v>1134</v>
      </c>
      <c r="M22" s="139">
        <v>20</v>
      </c>
    </row>
    <row customHeight="1" ht="60">
      <c r="A23" s="1739"/>
      <c r="C23" s="152"/>
      <c r="D23" s="203" t="s">
        <v>1024</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308</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326</v>
      </c>
      <c r="E26" s="255"/>
      <c r="F26" s="254"/>
      <c r="G26" s="254" t="s">
        <v>308</v>
      </c>
      <c r="H26" s="269"/>
      <c r="I26" s="2225" t="s">
        <v>1137</v>
      </c>
      <c r="M26" s="139">
        <v>14</v>
      </c>
    </row>
    <row customHeight="1" ht="15.75">
      <c r="A27" s="1739" t="s">
        <v>109</v>
      </c>
      <c r="C27" s="152"/>
      <c r="D27" s="165"/>
      <c r="E27" s="259" t="s">
        <v>324</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754</v>
      </c>
      <c r="E29" s="261" t="s">
        <v>1127</v>
      </c>
      <c r="F29" s="254"/>
      <c r="G29" s="313"/>
      <c r="H29" s="254" t="s">
        <v>308</v>
      </c>
      <c r="I29" s="2225" t="s">
        <v>1138</v>
      </c>
      <c r="M29" s="139">
        <v>20</v>
      </c>
    </row>
    <row customHeight="1" ht="15.75">
      <c r="A30" s="1739" t="s">
        <v>110</v>
      </c>
      <c r="C30" s="152"/>
      <c r="D30" s="165"/>
      <c r="E30" s="259" t="s">
        <v>324</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315</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1139</v>
      </c>
      <c r="E33" s="262" t="s">
        <v>1128</v>
      </c>
      <c r="F33" s="254"/>
      <c r="G33" s="313"/>
      <c r="H33" s="254" t="s">
        <v>308</v>
      </c>
      <c r="I33" s="2225" t="s">
        <v>1140</v>
      </c>
      <c r="M33" s="139">
        <v>14</v>
      </c>
    </row>
    <row customHeight="1" ht="15.75">
      <c r="A34" s="1739" t="s">
        <v>90</v>
      </c>
      <c r="C34" s="152"/>
      <c r="D34" s="165"/>
      <c r="E34" s="260" t="s">
        <v>324</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1141</v>
      </c>
      <c r="E36" s="262" t="s">
        <v>1129</v>
      </c>
      <c r="F36" s="254"/>
      <c r="G36" s="313"/>
      <c r="H36" s="254" t="s">
        <v>308</v>
      </c>
      <c r="I36" s="2199" t="s">
        <v>1142</v>
      </c>
      <c r="M36" s="139">
        <v>14</v>
      </c>
    </row>
    <row customHeight="1" ht="15.75">
      <c r="A37" s="1739" t="s">
        <v>91</v>
      </c>
      <c r="C37" s="152"/>
      <c r="D37" s="165"/>
      <c r="E37" s="260" t="s">
        <v>324</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884</v>
      </c>
      <c r="E39" s="262" t="s">
        <v>1130</v>
      </c>
      <c r="F39" s="254"/>
      <c r="G39" s="263"/>
      <c r="H39" s="254" t="s">
        <v>308</v>
      </c>
      <c r="I39" s="2225" t="s">
        <v>1143</v>
      </c>
      <c r="L39" s="211" t="s">
        <v>1131</v>
      </c>
      <c r="M39" s="139">
        <v>14</v>
      </c>
    </row>
    <row customHeight="1" ht="15.75">
      <c r="A40" s="1739" t="s">
        <v>111</v>
      </c>
      <c r="C40" s="152"/>
      <c r="D40" s="165"/>
      <c r="E40" s="260" t="s">
        <v>324</v>
      </c>
      <c r="F40" s="256"/>
      <c r="G40" s="256"/>
      <c r="H40" s="257"/>
      <c r="I40" s="2227"/>
      <c r="M40" s="139">
        <v>15</v>
      </c>
    </row>
    <row s="4558"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22088-6A15-2BD8-96E7-A7D4406742F7}" mc:Ignorable="x14ac xr xr2 xr3">
  <sheetPr>
    <tabColor theme="6" tint="0.4"/>
  </sheetPr>
  <dimension ref="A1:AH332"/>
  <sheetViews>
    <sheetView showGridLines="0" zoomScale="90" workbookViewId="0">
      <pane xSplit="7" ySplit="21" topLeftCell="H146" activePane="bottomRight" state="frozen"/>
      <selection pane="bottomLeft" activeCell="A22" sqref="A22"/>
      <selection pane="topRight" activeCell="H1" sqref="H1"/>
      <selection pane="bottomRight" activeCell="K312" sqref="K312"/>
    </sheetView>
  </sheetViews>
  <sheetFormatPr defaultColWidth="10.57421875" customHeight="1" defaultRowHeight="14.25"/>
  <cols>
    <col min="1" max="2" style="4561" width="25.140625" hidden="1" customWidth="1"/>
    <col min="3" max="3" style="3352" width="9.140625" hidden="1" customWidth="1"/>
    <col min="4" max="4" style="3643"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1"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154</v>
      </c>
      <c r="B2" s="1836" t="s">
        <v>155</v>
      </c>
      <c r="C2" s="425"/>
      <c r="D2" s="400"/>
      <c r="E2" s="1087"/>
      <c r="F2" s="1087"/>
      <c r="G2" s="2483" t="str">
        <f>INDEX(PT_DIFFERENTIATION_NTAR,MATCH(B2,PT_DIFFERENTIATION_NTAR_ID,0))</f>
        <v/>
      </c>
      <c r="H2" s="1920"/>
      <c r="I2" s="1795"/>
      <c r="J2" s="1829"/>
      <c r="K2" s="1921"/>
      <c r="L2" s="1920" t="s">
        <v>308</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154</v>
      </c>
      <c r="B5" s="1836" t="s">
        <v>155</v>
      </c>
      <c r="C5" s="425"/>
      <c r="D5" s="400"/>
      <c r="E5" s="1087"/>
      <c r="F5" s="1087"/>
      <c r="G5" s="2483" t="str">
        <f>INDEX(PT_DIFFERENTIATION_NTAR,MATCH(B5,PT_DIFFERENTIATION_NTAR_ID,0))</f>
        <v/>
      </c>
      <c r="H5" s="1920"/>
      <c r="I5" s="1795"/>
      <c r="J5" s="1829"/>
      <c r="K5" s="1834"/>
      <c r="L5" s="1920" t="s">
        <v>308</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308</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308</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45589</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ДГК-01.3/18695</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302</v>
      </c>
      <c r="F19" s="2265"/>
      <c r="G19" s="2265"/>
      <c r="H19" s="2265"/>
      <c r="I19" s="2265"/>
      <c r="J19" s="2265"/>
      <c r="K19" s="2265"/>
      <c r="L19" s="2265"/>
      <c r="M19" s="2445" t="s">
        <v>303</v>
      </c>
      <c r="AH19" s="430">
        <v>21</v>
      </c>
    </row>
    <row customHeight="1" ht="22.049999999999997">
      <c r="D20" s="432"/>
      <c r="E20" s="2333" t="s">
        <v>88</v>
      </c>
      <c r="F20" s="2280" t="s">
        <v>121</v>
      </c>
      <c r="G20" s="2280" t="s">
        <v>122</v>
      </c>
      <c r="H20" s="2442" t="s">
        <v>1147</v>
      </c>
      <c r="I20" s="2443"/>
      <c r="J20" s="2489"/>
      <c r="K20" s="2280" t="s">
        <v>305</v>
      </c>
      <c r="L20" s="2280" t="s">
        <v>392</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308</v>
      </c>
      <c r="L23" s="2517"/>
      <c r="M23" s="1825"/>
      <c r="N23" s="390"/>
      <c r="AH23" s="430">
        <v>19</v>
      </c>
    </row>
    <row customHeight="1" ht="60.75" hidden="1">
      <c r="A24" s="1836" t="s">
        <v>154</v>
      </c>
      <c r="B24" s="1836" t="s">
        <v>155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308</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159</v>
      </c>
      <c r="B27" s="1836" t="s">
        <v>160</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308</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166</v>
      </c>
      <c r="B30" s="1836" t="s">
        <v>167</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308</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172</v>
      </c>
      <c r="B33" s="1836" t="s">
        <v>173</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308</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178</v>
      </c>
      <c r="B36" s="1836" t="s">
        <v>179</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308</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184</v>
      </c>
      <c r="B39" s="1836" t="s">
        <v>185</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308</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190</v>
      </c>
      <c r="B42" s="1836" t="s">
        <v>191</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308</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196</v>
      </c>
      <c r="B45" s="1836" t="s">
        <v>197</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308</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202</v>
      </c>
      <c r="B48" s="1836" t="s">
        <v>203</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308</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222</v>
      </c>
      <c r="B51" s="1836" t="s">
        <v>223</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308</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227</v>
      </c>
      <c r="B54" s="1836" t="s">
        <v>228</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308</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232</v>
      </c>
      <c r="B57" s="1836" t="s">
        <v>233</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308</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237</v>
      </c>
      <c r="B60" s="1836" t="s">
        <v>238</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308</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242</v>
      </c>
      <c r="B63" s="1836" t="s">
        <v>243</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308</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Тариф на горячую воду</v>
      </c>
      <c r="H66" s="1918"/>
      <c r="I66" s="1795">
        <v>45658</v>
      </c>
      <c r="J66" s="4592">
        <v>46022</v>
      </c>
      <c r="K66" s="1921" t="s">
        <v>1151</v>
      </c>
      <c r="L66" s="1918" t="s">
        <v>308</v>
      </c>
      <c r="M66" s="2226"/>
      <c r="N66" s="390"/>
      <c r="O66" s="1680"/>
      <c r="P66" s="1680"/>
      <c r="AH66" s="1687">
        <v>0</v>
      </c>
    </row>
    <row s="2774" customFormat="1" customHeight="1" ht="18.75">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257</v>
      </c>
      <c r="B69" s="1836" t="s">
        <v>258</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308</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262</v>
      </c>
      <c r="B72" s="1836" t="s">
        <v>263</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308</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267</v>
      </c>
      <c r="B75" s="1836" t="s">
        <v>268</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308</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272</v>
      </c>
      <c r="B78" s="1836" t="s">
        <v>273</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308</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277</v>
      </c>
      <c r="B81" s="1836" t="s">
        <v>278</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308</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308</v>
      </c>
      <c r="G85" s="254" t="s">
        <v>308</v>
      </c>
      <c r="H85" s="2274" t="s">
        <v>308</v>
      </c>
      <c r="I85" s="2276"/>
      <c r="J85" s="254" t="s">
        <v>308</v>
      </c>
      <c r="K85" s="254" t="s">
        <v>308</v>
      </c>
      <c r="L85" s="4594" t="s">
        <v>1152</v>
      </c>
      <c r="M85" s="401" t="s">
        <v>1153</v>
      </c>
      <c r="N85" s="390"/>
      <c r="AH85" s="430">
        <v>34</v>
      </c>
    </row>
    <row customHeight="1" ht="19.95">
      <c r="A86" s="1836"/>
      <c r="B86" s="1836"/>
      <c r="D86" s="432"/>
      <c r="E86" s="203" t="s">
        <v>90</v>
      </c>
      <c r="F86" s="2516" t="s">
        <v>1154</v>
      </c>
      <c r="G86" s="2516"/>
      <c r="H86" s="2516"/>
      <c r="I86" s="2516"/>
      <c r="J86" s="2516"/>
      <c r="K86" s="2516"/>
      <c r="L86" s="2516"/>
      <c r="M86" s="353"/>
      <c r="N86" s="390"/>
      <c r="AH86" s="430">
        <v>19</v>
      </c>
    </row>
    <row s="2774" customFormat="1" customHeight="1" ht="60.75" hidden="1">
      <c r="A87" s="1836" t="s">
        <v>154</v>
      </c>
      <c r="B87" s="1836" t="s">
        <v>155</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308</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159</v>
      </c>
      <c r="B90" s="1836" t="s">
        <v>160</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308</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166</v>
      </c>
      <c r="B93" s="1836" t="s">
        <v>167</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308</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172</v>
      </c>
      <c r="B96" s="1836" t="s">
        <v>173</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308</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178</v>
      </c>
      <c r="B99" s="1836" t="s">
        <v>179</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308</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184</v>
      </c>
      <c r="B102" s="1836" t="s">
        <v>185</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308</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190</v>
      </c>
      <c r="B105" s="1836" t="s">
        <v>191</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308</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196</v>
      </c>
      <c r="B108" s="1836" t="s">
        <v>197</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308</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202</v>
      </c>
      <c r="B111" s="1836" t="s">
        <v>203</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308</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222</v>
      </c>
      <c r="B114" s="1836" t="s">
        <v>223</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308</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227</v>
      </c>
      <c r="B117" s="1836" t="s">
        <v>228</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308</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232</v>
      </c>
      <c r="B120" s="1836" t="s">
        <v>233</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308</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237</v>
      </c>
      <c r="B123" s="1836" t="s">
        <v>238</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308</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242</v>
      </c>
      <c r="B126" s="1836" t="s">
        <v>243</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308</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Тариф на горячую воду</v>
      </c>
      <c r="H129" s="1918"/>
      <c r="I129" s="4596">
        <v>45658</v>
      </c>
      <c r="J129" s="4592">
        <v>46022</v>
      </c>
      <c r="K129" s="1834">
        <v>714108.1021</v>
      </c>
      <c r="L129" s="1918" t="s">
        <v>308</v>
      </c>
      <c r="M129" s="397"/>
      <c r="N129" s="390"/>
      <c r="O129" s="1680"/>
      <c r="P129" s="1680"/>
      <c r="AH129" s="1687">
        <v>0</v>
      </c>
    </row>
    <row s="2774" customFormat="1" customHeight="1" ht="18.75">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257</v>
      </c>
      <c r="B132" s="1836" t="s">
        <v>258</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308</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262</v>
      </c>
      <c r="B135" s="1836" t="s">
        <v>263</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308</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267</v>
      </c>
      <c r="B138" s="1836" t="s">
        <v>268</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308</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272</v>
      </c>
      <c r="B141" s="1836" t="s">
        <v>273</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308</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277</v>
      </c>
      <c r="B144" s="1836" t="s">
        <v>278</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308</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154</v>
      </c>
      <c r="B148" s="1836" t="s">
        <v>155</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308</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159</v>
      </c>
      <c r="B151" s="1836" t="s">
        <v>160</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308</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166</v>
      </c>
      <c r="B154" s="1836" t="s">
        <v>167</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308</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172</v>
      </c>
      <c r="B157" s="1836" t="s">
        <v>173</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308</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178</v>
      </c>
      <c r="B160" s="1836" t="s">
        <v>179</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308</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184</v>
      </c>
      <c r="B163" s="1836" t="s">
        <v>185</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308</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190</v>
      </c>
      <c r="B166" s="1836" t="s">
        <v>191</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308</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196</v>
      </c>
      <c r="B169" s="1836" t="s">
        <v>197</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308</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202</v>
      </c>
      <c r="B172" s="1836" t="s">
        <v>203</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308</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222</v>
      </c>
      <c r="B175" s="1836" t="s">
        <v>223</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308</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227</v>
      </c>
      <c r="B178" s="1836" t="s">
        <v>228</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308</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232</v>
      </c>
      <c r="B181" s="1836" t="s">
        <v>233</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308</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237</v>
      </c>
      <c r="B184" s="1836" t="s">
        <v>238</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308</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242</v>
      </c>
      <c r="B187" s="1836" t="s">
        <v>243</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308</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Тариф на горячую воду</v>
      </c>
      <c r="H190" s="1918"/>
      <c r="I190" s="4596">
        <v>45658</v>
      </c>
      <c r="J190" s="4592">
        <v>46022</v>
      </c>
      <c r="K190" s="1834">
        <v>1370.12</v>
      </c>
      <c r="L190" s="1918" t="s">
        <v>308</v>
      </c>
      <c r="M190" s="397"/>
      <c r="N190" s="390"/>
      <c r="O190" s="1680"/>
      <c r="P190" s="1680"/>
      <c r="AH190" s="1687">
        <v>0</v>
      </c>
    </row>
    <row s="2774" customFormat="1" customHeight="1" ht="18.75">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257</v>
      </c>
      <c r="B193" s="1836" t="s">
        <v>258</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308</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262</v>
      </c>
      <c r="B196" s="1836" t="s">
        <v>263</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308</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267</v>
      </c>
      <c r="B199" s="1836" t="s">
        <v>268</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308</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272</v>
      </c>
      <c r="B202" s="1836" t="s">
        <v>273</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308</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277</v>
      </c>
      <c r="B205" s="1836" t="s">
        <v>278</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308</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154</v>
      </c>
      <c r="B209" s="1836" t="s">
        <v>155</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308</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159</v>
      </c>
      <c r="B212" s="1836" t="s">
        <v>160</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308</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166</v>
      </c>
      <c r="B215" s="1836" t="s">
        <v>167</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308</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172</v>
      </c>
      <c r="B218" s="1836" t="s">
        <v>173</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308</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178</v>
      </c>
      <c r="B221" s="1836" t="s">
        <v>179</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308</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184</v>
      </c>
      <c r="B224" s="1836" t="s">
        <v>185</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308</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190</v>
      </c>
      <c r="B227" s="1836" t="s">
        <v>191</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308</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196</v>
      </c>
      <c r="B230" s="1836" t="s">
        <v>197</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308</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202</v>
      </c>
      <c r="B233" s="1836" t="s">
        <v>203</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308</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222</v>
      </c>
      <c r="B236" s="1836" t="s">
        <v>223</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308</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227</v>
      </c>
      <c r="B239" s="1836" t="s">
        <v>228</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308</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232</v>
      </c>
      <c r="B242" s="1836" t="s">
        <v>233</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308</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237</v>
      </c>
      <c r="B245" s="1836" t="s">
        <v>238</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308</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242</v>
      </c>
      <c r="B248" s="1836" t="s">
        <v>243</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308</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Тариф на горячую воду</v>
      </c>
      <c r="H251" s="1918"/>
      <c r="I251" s="4596">
        <v>45658</v>
      </c>
      <c r="J251" s="4592">
        <v>46022</v>
      </c>
      <c r="K251" s="1834">
        <v>85844.6127</v>
      </c>
      <c r="L251" s="1918" t="s">
        <v>308</v>
      </c>
      <c r="M251" s="397"/>
      <c r="N251" s="390"/>
      <c r="O251" s="1680"/>
      <c r="P251" s="1680"/>
      <c r="AH251" s="1687">
        <v>0</v>
      </c>
    </row>
    <row s="2774" customFormat="1" customHeight="1" ht="18.75">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257</v>
      </c>
      <c r="B254" s="1836" t="s">
        <v>258</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308</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262</v>
      </c>
      <c r="B257" s="1836" t="s">
        <v>263</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308</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267</v>
      </c>
      <c r="B260" s="1836" t="s">
        <v>268</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308</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272</v>
      </c>
      <c r="B263" s="1836" t="s">
        <v>273</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308</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277</v>
      </c>
      <c r="B266" s="1836" t="s">
        <v>278</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308</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154</v>
      </c>
      <c r="B270" s="1836" t="s">
        <v>155</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308</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159</v>
      </c>
      <c r="B273" s="1836" t="s">
        <v>160</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308</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166</v>
      </c>
      <c r="B276" s="1836" t="s">
        <v>167</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308</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172</v>
      </c>
      <c r="B279" s="1836" t="s">
        <v>173</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308</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178</v>
      </c>
      <c r="B282" s="1836" t="s">
        <v>179</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308</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184</v>
      </c>
      <c r="B285" s="1836" t="s">
        <v>185</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308</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190</v>
      </c>
      <c r="B288" s="1836" t="s">
        <v>191</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308</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196</v>
      </c>
      <c r="B291" s="1836" t="s">
        <v>197</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308</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202</v>
      </c>
      <c r="B294" s="1836" t="s">
        <v>203</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308</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222</v>
      </c>
      <c r="B297" s="1836" t="s">
        <v>223</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308</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227</v>
      </c>
      <c r="B300" s="1836" t="s">
        <v>228</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308</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232</v>
      </c>
      <c r="B303" s="1836" t="s">
        <v>233</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308</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237</v>
      </c>
      <c r="B306" s="1836" t="s">
        <v>238</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308</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242</v>
      </c>
      <c r="B309" s="1836" t="s">
        <v>243</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308</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Тариф на горячую воду</v>
      </c>
      <c r="H312" s="1918"/>
      <c r="I312" s="4596">
        <v>45658</v>
      </c>
      <c r="J312" s="4592">
        <v>46022</v>
      </c>
      <c r="K312" s="1834">
        <v>74981.606</v>
      </c>
      <c r="L312" s="1918" t="s">
        <v>308</v>
      </c>
      <c r="M312" s="397"/>
      <c r="N312" s="390"/>
      <c r="O312" s="1680"/>
      <c r="P312" s="1680"/>
      <c r="AH312" s="1687">
        <v>0</v>
      </c>
    </row>
    <row s="2774" customFormat="1" customHeight="1" ht="18.75">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257</v>
      </c>
      <c r="B315" s="1836" t="s">
        <v>258</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308</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262</v>
      </c>
      <c r="B318" s="1836" t="s">
        <v>263</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308</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267</v>
      </c>
      <c r="B321" s="1836" t="s">
        <v>268</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308</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272</v>
      </c>
      <c r="B324" s="1836" t="s">
        <v>273</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308</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277</v>
      </c>
      <c r="B327" s="1836" t="s">
        <v>278</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308</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58"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BEA57D1D-D80E-6CB8-09E8-0BF7DC0175C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A98F8-1B98-2F9F-5015-6F3F64380EFC}"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
    </sheetView>
  </sheetViews>
  <sheetFormatPr defaultColWidth="10.57421875" customHeight="1" defaultRowHeight="14.25"/>
  <cols>
    <col min="1" max="1" style="3646" width="9.140625" hidden="1" customWidth="1"/>
    <col min="2" max="2" style="2851" width="9.140625" hidden="1" customWidth="1"/>
    <col min="3" max="3" style="3643"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1"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АО "ДГК" СП "Биробиджанская ТЭЦ"</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302</v>
      </c>
      <c r="E8" s="2265"/>
      <c r="F8" s="2265"/>
      <c r="G8" s="2265"/>
      <c r="H8" s="2445" t="s">
        <v>303</v>
      </c>
      <c r="R8" s="430">
        <v>14</v>
      </c>
    </row>
    <row customHeight="1" ht="24">
      <c r="C9" s="432"/>
      <c r="D9" s="442" t="s">
        <v>88</v>
      </c>
      <c r="E9" s="164" t="s">
        <v>304</v>
      </c>
      <c r="F9" s="164" t="s">
        <v>305</v>
      </c>
      <c r="G9" s="164" t="s">
        <v>392</v>
      </c>
      <c r="H9" s="2445"/>
      <c r="R9" s="430">
        <v>23</v>
      </c>
    </row>
    <row customHeight="1" ht="34.166666666666664">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t="s">
        <v>1156</v>
      </c>
      <c r="G10" s="4602" t="s">
        <v>1157</v>
      </c>
      <c r="H10" s="2225" t="s">
        <v>1158</v>
      </c>
      <c r="R10" s="430">
        <v>14</v>
      </c>
    </row>
    <row customHeight="1" ht="29.16666666666666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t="s">
        <v>1159</v>
      </c>
      <c r="G11" s="4602" t="s">
        <v>1157</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1159</v>
      </c>
      <c r="G12" s="4602" t="s">
        <v>1157</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1159</v>
      </c>
      <c r="G13" s="4602" t="s">
        <v>1157</v>
      </c>
      <c r="H13" s="2226"/>
      <c r="I13" s="406"/>
      <c r="K13" s="430"/>
      <c r="R13" s="430">
        <v>14</v>
      </c>
    </row>
    <row customHeight="1" ht="14.699999999999998">
      <c r="A14" s="399"/>
      <c r="C14" s="432"/>
      <c r="D14" s="403"/>
      <c r="E14" s="451" t="s">
        <v>324</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39B66848-2EFE-7868-3287-B4CD0A01EF2B}"/>
    <hyperlink ref="G11" r:id="rId3" xr:uid="{81B68AA8-D398-BFD7-8EA8-6158E5F5A198}"/>
    <hyperlink ref="G12" r:id="rId4" xr:uid="{FA6F557C-1D88-6D1D-4B1F-529D9AB3B998}"/>
    <hyperlink ref="G13" r:id="rId5" xr:uid="{E9BB055B-9B28-D8A8-9D49-39196D3F6C4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34328-7328-C598-FB98-5DD3FDE7E30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10"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1" width="50.00390625" customWidth="1"/>
    <col min="12" max="20" style="2774" width="10.00390625" customWidth="1"/>
    <col min="21" max="21" style="4249" width="10.00390625" customWidth="1"/>
    <col min="22" max="22" style="2774" width="10.57421875" hidden="1"/>
  </cols>
  <sheetData>
    <row s="2851"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1" customFormat="1" customHeight="1" ht="15" hidden="1">
      <c r="C3" s="728"/>
      <c r="U3" s="476"/>
      <c r="V3" s="473">
        <v>0</v>
      </c>
    </row>
    <row customHeight="1" ht="15.75">
      <c r="C4" s="232"/>
      <c r="D4" s="565"/>
      <c r="E4" s="565"/>
      <c r="F4" s="565"/>
      <c r="G4" s="565"/>
      <c r="H4" s="565"/>
      <c r="I4" s="565"/>
      <c r="J4" s="565"/>
      <c r="V4" s="561">
        <v>15</v>
      </c>
    </row>
    <row customHeight="1" ht="66">
      <c r="C5" s="232"/>
      <c r="D5" s="2293" t="s">
        <v>1160</v>
      </c>
      <c r="E5" s="2293"/>
      <c r="F5" s="2293"/>
      <c r="G5" s="2293"/>
      <c r="H5" s="2293"/>
      <c r="I5" s="2293"/>
      <c r="J5" s="2293"/>
      <c r="V5" s="561">
        <v>63</v>
      </c>
    </row>
    <row customHeight="1" ht="15.75">
      <c r="C6" s="232"/>
      <c r="D6" s="2232" t="str">
        <f>IF(org=0,"Не определено",org)</f>
        <v>АО "ДГК" СП "Биробиджанская ТЭЦ"</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303</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302</v>
      </c>
      <c r="E12" s="2426"/>
      <c r="F12" s="2426"/>
      <c r="G12" s="943"/>
      <c r="H12" s="943"/>
      <c r="I12" s="943"/>
      <c r="J12" s="943"/>
      <c r="K12" s="2255"/>
      <c r="U12" s="731"/>
      <c r="V12" s="814">
        <v>15</v>
      </c>
    </row>
    <row customHeight="1" ht="35.699999999999996">
      <c r="C13" s="232"/>
      <c r="D13" s="861" t="s">
        <v>88</v>
      </c>
      <c r="E13" s="863" t="s">
        <v>304</v>
      </c>
      <c r="F13" s="863" t="s">
        <v>566</v>
      </c>
      <c r="G13" s="864" t="s">
        <v>305</v>
      </c>
      <c r="H13" s="863" t="s">
        <v>392</v>
      </c>
      <c r="I13" s="864" t="s">
        <v>305</v>
      </c>
      <c r="J13" s="863" t="s">
        <v>392</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1161</v>
      </c>
      <c r="F17" s="577" t="s">
        <v>308</v>
      </c>
      <c r="G17" s="734"/>
      <c r="H17" s="734"/>
      <c r="I17" s="734"/>
      <c r="J17" s="734"/>
      <c r="K17" s="345" t="s">
        <v>1162</v>
      </c>
      <c r="V17" s="561">
        <v>0</v>
      </c>
    </row>
    <row customHeight="1" ht="48.29999999999999">
      <c r="A18" s="561"/>
      <c r="C18" s="582"/>
      <c r="D18" s="577">
        <v>3</v>
      </c>
      <c r="E18" s="335" t="s">
        <v>815</v>
      </c>
      <c r="F18" s="577" t="s">
        <v>308</v>
      </c>
      <c r="G18" s="865" t="s">
        <v>308</v>
      </c>
      <c r="H18" s="866" t="s">
        <v>308</v>
      </c>
      <c r="I18" s="577" t="s">
        <v>308</v>
      </c>
      <c r="J18" s="634" t="s">
        <v>308</v>
      </c>
      <c r="K18" s="345" t="s">
        <v>1163</v>
      </c>
      <c r="V18" s="561">
        <v>46</v>
      </c>
    </row>
    <row customHeight="1" ht="35.699999999999996">
      <c r="A19" s="561"/>
      <c r="C19" s="582"/>
      <c r="D19" s="595" t="s">
        <v>326</v>
      </c>
      <c r="E19" s="615" t="s">
        <v>817</v>
      </c>
      <c r="F19" s="577" t="s">
        <v>818</v>
      </c>
      <c r="G19" s="873"/>
      <c r="H19" s="162"/>
      <c r="I19" s="873"/>
      <c r="J19" s="874"/>
      <c r="K19" s="735"/>
      <c r="V19" s="561">
        <v>34</v>
      </c>
    </row>
    <row customHeight="1" ht="35.699999999999996">
      <c r="A20" s="561"/>
      <c r="C20" s="582"/>
      <c r="D20" s="1946" t="s">
        <v>334</v>
      </c>
      <c r="E20" s="615" t="s">
        <v>819</v>
      </c>
      <c r="F20" s="577" t="s">
        <v>820</v>
      </c>
      <c r="G20" s="873"/>
      <c r="H20" s="162"/>
      <c r="I20" s="873"/>
      <c r="J20" s="162"/>
      <c r="K20" s="735"/>
      <c r="V20" s="561">
        <v>34</v>
      </c>
    </row>
    <row customHeight="1" ht="48.29999999999999">
      <c r="A21" s="561"/>
      <c r="C21" s="582"/>
      <c r="D21" s="1946" t="s">
        <v>336</v>
      </c>
      <c r="E21" s="615" t="s">
        <v>821</v>
      </c>
      <c r="F21" s="577" t="s">
        <v>571</v>
      </c>
      <c r="G21" s="736"/>
      <c r="H21" s="162"/>
      <c r="I21" s="736"/>
      <c r="J21" s="162"/>
      <c r="K21" s="735"/>
      <c r="V21" s="561">
        <v>46</v>
      </c>
    </row>
    <row customHeight="1" ht="67.5" hidden="1">
      <c r="A22" s="561"/>
      <c r="C22" s="582"/>
      <c r="D22" s="577">
        <v>5</v>
      </c>
      <c r="E22" s="335" t="s">
        <v>1164</v>
      </c>
      <c r="F22" s="577" t="s">
        <v>558</v>
      </c>
      <c r="G22" s="737"/>
      <c r="H22" s="738"/>
      <c r="I22" s="737"/>
      <c r="J22" s="738"/>
      <c r="K22" s="345" t="s">
        <v>1165</v>
      </c>
      <c r="V22" s="561">
        <v>0</v>
      </c>
    </row>
    <row customHeight="1" ht="33.75" hidden="1">
      <c r="C23" s="507"/>
      <c r="D23" s="577">
        <v>6</v>
      </c>
      <c r="E23" s="335" t="s">
        <v>1166</v>
      </c>
      <c r="F23" s="577" t="s">
        <v>1167</v>
      </c>
      <c r="G23" s="737"/>
      <c r="H23" s="737"/>
      <c r="I23" s="737"/>
      <c r="J23" s="737"/>
      <c r="K23" s="345" t="s">
        <v>1168</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644D46-C332-6B58-6ABA-E085BCD1167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5" width="32.57421875" customWidth="1"/>
    <col min="2" max="2" style="2912" width="11.00390625" customWidth="1"/>
    <col min="3" max="3" style="2912" width="9.140625"/>
    <col min="4" max="4" style="2912" width="26.57421875" customWidth="1"/>
    <col min="5" max="5" style="4558" width="36.8515625" customWidth="1"/>
    <col min="6" max="6" style="4558" width="23.57421875" customWidth="1"/>
    <col min="7" max="7" style="4558" width="31.421875" customWidth="1"/>
    <col min="8" max="8" style="4558" width="40.8515625" customWidth="1"/>
    <col min="9" max="9" style="4558" width="14.57421875" customWidth="1"/>
    <col min="10" max="10" style="4558" width="26.8515625" customWidth="1"/>
    <col min="11" max="11" style="4558" width="50.00390625" customWidth="1"/>
    <col min="12" max="12" style="4558" width="52.421875" customWidth="1"/>
    <col min="13" max="13" style="4558" width="10.7109375" customWidth="1"/>
    <col min="14" max="14" style="4558" width="55.140625" customWidth="1"/>
    <col min="15" max="15" style="4558" width="31.8515625" customWidth="1"/>
    <col min="16" max="16" style="4558" width="23.8515625" customWidth="1"/>
    <col min="17" max="17" style="4558" width="46.57421875" customWidth="1"/>
    <col min="18" max="18" style="4558" width="24.00390625" customWidth="1"/>
    <col min="19" max="19" style="4558" width="20.57421875" customWidth="1"/>
    <col min="20" max="20" style="4558" width="22.00390625" customWidth="1"/>
    <col min="21" max="22" style="4558" width="26.421875" customWidth="1"/>
    <col min="23" max="23" style="4558" width="8.28125" hidden="1" customWidth="1"/>
    <col min="24" max="24" style="4558" width="59.7109375" customWidth="1"/>
    <col min="25" max="25" style="4558" width="49.140625" customWidth="1"/>
    <col min="26" max="26" style="4558" width="11.140625" customWidth="1"/>
    <col min="27" max="30" style="4558" width="29.00390625" customWidth="1"/>
    <col min="31" max="31" style="4558" width="9.140625"/>
    <col min="32" max="32" style="4558" width="34.7109375" customWidth="1"/>
    <col min="33" max="33" style="4558" width="9.140625"/>
    <col min="34" max="35" style="4558" width="34.421875" customWidth="1"/>
    <col min="36" max="36" style="4558" width="9.140625"/>
    <col min="37" max="37" style="4558" width="24.57421875" customWidth="1"/>
    <col min="38" max="38" style="4558" width="9.140625"/>
    <col min="39" max="39" style="4558" width="26.140625" customWidth="1"/>
    <col min="40" max="40" style="4558" width="1.7109375" customWidth="1"/>
    <col min="41" max="41" style="4558" width="9.140625"/>
    <col min="42" max="43" style="4558" width="47.8515625" customWidth="1"/>
    <col min="44" max="44" style="4558" width="1.7109375" customWidth="1"/>
    <col min="45" max="45" style="4558" width="21.421875" customWidth="1"/>
    <col min="46" max="46" style="4558" width="1.7109375" customWidth="1"/>
    <col min="47" max="47" style="4558" width="31.28125" customWidth="1"/>
    <col min="48" max="48" style="4558" width="1.7109375" customWidth="1"/>
    <col min="49" max="50" style="4558" width="9.140625"/>
    <col min="51" max="51" style="4558" width="3.7109375" customWidth="1"/>
    <col min="52" max="52" style="4558" width="60.8515625" customWidth="1"/>
    <col min="53" max="53" style="4558" width="49.28125" customWidth="1"/>
    <col min="54" max="54" style="4558" width="35.140625" customWidth="1"/>
    <col min="55" max="55" style="4558" width="9.140625"/>
    <col min="56" max="56" style="4558" width="1.7109375" customWidth="1"/>
    <col min="57" max="57" style="4716" width="12.57421875" customWidth="1"/>
    <col min="58" max="58" style="4716" width="14.28125" customWidth="1"/>
    <col min="59" max="59" style="4558" width="30.7109375" customWidth="1"/>
    <col min="60" max="60" style="4717" width="40.7109375" customWidth="1"/>
    <col min="61" max="61" style="4717" width="15.00390625" customWidth="1"/>
    <col min="62" max="62" style="4717" width="40.7109375" customWidth="1"/>
    <col min="63" max="63" style="4717" width="2.7109375" customWidth="1"/>
    <col min="64" max="64" style="4717" width="44.7109375" customWidth="1"/>
    <col min="65" max="65" style="4717" width="2.7109375" customWidth="1"/>
    <col min="66" max="66" style="4717" width="40.7109375" customWidth="1"/>
    <col min="67" max="68" style="4558" width="9.140625"/>
    <col min="69" max="69" style="4558" width="18.140625" customWidth="1"/>
    <col min="70" max="70" style="4558" width="57.8515625" customWidth="1"/>
    <col min="71" max="71" style="4558" width="1.7109375" customWidth="1"/>
    <col min="72" max="72" style="4558" width="22.57421875" customWidth="1"/>
    <col min="73" max="73" style="4558" width="57.8515625" customWidth="1"/>
    <col min="74" max="74" style="4558" width="1.7109375" customWidth="1"/>
    <col min="75" max="75" style="4558" width="22.57421875" customWidth="1"/>
    <col min="76" max="76" style="4558" width="57.8515625" customWidth="1"/>
    <col min="77" max="77" style="4558" width="1.7109375" customWidth="1"/>
    <col min="78" max="78" style="4558" width="22.57421875" customWidth="1"/>
    <col min="79" max="79" style="4558" width="57.8515625" customWidth="1"/>
    <col min="80" max="81" style="4558" width="9.140625"/>
    <col min="82" max="82" style="4558" width="49.57421875" customWidth="1"/>
  </cols>
  <sheetData>
    <row s="4620" customFormat="1" customHeight="1" ht="11.25">
      <c r="A1" s="1123" t="s">
        <v>1169</v>
      </c>
      <c r="B1" s="1123" t="s">
        <v>1170</v>
      </c>
      <c r="C1" s="1123" t="s">
        <v>1171</v>
      </c>
      <c r="D1" s="1123" t="s">
        <v>1172</v>
      </c>
      <c r="E1" s="1123" t="s">
        <v>1173</v>
      </c>
      <c r="F1" s="1123" t="s">
        <v>1174</v>
      </c>
      <c r="G1" s="1123" t="s">
        <v>1175</v>
      </c>
      <c r="H1" s="1123" t="s">
        <v>1176</v>
      </c>
      <c r="I1" s="1123" t="s">
        <v>1177</v>
      </c>
      <c r="J1" s="1123" t="s">
        <v>1178</v>
      </c>
      <c r="K1" s="1123" t="s">
        <v>1179</v>
      </c>
      <c r="L1" s="1123" t="s">
        <v>1180</v>
      </c>
      <c r="M1" s="1123"/>
      <c r="N1" s="1123" t="s">
        <v>1181</v>
      </c>
      <c r="O1" s="1123" t="s">
        <v>1182</v>
      </c>
      <c r="P1" s="1123" t="s">
        <v>1183</v>
      </c>
      <c r="Q1" s="1123" t="s">
        <v>1184</v>
      </c>
      <c r="R1" s="1123" t="s">
        <v>1185</v>
      </c>
      <c r="S1" s="1123" t="s">
        <v>1186</v>
      </c>
      <c r="T1" s="1123" t="s">
        <v>1187</v>
      </c>
      <c r="U1" s="1123" t="s">
        <v>1188</v>
      </c>
      <c r="V1" s="1123"/>
      <c r="W1" s="853" t="s">
        <v>1189</v>
      </c>
      <c r="X1" s="1123" t="s">
        <v>1190</v>
      </c>
      <c r="Y1" s="1123" t="s">
        <v>1191</v>
      </c>
      <c r="Z1" s="1123"/>
      <c r="AA1" s="1123" t="s">
        <v>1192</v>
      </c>
      <c r="AB1" s="1123"/>
      <c r="AC1" s="1123" t="s">
        <v>1193</v>
      </c>
      <c r="AD1" s="1123"/>
      <c r="AF1" s="1123" t="s">
        <v>1194</v>
      </c>
      <c r="AH1" s="1123" t="s">
        <v>1195</v>
      </c>
      <c r="AI1" s="1123" t="s">
        <v>1196</v>
      </c>
      <c r="AK1" s="1123" t="s">
        <v>1197</v>
      </c>
      <c r="AM1" s="1123" t="s">
        <v>1198</v>
      </c>
      <c r="AP1" s="1123" t="s">
        <v>1199</v>
      </c>
      <c r="AQ1" s="1123" t="s">
        <v>1200</v>
      </c>
      <c r="AS1" s="1123" t="s">
        <v>1201</v>
      </c>
      <c r="AU1" s="1123" t="s">
        <v>1202</v>
      </c>
      <c r="AW1" s="1123" t="s">
        <v>1203</v>
      </c>
      <c r="AX1" s="1123" t="s">
        <v>1204</v>
      </c>
      <c r="AZ1" s="1208" t="s">
        <v>1205</v>
      </c>
      <c r="BB1" s="1123" t="s">
        <v>1206</v>
      </c>
      <c r="BC1" s="1123"/>
      <c r="BE1" s="1123" t="s">
        <v>1207</v>
      </c>
      <c r="BF1" s="1123" t="s">
        <v>1208</v>
      </c>
      <c r="BH1" s="1125" t="s">
        <v>808</v>
      </c>
      <c r="BI1" s="1126"/>
      <c r="BJ1" s="1127" t="s">
        <v>1209</v>
      </c>
      <c r="BK1" s="1126"/>
      <c r="BL1" s="1128" t="s">
        <v>907</v>
      </c>
      <c r="BM1" s="1126"/>
      <c r="BN1" s="1129" t="s">
        <v>1210</v>
      </c>
      <c r="BS1" s="1483"/>
    </row>
    <row customHeight="1" ht="11.25">
      <c r="A2" s="1130" t="s">
        <v>1211</v>
      </c>
      <c r="B2" s="1131">
        <v>2000</v>
      </c>
      <c r="C2" s="1131">
        <v>2022</v>
      </c>
      <c r="D2" s="1131" t="s">
        <v>66</v>
      </c>
      <c r="E2" s="1132" t="s">
        <v>1212</v>
      </c>
      <c r="F2" s="1132" t="s">
        <v>1213</v>
      </c>
      <c r="G2" s="1132" t="s">
        <v>1214</v>
      </c>
      <c r="H2" s="1133" t="s">
        <v>55</v>
      </c>
      <c r="I2" s="1132" t="s">
        <v>109</v>
      </c>
      <c r="J2" s="1132" t="s">
        <v>1215</v>
      </c>
      <c r="K2" s="1134" t="s">
        <v>1216</v>
      </c>
      <c r="L2" s="1135"/>
      <c r="M2" s="1134">
        <v>1</v>
      </c>
      <c r="N2" s="1218" t="s">
        <v>1217</v>
      </c>
      <c r="O2" s="1133" t="s">
        <v>1218</v>
      </c>
      <c r="P2" s="1136" t="s">
        <v>1219</v>
      </c>
      <c r="Q2" s="1137" t="s">
        <v>542</v>
      </c>
      <c r="R2" s="199" t="s">
        <v>1220</v>
      </c>
      <c r="S2" s="199" t="s">
        <v>1221</v>
      </c>
      <c r="T2" s="1138" t="s">
        <v>1222</v>
      </c>
      <c r="U2" s="1135" t="s">
        <v>1223</v>
      </c>
      <c r="V2" s="1139">
        <v>1</v>
      </c>
      <c r="W2" s="1140"/>
      <c r="X2" s="1140" t="s">
        <v>1224</v>
      </c>
      <c r="Y2" s="1131" t="s">
        <v>1225</v>
      </c>
      <c r="Z2" s="1141"/>
      <c r="AA2" s="1131" t="s">
        <v>1226</v>
      </c>
      <c r="AB2" s="1142" t="s">
        <v>1226</v>
      </c>
      <c r="AC2" s="1131" t="s">
        <v>1227</v>
      </c>
      <c r="AD2" s="1142" t="s">
        <v>1227</v>
      </c>
      <c r="AF2" s="1133" t="s">
        <v>1223</v>
      </c>
      <c r="AH2" s="1132" t="s">
        <v>1228</v>
      </c>
      <c r="AI2" s="1132" t="s">
        <v>1228</v>
      </c>
      <c r="AK2" s="1132" t="s">
        <v>1229</v>
      </c>
      <c r="AM2" s="1132" t="s">
        <v>1230</v>
      </c>
      <c r="AP2" s="1143" t="s">
        <v>1224</v>
      </c>
      <c r="AQ2" s="1144" t="s">
        <v>1224</v>
      </c>
      <c r="AS2" s="1131" t="s">
        <v>1231</v>
      </c>
      <c r="AU2" s="1176" t="s">
        <v>1232</v>
      </c>
      <c r="AW2" s="1176" t="s">
        <v>1233</v>
      </c>
      <c r="AX2" s="1176" t="s">
        <v>1233</v>
      </c>
      <c r="AZ2" s="1176" t="s">
        <v>1234</v>
      </c>
      <c r="BB2" s="1176" t="s">
        <v>1235</v>
      </c>
      <c r="BC2" s="1176" t="s">
        <v>1236</v>
      </c>
      <c r="BE2" s="1176">
        <v>2000</v>
      </c>
      <c r="BF2" s="1176" t="s">
        <v>1237</v>
      </c>
    </row>
    <row customHeight="1" ht="11.25">
      <c r="A3" s="1130" t="s">
        <v>1238</v>
      </c>
      <c r="B3" s="1131">
        <v>2001</v>
      </c>
      <c r="C3" s="1131">
        <v>2023</v>
      </c>
      <c r="D3" s="1131" t="s">
        <v>19</v>
      </c>
      <c r="E3" s="1132" t="s">
        <v>1239</v>
      </c>
      <c r="F3" s="1132" t="s">
        <v>1240</v>
      </c>
      <c r="G3" s="1132" t="s">
        <v>1241</v>
      </c>
      <c r="H3" s="1133" t="s">
        <v>1242</v>
      </c>
      <c r="I3" s="1132" t="s">
        <v>110</v>
      </c>
      <c r="J3" s="1132" t="s">
        <v>556</v>
      </c>
      <c r="K3" s="1134" t="s">
        <v>1151</v>
      </c>
      <c r="L3" s="1135">
        <f>_xlfn.IFERROR(MATCH(K3,OFFER_METHOD,0),0)</f>
        <v>43</v>
      </c>
      <c r="M3" s="1134">
        <v>2</v>
      </c>
      <c r="N3" s="1218" t="s">
        <v>1243</v>
      </c>
      <c r="O3" s="1133" t="s">
        <v>1244</v>
      </c>
      <c r="P3" s="1136" t="s">
        <v>37</v>
      </c>
      <c r="Q3" s="1137" t="s">
        <v>1245</v>
      </c>
      <c r="R3" s="199" t="s">
        <v>1246</v>
      </c>
      <c r="S3" s="199" t="s">
        <v>1247</v>
      </c>
      <c r="T3" s="1138" t="s">
        <v>1248</v>
      </c>
      <c r="U3" s="1135" t="s">
        <v>1249</v>
      </c>
      <c r="V3" s="1139">
        <v>2</v>
      </c>
      <c r="W3" s="1140"/>
      <c r="X3" s="1140" t="s">
        <v>1250</v>
      </c>
      <c r="Y3" s="1131" t="s">
        <v>1225</v>
      </c>
      <c r="Z3" s="1141"/>
      <c r="AA3" s="1131" t="s">
        <v>1251</v>
      </c>
      <c r="AB3" s="1142" t="s">
        <v>1251</v>
      </c>
      <c r="AC3" s="1131" t="s">
        <v>1252</v>
      </c>
      <c r="AD3" s="1142" t="s">
        <v>1252</v>
      </c>
      <c r="AF3" s="1133" t="s">
        <v>1249</v>
      </c>
      <c r="AH3" s="1132" t="s">
        <v>1253</v>
      </c>
      <c r="AI3" s="1132" t="s">
        <v>1254</v>
      </c>
      <c r="AK3" s="1132" t="s">
        <v>1255</v>
      </c>
      <c r="AM3" s="1132" t="s">
        <v>1256</v>
      </c>
      <c r="AP3" s="1143" t="s">
        <v>1257</v>
      </c>
      <c r="AQ3" s="1144" t="s">
        <v>1257</v>
      </c>
      <c r="AS3" s="1131" t="s">
        <v>1258</v>
      </c>
      <c r="AU3" s="1176" t="s">
        <v>1259</v>
      </c>
      <c r="AW3" s="1176" t="s">
        <v>1260</v>
      </c>
      <c r="AX3" s="1176" t="s">
        <v>1260</v>
      </c>
      <c r="AZ3" s="1176" t="s">
        <v>1261</v>
      </c>
      <c r="BB3" s="1176" t="s">
        <v>1262</v>
      </c>
      <c r="BC3" s="1176" t="s">
        <v>1236</v>
      </c>
      <c r="BE3" s="1176">
        <v>2001</v>
      </c>
      <c r="BF3" s="1176" t="s">
        <v>1263</v>
      </c>
      <c r="BH3" s="1123" t="s">
        <v>1264</v>
      </c>
      <c r="BJ3" s="1123" t="s">
        <v>1265</v>
      </c>
      <c r="BL3" s="1123" t="s">
        <v>1266</v>
      </c>
      <c r="BN3" s="1123" t="s">
        <v>1267</v>
      </c>
      <c r="BR3" s="1123" t="s">
        <v>1268</v>
      </c>
      <c r="BS3" s="1484"/>
      <c r="BT3" s="1126"/>
      <c r="BU3" s="1123" t="s">
        <v>1269</v>
      </c>
      <c r="BV3" s="1126"/>
      <c r="BW3" s="1746"/>
      <c r="BX3" s="1748" t="s">
        <v>1270</v>
      </c>
      <c r="CA3" s="1123" t="s">
        <v>1271</v>
      </c>
    </row>
    <row customHeight="1" ht="11.25">
      <c r="A4" s="1130" t="s">
        <v>1272</v>
      </c>
      <c r="B4" s="1131">
        <v>2002</v>
      </c>
      <c r="C4" s="1131">
        <v>2024</v>
      </c>
      <c r="E4" s="1132" t="s">
        <v>1273</v>
      </c>
      <c r="F4" s="1132" t="s">
        <v>1274</v>
      </c>
      <c r="H4" s="1133" t="s">
        <v>1275</v>
      </c>
      <c r="I4" s="1132" t="s">
        <v>90</v>
      </c>
      <c r="J4" s="1132" t="s">
        <v>1276</v>
      </c>
      <c r="K4" s="1134" t="s">
        <v>1277</v>
      </c>
      <c r="L4" s="1135">
        <f>_xlfn.IFERROR(MATCH(K4,OFFER_METHOD,0),0)</f>
        <v>0</v>
      </c>
      <c r="M4" s="1134">
        <v>3</v>
      </c>
      <c r="N4" s="1218" t="s">
        <v>1278</v>
      </c>
      <c r="O4" s="1132" t="s">
        <v>1279</v>
      </c>
      <c r="Q4" s="1137" t="s">
        <v>1280</v>
      </c>
      <c r="R4" s="199" t="s">
        <v>1281</v>
      </c>
      <c r="S4" s="199" t="s">
        <v>1282</v>
      </c>
      <c r="T4" s="1138" t="s">
        <v>1283</v>
      </c>
      <c r="U4" s="1135" t="s">
        <v>1284</v>
      </c>
      <c r="V4" s="1139">
        <v>3</v>
      </c>
      <c r="W4" s="1140"/>
      <c r="X4" s="1140" t="s">
        <v>1285</v>
      </c>
      <c r="Y4" s="1131" t="s">
        <v>1225</v>
      </c>
      <c r="Z4" s="1147"/>
      <c r="AC4" s="1131" t="s">
        <v>1286</v>
      </c>
      <c r="AD4" s="1142" t="s">
        <v>1286</v>
      </c>
      <c r="AF4" s="1133" t="s">
        <v>1284</v>
      </c>
      <c r="AH4" s="1133" t="s">
        <v>1287</v>
      </c>
      <c r="AK4" s="1132" t="s">
        <v>1288</v>
      </c>
      <c r="AM4" s="1132" t="s">
        <v>1289</v>
      </c>
      <c r="AP4" s="1143" t="s">
        <v>1250</v>
      </c>
      <c r="AQ4" s="1144" t="s">
        <v>1250</v>
      </c>
      <c r="AS4" s="1131" t="s">
        <v>1290</v>
      </c>
      <c r="AU4" s="1176" t="s">
        <v>1291</v>
      </c>
      <c r="AW4" s="1176" t="s">
        <v>1292</v>
      </c>
      <c r="AX4" s="1176" t="s">
        <v>1292</v>
      </c>
      <c r="AZ4" s="1176" t="s">
        <v>1293</v>
      </c>
      <c r="BB4" s="1176" t="s">
        <v>1294</v>
      </c>
      <c r="BC4" s="1176" t="s">
        <v>1295</v>
      </c>
      <c r="BE4" s="1176">
        <v>2002</v>
      </c>
      <c r="BF4" s="1176" t="s">
        <v>1296</v>
      </c>
      <c r="BH4" s="1124" t="s">
        <v>1297</v>
      </c>
      <c r="BJ4" s="1124" t="s">
        <v>1297</v>
      </c>
      <c r="BL4" s="1124" t="s">
        <v>1297</v>
      </c>
      <c r="BN4" s="1124" t="s">
        <v>1297</v>
      </c>
      <c r="BQ4" s="1488" t="s">
        <v>1298</v>
      </c>
      <c r="BR4" s="1215" t="s">
        <v>1299</v>
      </c>
      <c r="BS4" s="330"/>
      <c r="BT4" s="1488" t="s">
        <v>1300</v>
      </c>
      <c r="BU4" s="1215" t="s">
        <v>1301</v>
      </c>
      <c r="BV4" s="1126"/>
      <c r="BW4" s="1753" t="s">
        <v>1302</v>
      </c>
      <c r="BX4" s="1747" t="s">
        <v>1303</v>
      </c>
      <c r="BZ4" s="1488" t="s">
        <v>1304</v>
      </c>
      <c r="CA4" s="1215" t="s">
        <v>1305</v>
      </c>
    </row>
    <row customHeight="1" ht="11.25">
      <c r="A5" s="1130" t="s">
        <v>1306</v>
      </c>
      <c r="B5" s="1131">
        <v>2003</v>
      </c>
      <c r="C5" s="1131">
        <v>2025</v>
      </c>
      <c r="E5" s="1132" t="s">
        <v>1307</v>
      </c>
      <c r="F5" s="1132" t="s">
        <v>1308</v>
      </c>
      <c r="H5" s="1133" t="s">
        <v>1309</v>
      </c>
      <c r="I5" s="1132" t="s">
        <v>91</v>
      </c>
      <c r="K5" s="1134" t="s">
        <v>1310</v>
      </c>
      <c r="L5" s="1135">
        <f>_xlfn.IFERROR(MATCH(K5,OFFER_METHOD,0),0)</f>
        <v>0</v>
      </c>
      <c r="M5" s="1134">
        <v>4</v>
      </c>
      <c r="N5" s="1148" t="s">
        <v>1311</v>
      </c>
      <c r="O5" s="1132" t="s">
        <v>1312</v>
      </c>
      <c r="Q5" s="1137" t="s">
        <v>1313</v>
      </c>
      <c r="R5" s="199" t="s">
        <v>1314</v>
      </c>
      <c r="T5" s="1133" t="s">
        <v>1315</v>
      </c>
      <c r="U5" s="1135" t="s">
        <v>1316</v>
      </c>
      <c r="V5" s="1139">
        <v>4</v>
      </c>
      <c r="W5" s="1140"/>
      <c r="X5" s="1140" t="s">
        <v>165</v>
      </c>
      <c r="Y5" s="1131" t="s">
        <v>1317</v>
      </c>
      <c r="Z5" s="1147">
        <v>1</v>
      </c>
      <c r="AF5" s="1133" t="s">
        <v>1318</v>
      </c>
      <c r="AH5" s="1132" t="s">
        <v>1319</v>
      </c>
      <c r="AK5" s="1132" t="s">
        <v>1320</v>
      </c>
      <c r="AM5" s="1132" t="s">
        <v>1321</v>
      </c>
      <c r="AP5" s="1143" t="s">
        <v>165</v>
      </c>
      <c r="AQ5" s="1144" t="s">
        <v>165</v>
      </c>
      <c r="AU5" s="1176" t="s">
        <v>1322</v>
      </c>
      <c r="AW5" s="1176" t="s">
        <v>1323</v>
      </c>
      <c r="AX5" s="1176" t="s">
        <v>1323</v>
      </c>
      <c r="AZ5" s="1176" t="s">
        <v>1324</v>
      </c>
      <c r="BB5" s="1176" t="s">
        <v>1325</v>
      </c>
      <c r="BC5" s="1176" t="s">
        <v>1326</v>
      </c>
      <c r="BE5" s="1176">
        <v>2003</v>
      </c>
      <c r="BF5" s="1176" t="s">
        <v>1327</v>
      </c>
      <c r="BH5" s="1124" t="s">
        <v>1328</v>
      </c>
      <c r="BJ5" s="1124" t="s">
        <v>1328</v>
      </c>
      <c r="BL5" s="1124" t="s">
        <v>1328</v>
      </c>
      <c r="BN5" s="1124" t="s">
        <v>1329</v>
      </c>
      <c r="BQ5" s="1337">
        <v>4213775</v>
      </c>
      <c r="BR5" s="1124" t="s">
        <v>1224</v>
      </c>
      <c r="BS5" s="1485"/>
      <c r="BT5" s="1337">
        <v>64236871</v>
      </c>
      <c r="BU5" s="1124" t="s">
        <v>226</v>
      </c>
      <c r="BV5" s="1126"/>
      <c r="BW5" s="1751">
        <v>4213767</v>
      </c>
      <c r="BX5" s="1749" t="s">
        <v>1330</v>
      </c>
      <c r="BZ5" s="1337">
        <v>64237509</v>
      </c>
      <c r="CA5" s="1351" t="s">
        <v>1331</v>
      </c>
    </row>
    <row customHeight="1" ht="11.25">
      <c r="A6" s="1130" t="s">
        <v>1332</v>
      </c>
      <c r="B6" s="1131">
        <v>2004</v>
      </c>
      <c r="C6" s="1131">
        <v>2026</v>
      </c>
      <c r="E6" s="1132" t="s">
        <v>1333</v>
      </c>
      <c r="F6" s="1149"/>
      <c r="H6" s="1133" t="s">
        <v>1334</v>
      </c>
      <c r="I6" s="1132" t="s">
        <v>111</v>
      </c>
      <c r="J6" s="1123" t="s">
        <v>1335</v>
      </c>
      <c r="L6" s="1135">
        <f>SUM(kind_of_control_method_filter)</f>
        <v>43</v>
      </c>
      <c r="N6" s="1148" t="s">
        <v>1336</v>
      </c>
      <c r="O6" s="1132" t="s">
        <v>1337</v>
      </c>
      <c r="R6" s="199" t="s">
        <v>542</v>
      </c>
      <c r="T6" s="1133" t="s">
        <v>1338</v>
      </c>
      <c r="U6" s="1135" t="s">
        <v>1318</v>
      </c>
      <c r="V6" s="1139">
        <v>5</v>
      </c>
      <c r="W6" s="1140"/>
      <c r="X6" s="1131" t="s">
        <v>171</v>
      </c>
      <c r="Y6" s="1131" t="s">
        <v>1339</v>
      </c>
      <c r="Z6" s="1147"/>
      <c r="AA6" s="1150"/>
      <c r="AH6" s="1132" t="s">
        <v>1340</v>
      </c>
      <c r="AK6" s="1132" t="s">
        <v>1341</v>
      </c>
      <c r="AM6" s="1132" t="s">
        <v>1342</v>
      </c>
      <c r="AP6" s="1143" t="s">
        <v>171</v>
      </c>
      <c r="AQ6" s="1144" t="s">
        <v>171</v>
      </c>
      <c r="AU6" s="1176" t="s">
        <v>1343</v>
      </c>
      <c r="AW6" s="1176" t="s">
        <v>1344</v>
      </c>
      <c r="AX6" s="1176" t="s">
        <v>1344</v>
      </c>
      <c r="BB6" s="1176" t="s">
        <v>1345</v>
      </c>
      <c r="BC6" s="1176" t="s">
        <v>1326</v>
      </c>
      <c r="BE6" s="1176">
        <v>2004</v>
      </c>
      <c r="BF6" s="1176" t="s">
        <v>1346</v>
      </c>
      <c r="BH6" s="1124" t="s">
        <v>1347</v>
      </c>
      <c r="BJ6" s="1124" t="s">
        <v>1348</v>
      </c>
      <c r="BL6" s="1124" t="s">
        <v>1348</v>
      </c>
      <c r="BN6" s="1124" t="s">
        <v>1349</v>
      </c>
      <c r="BQ6" s="1337">
        <v>4213784</v>
      </c>
      <c r="BR6" s="1351" t="s">
        <v>1257</v>
      </c>
      <c r="BS6" s="1486"/>
      <c r="BT6" s="1337">
        <v>64236872</v>
      </c>
      <c r="BU6" s="1124" t="s">
        <v>231</v>
      </c>
      <c r="BV6" s="1126"/>
      <c r="BW6" s="1751">
        <v>4213768</v>
      </c>
      <c r="BX6" s="1749" t="s">
        <v>256</v>
      </c>
      <c r="BZ6" s="1337">
        <v>64237510</v>
      </c>
      <c r="CA6" s="1124" t="s">
        <v>1350</v>
      </c>
    </row>
    <row customHeight="1" ht="11.25">
      <c r="A7" s="1130" t="s">
        <v>1351</v>
      </c>
      <c r="B7" s="1131">
        <v>2005</v>
      </c>
      <c r="E7" s="1132" t="s">
        <v>1352</v>
      </c>
      <c r="F7" s="1149"/>
      <c r="H7" s="1133" t="s">
        <v>1353</v>
      </c>
      <c r="I7" s="1132" t="s">
        <v>92</v>
      </c>
      <c r="J7" s="1132" t="s">
        <v>1354</v>
      </c>
      <c r="N7" s="1152" t="s">
        <v>1355</v>
      </c>
      <c r="O7" s="1132" t="s">
        <v>1356</v>
      </c>
      <c r="U7" s="1135" t="s">
        <v>19</v>
      </c>
      <c r="V7" s="426" t="s">
        <v>92</v>
      </c>
      <c r="W7" s="1140"/>
      <c r="X7" s="1131" t="s">
        <v>177</v>
      </c>
      <c r="Y7" s="1131" t="s">
        <v>1317</v>
      </c>
      <c r="Z7" s="1147"/>
      <c r="AA7" s="1150"/>
      <c r="AH7" s="1132" t="s">
        <v>1357</v>
      </c>
      <c r="AK7" s="1132" t="s">
        <v>1358</v>
      </c>
      <c r="AM7" s="1132" t="s">
        <v>1359</v>
      </c>
      <c r="AP7" s="1143" t="s">
        <v>177</v>
      </c>
      <c r="AQ7" s="1144" t="s">
        <v>177</v>
      </c>
      <c r="AU7" s="1176" t="s">
        <v>1360</v>
      </c>
      <c r="AW7" s="1176" t="s">
        <v>1361</v>
      </c>
      <c r="AX7" s="1176" t="s">
        <v>1361</v>
      </c>
      <c r="AZ7" s="1123" t="s">
        <v>1362</v>
      </c>
      <c r="BB7" s="1176" t="s">
        <v>1363</v>
      </c>
      <c r="BC7" s="1176" t="s">
        <v>1326</v>
      </c>
      <c r="BE7" s="1176">
        <v>2005</v>
      </c>
      <c r="BF7" s="1176" t="s">
        <v>1364</v>
      </c>
      <c r="BH7" s="1124" t="s">
        <v>1365</v>
      </c>
      <c r="BJ7" s="1124" t="s">
        <v>1347</v>
      </c>
      <c r="BL7" s="1124" t="s">
        <v>1347</v>
      </c>
      <c r="BN7" s="1124" t="s">
        <v>1366</v>
      </c>
      <c r="BQ7" s="1337">
        <v>4213781</v>
      </c>
      <c r="BR7" s="1124" t="s">
        <v>1250</v>
      </c>
      <c r="BS7" s="1485"/>
      <c r="BT7" s="1337">
        <v>64236873</v>
      </c>
      <c r="BU7" s="1124" t="s">
        <v>236</v>
      </c>
      <c r="BV7" s="1126"/>
      <c r="BW7" s="1751">
        <v>4213769</v>
      </c>
      <c r="BX7" s="1749" t="s">
        <v>1367</v>
      </c>
      <c r="BZ7" s="1337">
        <v>64237511</v>
      </c>
      <c r="CA7" s="1124" t="s">
        <v>271</v>
      </c>
    </row>
    <row customHeight="1" ht="11.25">
      <c r="A8" s="1130" t="s">
        <v>1368</v>
      </c>
      <c r="B8" s="1131">
        <v>2006</v>
      </c>
      <c r="E8" s="1132" t="s">
        <v>1369</v>
      </c>
      <c r="F8" s="1149"/>
      <c r="H8" s="1133" t="s">
        <v>1370</v>
      </c>
      <c r="I8" s="1132" t="s">
        <v>93</v>
      </c>
      <c r="J8" s="1132" t="s">
        <v>1371</v>
      </c>
      <c r="N8" s="1219" t="s">
        <v>1372</v>
      </c>
      <c r="O8" s="1132" t="s">
        <v>1373</v>
      </c>
      <c r="V8" s="426" t="s">
        <v>93</v>
      </c>
      <c r="W8" s="1140"/>
      <c r="X8" s="1131" t="s">
        <v>183</v>
      </c>
      <c r="Y8" s="1131" t="s">
        <v>1317</v>
      </c>
      <c r="Z8" s="1147"/>
      <c r="AA8" s="1150"/>
      <c r="AK8" s="1132" t="s">
        <v>1374</v>
      </c>
      <c r="AP8" s="1143" t="s">
        <v>183</v>
      </c>
      <c r="AQ8" s="1144" t="s">
        <v>183</v>
      </c>
      <c r="AU8" s="1176" t="s">
        <v>1375</v>
      </c>
      <c r="AW8" s="1176" t="s">
        <v>1376</v>
      </c>
      <c r="AX8" s="1176" t="s">
        <v>1376</v>
      </c>
      <c r="AZ8" s="1176" t="s">
        <v>1377</v>
      </c>
      <c r="BB8" s="1176" t="s">
        <v>1378</v>
      </c>
      <c r="BC8" s="1176" t="s">
        <v>1326</v>
      </c>
      <c r="BE8" s="1176">
        <v>2006</v>
      </c>
      <c r="BF8" s="1176" t="s">
        <v>1379</v>
      </c>
      <c r="BH8" s="1124" t="s">
        <v>1380</v>
      </c>
      <c r="BJ8" s="1124" t="s">
        <v>1381</v>
      </c>
      <c r="BL8" s="1124" t="s">
        <v>1381</v>
      </c>
      <c r="BN8" s="1124" t="s">
        <v>1382</v>
      </c>
      <c r="BQ8" s="1337">
        <v>4213776</v>
      </c>
      <c r="BR8" s="1124" t="s">
        <v>165</v>
      </c>
      <c r="BS8" s="1485"/>
      <c r="BT8" s="1337">
        <v>64236874</v>
      </c>
      <c r="BU8" s="1351" t="s">
        <v>1383</v>
      </c>
      <c r="BV8" s="1126"/>
      <c r="BW8" s="1751">
        <v>4213770</v>
      </c>
      <c r="BX8" s="1752" t="s">
        <v>1384</v>
      </c>
      <c r="BZ8" s="1337">
        <v>64237512</v>
      </c>
      <c r="CA8" s="1124" t="s">
        <v>266</v>
      </c>
    </row>
    <row customHeight="1" ht="11.25">
      <c r="A9" s="1130" t="s">
        <v>1385</v>
      </c>
      <c r="B9" s="1131">
        <v>2007</v>
      </c>
      <c r="E9" s="1132" t="s">
        <v>1386</v>
      </c>
      <c r="F9" s="1149"/>
      <c r="G9" s="1123" t="s">
        <v>1387</v>
      </c>
      <c r="H9" s="1123" t="s">
        <v>1388</v>
      </c>
      <c r="I9" s="1132" t="s">
        <v>99</v>
      </c>
      <c r="O9" s="1132" t="s">
        <v>1389</v>
      </c>
      <c r="V9" s="426" t="s">
        <v>99</v>
      </c>
      <c r="W9" s="1140"/>
      <c r="X9" s="1131" t="s">
        <v>189</v>
      </c>
      <c r="Y9" s="1131" t="s">
        <v>1225</v>
      </c>
      <c r="Z9" s="1147">
        <v>1</v>
      </c>
      <c r="AA9" s="1150"/>
      <c r="AK9" s="1132" t="s">
        <v>1390</v>
      </c>
      <c r="AP9" s="1143" t="s">
        <v>1391</v>
      </c>
      <c r="AQ9" s="1144" t="s">
        <v>1391</v>
      </c>
      <c r="AW9" s="1176" t="s">
        <v>1392</v>
      </c>
      <c r="AX9" s="1176" t="s">
        <v>1392</v>
      </c>
      <c r="AZ9" s="1176" t="s">
        <v>1393</v>
      </c>
      <c r="BB9" s="1176" t="s">
        <v>1394</v>
      </c>
      <c r="BC9" s="1176" t="s">
        <v>1326</v>
      </c>
      <c r="BE9" s="1176">
        <v>2007</v>
      </c>
      <c r="BF9" s="1176" t="s">
        <v>1395</v>
      </c>
      <c r="BH9" s="1124" t="s">
        <v>1396</v>
      </c>
      <c r="BJ9" s="1124" t="s">
        <v>1397</v>
      </c>
      <c r="BL9" s="1124" t="s">
        <v>1397</v>
      </c>
      <c r="BN9" s="1124" t="s">
        <v>1398</v>
      </c>
      <c r="BQ9" s="1337">
        <v>4213777</v>
      </c>
      <c r="BR9" s="1124" t="s">
        <v>171</v>
      </c>
      <c r="BS9" s="1485"/>
      <c r="BT9" s="1337">
        <v>64236875</v>
      </c>
      <c r="BU9" s="1124" t="s">
        <v>241</v>
      </c>
      <c r="BV9" s="1126"/>
      <c r="BW9" s="1746"/>
      <c r="BX9" s="1746"/>
    </row>
    <row customHeight="1" ht="11.25">
      <c r="A10" s="1130" t="s">
        <v>1399</v>
      </c>
      <c r="B10" s="1131">
        <v>2008</v>
      </c>
      <c r="E10" s="1132" t="s">
        <v>1400</v>
      </c>
      <c r="F10" s="1149"/>
      <c r="G10" s="1132" t="s">
        <v>1401</v>
      </c>
      <c r="H10" s="1132" t="s">
        <v>1402</v>
      </c>
      <c r="I10" s="1132" t="s">
        <v>147</v>
      </c>
      <c r="J10" s="1123" t="s">
        <v>1403</v>
      </c>
      <c r="K10" s="1123" t="s">
        <v>1404</v>
      </c>
      <c r="O10" s="1132" t="s">
        <v>1405</v>
      </c>
      <c r="V10" s="427" t="s">
        <v>147</v>
      </c>
      <c r="W10" s="1153"/>
      <c r="X10" s="1153" t="s">
        <v>1406</v>
      </c>
      <c r="Y10" s="1154" t="s">
        <v>1407</v>
      </c>
      <c r="Z10" s="1147"/>
      <c r="AP10" s="1143" t="s">
        <v>1406</v>
      </c>
      <c r="AQ10" s="1144" t="s">
        <v>1406</v>
      </c>
      <c r="AW10" s="1176" t="s">
        <v>1408</v>
      </c>
      <c r="AX10" s="1176" t="s">
        <v>1408</v>
      </c>
      <c r="AZ10" s="1176" t="s">
        <v>1409</v>
      </c>
      <c r="BB10" s="1176" t="s">
        <v>1410</v>
      </c>
      <c r="BC10" s="1176" t="s">
        <v>1326</v>
      </c>
      <c r="BE10" s="1176">
        <v>2008</v>
      </c>
      <c r="BF10" s="1176" t="s">
        <v>1411</v>
      </c>
      <c r="BH10" s="1124" t="s">
        <v>1412</v>
      </c>
      <c r="BJ10" s="1124" t="s">
        <v>1413</v>
      </c>
      <c r="BL10" s="1124" t="s">
        <v>1413</v>
      </c>
      <c r="BN10" s="1124" t="s">
        <v>1414</v>
      </c>
      <c r="BQ10" s="1337">
        <v>4213778</v>
      </c>
      <c r="BR10" s="1124" t="s">
        <v>177</v>
      </c>
      <c r="BS10" s="1485"/>
      <c r="BT10" s="1337">
        <v>64236876</v>
      </c>
      <c r="BU10" s="1124" t="s">
        <v>221</v>
      </c>
      <c r="BV10" s="1126"/>
      <c r="BW10" s="1746"/>
      <c r="BX10" s="1746"/>
    </row>
    <row customHeight="1" ht="11.25">
      <c r="A11" s="1130" t="s">
        <v>1415</v>
      </c>
      <c r="B11" s="1131">
        <v>2009</v>
      </c>
      <c r="E11" s="1132" t="s">
        <v>1416</v>
      </c>
      <c r="F11" s="1149"/>
      <c r="G11" s="1132" t="s">
        <v>1417</v>
      </c>
      <c r="H11" s="1132" t="s">
        <v>1418</v>
      </c>
      <c r="I11" s="1132" t="s">
        <v>148</v>
      </c>
      <c r="J11" s="1133" t="s">
        <v>1419</v>
      </c>
      <c r="K11" s="1155" t="s">
        <v>1420</v>
      </c>
      <c r="O11" s="1133" t="s">
        <v>1421</v>
      </c>
      <c r="V11" s="426" t="s">
        <v>148</v>
      </c>
      <c r="W11" s="331"/>
      <c r="X11" s="1140" t="s">
        <v>1391</v>
      </c>
      <c r="Y11" s="1131" t="s">
        <v>1422</v>
      </c>
      <c r="Z11" s="1147"/>
      <c r="AP11" s="1143" t="s">
        <v>189</v>
      </c>
      <c r="AQ11" s="1145" t="s">
        <v>189</v>
      </c>
      <c r="AW11" s="1176" t="s">
        <v>1423</v>
      </c>
      <c r="AX11" s="1176" t="s">
        <v>1423</v>
      </c>
      <c r="AZ11" s="1176" t="s">
        <v>1424</v>
      </c>
      <c r="BB11" s="1176" t="s">
        <v>1425</v>
      </c>
      <c r="BC11" s="1176" t="s">
        <v>1326</v>
      </c>
      <c r="BE11" s="1176">
        <v>2009</v>
      </c>
      <c r="BF11" s="1176" t="s">
        <v>1426</v>
      </c>
      <c r="BH11" s="1124" t="s">
        <v>1427</v>
      </c>
      <c r="BJ11" s="1124" t="s">
        <v>1396</v>
      </c>
      <c r="BL11" s="1124" t="s">
        <v>1396</v>
      </c>
      <c r="BN11" s="1124" t="s">
        <v>1428</v>
      </c>
      <c r="BQ11" s="1337">
        <v>4213780</v>
      </c>
      <c r="BR11" s="1124" t="s">
        <v>183</v>
      </c>
      <c r="BS11" s="1485"/>
      <c r="BW11" s="1746"/>
      <c r="BX11" s="1746"/>
    </row>
    <row customHeight="1" ht="11.25">
      <c r="A12" s="1130" t="s">
        <v>1429</v>
      </c>
      <c r="B12" s="1131">
        <v>2010</v>
      </c>
      <c r="E12" s="1132" t="s">
        <v>1430</v>
      </c>
      <c r="F12" s="1149"/>
      <c r="G12" s="1132" t="s">
        <v>1418</v>
      </c>
      <c r="I12" s="1132" t="s">
        <v>149</v>
      </c>
      <c r="J12" s="1133" t="s">
        <v>1431</v>
      </c>
      <c r="K12" s="1155" t="s">
        <v>1432</v>
      </c>
      <c r="O12" s="1133" t="s">
        <v>542</v>
      </c>
      <c r="V12" s="426" t="s">
        <v>149</v>
      </c>
      <c r="W12" s="1145"/>
      <c r="X12" s="1140" t="s">
        <v>1433</v>
      </c>
      <c r="Y12" s="1131" t="s">
        <v>1225</v>
      </c>
      <c r="AP12" s="1143"/>
      <c r="AW12" s="1176" t="s">
        <v>148</v>
      </c>
      <c r="AX12" s="1176" t="s">
        <v>148</v>
      </c>
      <c r="AZ12" s="1176" t="s">
        <v>1434</v>
      </c>
      <c r="BB12" s="1176" t="s">
        <v>1435</v>
      </c>
      <c r="BC12" s="1176" t="s">
        <v>1326</v>
      </c>
      <c r="BE12" s="1176">
        <v>2010</v>
      </c>
      <c r="BF12" s="1176" t="s">
        <v>1436</v>
      </c>
      <c r="BH12" s="1124" t="s">
        <v>1437</v>
      </c>
      <c r="BJ12" s="1124" t="s">
        <v>1438</v>
      </c>
      <c r="BL12" s="1124" t="s">
        <v>1438</v>
      </c>
      <c r="BN12" s="1124" t="s">
        <v>1439</v>
      </c>
      <c r="BQ12" s="1337">
        <v>4213779</v>
      </c>
      <c r="BR12" s="1124" t="s">
        <v>1391</v>
      </c>
      <c r="BS12" s="1485"/>
      <c r="BT12" s="1126"/>
      <c r="BU12" s="1126"/>
      <c r="BV12" s="1126"/>
      <c r="BW12" s="1746"/>
      <c r="BX12" s="1746"/>
    </row>
    <row customHeight="1" ht="11.25">
      <c r="A13" s="1130" t="s">
        <v>1440</v>
      </c>
      <c r="B13" s="1131">
        <v>2011</v>
      </c>
      <c r="E13" s="1132" t="s">
        <v>1441</v>
      </c>
      <c r="F13" s="1149"/>
      <c r="I13" s="1132" t="s">
        <v>150</v>
      </c>
      <c r="K13" s="1155" t="s">
        <v>1390</v>
      </c>
      <c r="V13" s="426" t="s">
        <v>150</v>
      </c>
      <c r="W13" s="1145"/>
      <c r="X13" s="1145"/>
      <c r="Y13" s="1145"/>
      <c r="AW13" s="1176" t="s">
        <v>149</v>
      </c>
      <c r="AX13" s="1176" t="s">
        <v>149</v>
      </c>
      <c r="BB13" s="1176" t="s">
        <v>1442</v>
      </c>
      <c r="BC13" s="1176" t="s">
        <v>1443</v>
      </c>
      <c r="BE13" s="1176">
        <v>2011</v>
      </c>
      <c r="BF13" s="1176" t="s">
        <v>1444</v>
      </c>
      <c r="BH13" s="1124" t="s">
        <v>1445</v>
      </c>
      <c r="BJ13" s="1124" t="s">
        <v>1427</v>
      </c>
      <c r="BL13" s="1124" t="s">
        <v>1427</v>
      </c>
      <c r="BN13" s="1124" t="s">
        <v>1446</v>
      </c>
      <c r="BQ13" s="1337">
        <v>4213783</v>
      </c>
      <c r="BR13" s="1124" t="s">
        <v>1406</v>
      </c>
      <c r="BS13" s="1485"/>
      <c r="BT13" s="1126"/>
      <c r="BU13" s="1126"/>
      <c r="BV13" s="1126"/>
      <c r="BW13" s="1750"/>
      <c r="BX13" s="1746"/>
    </row>
    <row customHeight="1" ht="11.25">
      <c r="A14" s="1130" t="s">
        <v>1447</v>
      </c>
      <c r="B14" s="1131">
        <v>2012</v>
      </c>
      <c r="I14" s="1132" t="s">
        <v>151</v>
      </c>
      <c r="J14" s="1123" t="s">
        <v>1448</v>
      </c>
      <c r="N14" s="1123" t="s">
        <v>1449</v>
      </c>
      <c r="V14" s="1139">
        <v>13</v>
      </c>
      <c r="W14" s="1140"/>
      <c r="X14" s="1140" t="s">
        <v>1257</v>
      </c>
      <c r="Y14" s="1131" t="s">
        <v>1225</v>
      </c>
      <c r="AW14" s="1176" t="s">
        <v>150</v>
      </c>
      <c r="AX14" s="1176" t="s">
        <v>150</v>
      </c>
      <c r="AZ14" s="1123" t="s">
        <v>1450</v>
      </c>
      <c r="BB14" s="1176" t="s">
        <v>1451</v>
      </c>
      <c r="BC14" s="1176" t="s">
        <v>1443</v>
      </c>
      <c r="BE14" s="1176">
        <v>2012</v>
      </c>
      <c r="BH14" s="1124" t="s">
        <v>1366</v>
      </c>
      <c r="BJ14" s="1273" t="s">
        <v>1452</v>
      </c>
      <c r="BL14" s="1273" t="s">
        <v>1452</v>
      </c>
      <c r="BN14" s="1124" t="s">
        <v>1453</v>
      </c>
      <c r="BQ14" s="1337">
        <v>4213782</v>
      </c>
      <c r="BR14" s="1124" t="s">
        <v>189</v>
      </c>
      <c r="BS14" s="1485"/>
      <c r="BT14" s="1126"/>
      <c r="BU14" s="1126"/>
      <c r="BV14" s="1126"/>
      <c r="BW14" s="1750"/>
      <c r="BX14" s="1746"/>
    </row>
    <row customHeight="1" ht="19.5">
      <c r="A15" s="1130" t="s">
        <v>1454</v>
      </c>
      <c r="B15" s="1131">
        <v>2013</v>
      </c>
      <c r="E15" s="1754" t="s">
        <v>1455</v>
      </c>
      <c r="G15" s="1123" t="s">
        <v>1456</v>
      </c>
      <c r="H15" s="1123" t="s">
        <v>1457</v>
      </c>
      <c r="I15" s="1134" t="s">
        <v>152</v>
      </c>
      <c r="J15" s="1145" t="s">
        <v>583</v>
      </c>
      <c r="N15" s="1214" t="s">
        <v>1458</v>
      </c>
      <c r="X15" s="1143"/>
      <c r="AW15" s="1176" t="s">
        <v>151</v>
      </c>
      <c r="AX15" s="1176" t="s">
        <v>151</v>
      </c>
      <c r="AZ15" s="1176" t="s">
        <v>1377</v>
      </c>
      <c r="BB15" s="1176" t="s">
        <v>1459</v>
      </c>
      <c r="BC15" s="1176" t="s">
        <v>1443</v>
      </c>
      <c r="BE15" s="1176">
        <v>2013</v>
      </c>
      <c r="BH15" s="1124" t="s">
        <v>1382</v>
      </c>
      <c r="BJ15" s="1273" t="s">
        <v>1460</v>
      </c>
      <c r="BL15" s="1273" t="s">
        <v>1460</v>
      </c>
      <c r="BN15" s="1124" t="s">
        <v>1461</v>
      </c>
      <c r="BR15" s="1126"/>
      <c r="BS15" s="1487"/>
      <c r="BT15" s="1126"/>
      <c r="BU15" s="1126"/>
      <c r="BV15" s="1126"/>
      <c r="BW15" s="1750"/>
      <c r="BX15" s="1746"/>
    </row>
    <row customHeight="1" ht="21">
      <c r="A16" s="1926" t="s">
        <v>1462</v>
      </c>
      <c r="B16" s="1131">
        <v>2014</v>
      </c>
      <c r="E16" s="1755" t="s">
        <v>1463</v>
      </c>
      <c r="G16" s="1132" t="s">
        <v>1464</v>
      </c>
      <c r="H16" s="1132" t="s">
        <v>1465</v>
      </c>
      <c r="I16" s="1134" t="s">
        <v>1466</v>
      </c>
      <c r="J16" s="1145" t="s">
        <v>556</v>
      </c>
      <c r="N16" s="1214" t="s">
        <v>1467</v>
      </c>
      <c r="AW16" s="1176" t="s">
        <v>152</v>
      </c>
      <c r="AX16" s="1176" t="s">
        <v>152</v>
      </c>
      <c r="AZ16" s="1176" t="s">
        <v>1393</v>
      </c>
      <c r="BB16" s="1176" t="s">
        <v>1468</v>
      </c>
      <c r="BC16" s="1176" t="s">
        <v>1443</v>
      </c>
      <c r="BE16" s="1176">
        <v>2014</v>
      </c>
      <c r="BH16" s="1124" t="s">
        <v>1398</v>
      </c>
      <c r="BJ16" s="1273" t="s">
        <v>1469</v>
      </c>
      <c r="BL16" s="1273" t="s">
        <v>1469</v>
      </c>
      <c r="BN16" s="1124" t="s">
        <v>1470</v>
      </c>
      <c r="BR16" s="1126"/>
      <c r="BS16" s="1487"/>
      <c r="BT16" s="1126"/>
      <c r="BU16" s="1126"/>
      <c r="BV16" s="1126"/>
      <c r="BW16" s="1750"/>
      <c r="BX16" s="1746"/>
    </row>
    <row customHeight="1" ht="21">
      <c r="A17" s="1130" t="s">
        <v>16</v>
      </c>
      <c r="B17" s="1131">
        <v>2015</v>
      </c>
      <c r="G17" s="1132" t="s">
        <v>1418</v>
      </c>
      <c r="H17" s="1132" t="s">
        <v>1418</v>
      </c>
      <c r="I17" s="1132" t="s">
        <v>1471</v>
      </c>
      <c r="N17" s="1214" t="s">
        <v>1472</v>
      </c>
      <c r="X17" s="1143"/>
      <c r="AW17" s="1176" t="s">
        <v>1466</v>
      </c>
      <c r="AX17" s="1176" t="s">
        <v>1466</v>
      </c>
      <c r="AZ17" s="1176" t="s">
        <v>1473</v>
      </c>
      <c r="BB17" s="1176" t="s">
        <v>1474</v>
      </c>
      <c r="BC17" s="1176" t="s">
        <v>1326</v>
      </c>
      <c r="BE17" s="1176">
        <v>2015</v>
      </c>
      <c r="BH17" s="1124" t="s">
        <v>1414</v>
      </c>
      <c r="BJ17" s="1273" t="s">
        <v>1475</v>
      </c>
      <c r="BL17" s="1273" t="s">
        <v>1475</v>
      </c>
      <c r="BN17" s="1124" t="s">
        <v>1476</v>
      </c>
      <c r="BR17" s="1123" t="s">
        <v>1268</v>
      </c>
      <c r="BS17" s="1484"/>
      <c r="BU17" s="1123" t="s">
        <v>1477</v>
      </c>
      <c r="BV17" s="1126"/>
      <c r="BW17" s="1746"/>
      <c r="BX17" s="1748" t="s">
        <v>1478</v>
      </c>
      <c r="CA17" s="1123" t="s">
        <v>1479</v>
      </c>
      <c r="CD17" s="1123" t="s">
        <v>1480</v>
      </c>
    </row>
    <row customHeight="1" ht="21">
      <c r="A18" s="1130" t="s">
        <v>1481</v>
      </c>
      <c r="B18" s="1131">
        <v>2016</v>
      </c>
      <c r="E18" s="2061" t="s">
        <v>1482</v>
      </c>
      <c r="I18" s="1132" t="s">
        <v>1483</v>
      </c>
      <c r="N18" s="1214" t="s">
        <v>1484</v>
      </c>
      <c r="X18" s="1143"/>
      <c r="AW18" s="1176" t="s">
        <v>1471</v>
      </c>
      <c r="AX18" s="1176" t="s">
        <v>1471</v>
      </c>
      <c r="BB18" s="1176" t="s">
        <v>1485</v>
      </c>
      <c r="BC18" s="1176" t="s">
        <v>1326</v>
      </c>
      <c r="BE18" s="1176">
        <v>2016</v>
      </c>
      <c r="BH18" s="1124" t="s">
        <v>1428</v>
      </c>
      <c r="BJ18" s="1273" t="s">
        <v>1486</v>
      </c>
      <c r="BL18" s="1273" t="s">
        <v>1486</v>
      </c>
      <c r="BN18" s="1124" t="s">
        <v>1487</v>
      </c>
      <c r="BQ18" s="1488" t="s">
        <v>1298</v>
      </c>
      <c r="BR18" s="1215" t="s">
        <v>1299</v>
      </c>
      <c r="BS18" s="330"/>
      <c r="BT18" s="1488" t="s">
        <v>1488</v>
      </c>
      <c r="BU18" s="1215" t="s">
        <v>1489</v>
      </c>
      <c r="BV18" s="1126"/>
      <c r="BW18" s="1753" t="s">
        <v>1490</v>
      </c>
      <c r="BX18" s="1747" t="s">
        <v>1491</v>
      </c>
      <c r="BZ18" s="1488" t="s">
        <v>1492</v>
      </c>
      <c r="CA18" s="1215" t="s">
        <v>1493</v>
      </c>
      <c r="CC18" s="1488" t="s">
        <v>1494</v>
      </c>
      <c r="CD18" s="1215" t="s">
        <v>1495</v>
      </c>
    </row>
    <row customHeight="1" ht="21">
      <c r="A19" s="1926" t="s">
        <v>1496</v>
      </c>
      <c r="B19" s="1131">
        <v>2017</v>
      </c>
      <c r="E19" s="1130" t="s">
        <v>164</v>
      </c>
      <c r="I19" s="1132" t="s">
        <v>1497</v>
      </c>
      <c r="N19" s="1214" t="s">
        <v>1498</v>
      </c>
      <c r="X19" s="1143"/>
      <c r="AW19" s="1176" t="s">
        <v>1483</v>
      </c>
      <c r="AX19" s="1176" t="s">
        <v>1483</v>
      </c>
      <c r="AZ19" s="1123" t="s">
        <v>1499</v>
      </c>
      <c r="BB19" s="1176" t="s">
        <v>1500</v>
      </c>
      <c r="BC19" s="1176" t="s">
        <v>1326</v>
      </c>
      <c r="BE19" s="1176">
        <v>2017</v>
      </c>
      <c r="BH19" s="1124" t="s">
        <v>1501</v>
      </c>
      <c r="BJ19" s="1273" t="s">
        <v>1502</v>
      </c>
      <c r="BL19" s="1273" t="s">
        <v>1502</v>
      </c>
      <c r="BQ19" s="1337">
        <v>4190064</v>
      </c>
      <c r="BR19" s="1124" t="s">
        <v>1503</v>
      </c>
      <c r="BS19" s="1485"/>
      <c r="BT19" s="1337">
        <v>4189671</v>
      </c>
      <c r="BU19" s="1124" t="s">
        <v>1504</v>
      </c>
      <c r="BV19" s="1126"/>
      <c r="BW19" s="1751">
        <v>4189706</v>
      </c>
      <c r="BX19" s="1749" t="s">
        <v>1505</v>
      </c>
      <c r="BZ19" s="1337">
        <v>4189714</v>
      </c>
      <c r="CA19" s="1124" t="s">
        <v>1506</v>
      </c>
      <c r="CC19" s="1337">
        <v>4189708</v>
      </c>
      <c r="CD19" s="1124" t="s">
        <v>1507</v>
      </c>
    </row>
    <row customHeight="1" ht="21">
      <c r="A20" s="1130" t="s">
        <v>1508</v>
      </c>
      <c r="B20" s="1131">
        <v>2018</v>
      </c>
      <c r="E20" s="1130" t="s">
        <v>1257</v>
      </c>
      <c r="I20" s="1132" t="s">
        <v>1509</v>
      </c>
      <c r="N20" s="1214" t="s">
        <v>1510</v>
      </c>
      <c r="AW20" s="1176" t="s">
        <v>1497</v>
      </c>
      <c r="AX20" s="1176" t="s">
        <v>1497</v>
      </c>
      <c r="AZ20" s="1176" t="s">
        <v>1511</v>
      </c>
      <c r="BB20" s="1176" t="s">
        <v>1512</v>
      </c>
      <c r="BC20" s="1176" t="s">
        <v>1443</v>
      </c>
      <c r="BE20" s="1176">
        <v>2018</v>
      </c>
      <c r="BH20" s="1124" t="s">
        <v>1439</v>
      </c>
      <c r="BJ20" s="1124" t="s">
        <v>1366</v>
      </c>
      <c r="BL20" s="1124" t="s">
        <v>1366</v>
      </c>
      <c r="BQ20" s="1337">
        <v>4190065</v>
      </c>
      <c r="BR20" s="1124" t="s">
        <v>1513</v>
      </c>
      <c r="BS20" s="1485"/>
      <c r="BT20" s="1337">
        <v>4189672</v>
      </c>
      <c r="BU20" s="1124" t="s">
        <v>1514</v>
      </c>
      <c r="BV20" s="1126"/>
      <c r="BW20" s="1751">
        <v>4189705</v>
      </c>
      <c r="BX20" s="1749" t="s">
        <v>1515</v>
      </c>
      <c r="BZ20" s="1337">
        <v>4189713</v>
      </c>
      <c r="CA20" s="1124" t="s">
        <v>1515</v>
      </c>
      <c r="CC20" s="1337">
        <v>4189709</v>
      </c>
      <c r="CD20" s="1124" t="s">
        <v>1516</v>
      </c>
    </row>
    <row customHeight="1" ht="21">
      <c r="A21" s="1130" t="s">
        <v>1517</v>
      </c>
      <c r="B21" s="1131">
        <v>2019</v>
      </c>
      <c r="I21" s="1132" t="s">
        <v>1518</v>
      </c>
      <c r="N21" s="1214" t="s">
        <v>1519</v>
      </c>
      <c r="AW21" s="1176" t="s">
        <v>1509</v>
      </c>
      <c r="AX21" s="1176" t="s">
        <v>1509</v>
      </c>
      <c r="AZ21" s="1176" t="s">
        <v>1520</v>
      </c>
      <c r="BB21" s="1176" t="s">
        <v>1521</v>
      </c>
      <c r="BC21" s="1176" t="s">
        <v>1326</v>
      </c>
      <c r="BE21" s="1176">
        <v>2019</v>
      </c>
      <c r="BH21" s="1124" t="s">
        <v>1446</v>
      </c>
      <c r="BJ21" s="1124" t="s">
        <v>1382</v>
      </c>
      <c r="BL21" s="1124" t="s">
        <v>1382</v>
      </c>
      <c r="BQ21" s="1337">
        <v>4190066</v>
      </c>
      <c r="BR21" s="1124" t="s">
        <v>1522</v>
      </c>
      <c r="BS21" s="1485"/>
      <c r="BT21" s="1337">
        <v>4189673</v>
      </c>
      <c r="BU21" s="1124" t="s">
        <v>1523</v>
      </c>
      <c r="BV21" s="1126"/>
      <c r="BW21" s="1751">
        <v>4189707</v>
      </c>
      <c r="BX21" s="1749" t="s">
        <v>1524</v>
      </c>
      <c r="BZ21" s="1337">
        <v>4189712</v>
      </c>
      <c r="CA21" s="1124" t="s">
        <v>1525</v>
      </c>
      <c r="CC21" s="1337">
        <v>4189710</v>
      </c>
      <c r="CD21" s="1124" t="s">
        <v>1526</v>
      </c>
    </row>
    <row customHeight="1" ht="21">
      <c r="A22" s="1130" t="s">
        <v>1527</v>
      </c>
      <c r="B22" s="1131">
        <v>2020</v>
      </c>
      <c r="N22" s="1214" t="s">
        <v>1528</v>
      </c>
      <c r="AW22" s="1176" t="s">
        <v>1518</v>
      </c>
      <c r="AX22" s="1176" t="s">
        <v>1518</v>
      </c>
      <c r="AZ22" s="1176" t="s">
        <v>1529</v>
      </c>
      <c r="BB22" s="1176" t="s">
        <v>1530</v>
      </c>
      <c r="BC22" s="1176" t="s">
        <v>1326</v>
      </c>
      <c r="BE22" s="1176">
        <v>2020</v>
      </c>
      <c r="BH22" s="1124" t="s">
        <v>1453</v>
      </c>
      <c r="BJ22" s="1124" t="s">
        <v>1398</v>
      </c>
      <c r="BL22" s="1124" t="s">
        <v>1398</v>
      </c>
      <c r="BQ22" s="1337">
        <v>4190067</v>
      </c>
      <c r="BR22" s="1124" t="s">
        <v>1531</v>
      </c>
      <c r="BS22" s="1485"/>
      <c r="BT22" s="1337">
        <v>4189674</v>
      </c>
      <c r="BU22" s="1124" t="s">
        <v>1532</v>
      </c>
      <c r="BV22" s="1126"/>
      <c r="BW22" s="1126"/>
      <c r="CC22" s="1337">
        <v>4189711</v>
      </c>
      <c r="CD22" s="1124" t="s">
        <v>295</v>
      </c>
    </row>
    <row customHeight="1" ht="21">
      <c r="A23" s="1130" t="s">
        <v>1533</v>
      </c>
      <c r="B23" s="1131">
        <v>2021</v>
      </c>
      <c r="AW23" s="1176" t="s">
        <v>1534</v>
      </c>
      <c r="AX23" s="1176" t="s">
        <v>1534</v>
      </c>
      <c r="AZ23" s="1176" t="s">
        <v>1535</v>
      </c>
      <c r="BB23" s="1176" t="s">
        <v>1536</v>
      </c>
      <c r="BC23" s="1176" t="s">
        <v>1236</v>
      </c>
      <c r="BE23" s="1176">
        <v>2021</v>
      </c>
      <c r="BH23" s="1124" t="s">
        <v>1461</v>
      </c>
      <c r="BJ23" s="1124" t="s">
        <v>1414</v>
      </c>
      <c r="BL23" s="1124" t="s">
        <v>1414</v>
      </c>
      <c r="BQ23" s="1337">
        <v>4190068</v>
      </c>
      <c r="BR23" s="1124" t="s">
        <v>1537</v>
      </c>
      <c r="BS23" s="1485"/>
      <c r="BT23" s="1337">
        <v>4189675</v>
      </c>
      <c r="BU23" s="1124" t="s">
        <v>1538</v>
      </c>
      <c r="BV23" s="1126"/>
      <c r="BW23" s="1126"/>
      <c r="CC23" s="1337">
        <v>5110778</v>
      </c>
      <c r="CD23" s="1124" t="s">
        <v>1539</v>
      </c>
    </row>
    <row customHeight="1" ht="21">
      <c r="A24" s="1130" t="s">
        <v>1540</v>
      </c>
      <c r="B24" s="1131">
        <v>2022</v>
      </c>
      <c r="AW24" s="1176" t="s">
        <v>1541</v>
      </c>
      <c r="AX24" s="1176" t="s">
        <v>1541</v>
      </c>
      <c r="AZ24" s="1176" t="s">
        <v>1542</v>
      </c>
      <c r="BB24" s="1176" t="s">
        <v>1543</v>
      </c>
      <c r="BC24" s="1176" t="s">
        <v>1544</v>
      </c>
      <c r="BE24" s="1176">
        <v>2022</v>
      </c>
      <c r="BH24" s="1124" t="s">
        <v>1470</v>
      </c>
      <c r="BJ24" s="1124" t="s">
        <v>1428</v>
      </c>
      <c r="BL24" s="1124" t="s">
        <v>1428</v>
      </c>
      <c r="BQ24" s="1337">
        <v>4190069</v>
      </c>
      <c r="BR24" s="1124" t="s">
        <v>1545</v>
      </c>
      <c r="BS24" s="1485"/>
      <c r="BT24" s="1337">
        <v>4189676</v>
      </c>
      <c r="BU24" s="1124" t="s">
        <v>1546</v>
      </c>
      <c r="BV24" s="1126"/>
      <c r="BW24" s="1126"/>
      <c r="CC24" s="1337">
        <v>25575374</v>
      </c>
      <c r="CD24" s="1124" t="s">
        <v>1547</v>
      </c>
    </row>
    <row customHeight="1" ht="11.25">
      <c r="A25" s="1130" t="s">
        <v>1548</v>
      </c>
      <c r="B25" s="1131">
        <v>2023</v>
      </c>
      <c r="AW25" s="1176" t="s">
        <v>1549</v>
      </c>
      <c r="AX25" s="1176" t="s">
        <v>1549</v>
      </c>
      <c r="AZ25" s="1176" t="s">
        <v>1550</v>
      </c>
      <c r="BB25" s="1176" t="s">
        <v>1551</v>
      </c>
      <c r="BC25" s="1176" t="s">
        <v>1544</v>
      </c>
      <c r="BE25" s="1176">
        <v>2023</v>
      </c>
      <c r="BH25" s="1124" t="s">
        <v>1476</v>
      </c>
      <c r="BJ25" s="1124" t="s">
        <v>1501</v>
      </c>
      <c r="BL25" s="1124" t="s">
        <v>1501</v>
      </c>
      <c r="BQ25" s="1337">
        <v>4190070</v>
      </c>
      <c r="BR25" s="1124" t="s">
        <v>1552</v>
      </c>
      <c r="BS25" s="1485"/>
      <c r="BT25" s="1337">
        <v>4189677</v>
      </c>
      <c r="BU25" s="1124" t="s">
        <v>1553</v>
      </c>
      <c r="BV25" s="1126"/>
      <c r="BW25" s="1126"/>
    </row>
    <row customHeight="1" ht="11.25">
      <c r="A26" s="1130" t="s">
        <v>1554</v>
      </c>
      <c r="B26" s="1131">
        <v>2024</v>
      </c>
      <c r="J26" s="1787" t="s">
        <v>1555</v>
      </c>
      <c r="AX26" s="1176" t="s">
        <v>1556</v>
      </c>
      <c r="AZ26" s="1176" t="s">
        <v>1421</v>
      </c>
      <c r="BB26" s="1176" t="s">
        <v>1557</v>
      </c>
      <c r="BC26" s="1176" t="s">
        <v>1544</v>
      </c>
      <c r="BE26" s="1176">
        <v>2024</v>
      </c>
      <c r="BH26" s="1124" t="s">
        <v>1487</v>
      </c>
      <c r="BJ26" s="1124" t="s">
        <v>1439</v>
      </c>
      <c r="BL26" s="1124" t="s">
        <v>1439</v>
      </c>
      <c r="BQ26" s="1337">
        <v>4190071</v>
      </c>
      <c r="BR26" s="1124" t="s">
        <v>1558</v>
      </c>
      <c r="BS26" s="1485"/>
      <c r="BV26" s="1126"/>
      <c r="BW26" s="1126"/>
    </row>
    <row customHeight="1" ht="11.25">
      <c r="A27" s="1130" t="s">
        <v>1559</v>
      </c>
      <c r="B27" s="1131">
        <v>2025</v>
      </c>
      <c r="J27" s="232" t="s">
        <v>689</v>
      </c>
      <c r="AX27" s="1176" t="s">
        <v>1560</v>
      </c>
      <c r="BB27" s="1176" t="s">
        <v>1561</v>
      </c>
      <c r="BC27" s="1176" t="s">
        <v>1544</v>
      </c>
      <c r="BE27" s="1176">
        <v>2025</v>
      </c>
      <c r="BH27" s="1126" t="s">
        <v>28</v>
      </c>
      <c r="BJ27" s="1124" t="s">
        <v>1446</v>
      </c>
      <c r="BL27" s="1124" t="s">
        <v>1446</v>
      </c>
      <c r="BN27" s="1126" t="s">
        <v>28</v>
      </c>
      <c r="BQ27" s="1337">
        <v>4190072</v>
      </c>
      <c r="BR27" s="1124" t="s">
        <v>1562</v>
      </c>
      <c r="BS27" s="1485"/>
      <c r="BV27" s="1126"/>
      <c r="BW27" s="1126"/>
    </row>
    <row customHeight="1" ht="11.25">
      <c r="A28" s="1130" t="s">
        <v>1563</v>
      </c>
      <c r="D28" s="1157"/>
      <c r="E28" s="1158"/>
      <c r="F28" s="1158"/>
      <c r="H28" s="1159" t="s">
        <v>1564</v>
      </c>
      <c r="AX28" s="1176" t="s">
        <v>1565</v>
      </c>
      <c r="AZ28" s="1123" t="s">
        <v>1566</v>
      </c>
      <c r="BB28" s="1176" t="s">
        <v>1567</v>
      </c>
      <c r="BC28" s="1176" t="s">
        <v>1568</v>
      </c>
      <c r="BE28" s="1176">
        <v>2026</v>
      </c>
      <c r="BH28" s="1126" t="s">
        <v>28</v>
      </c>
      <c r="BJ28" s="1124" t="s">
        <v>1453</v>
      </c>
      <c r="BL28" s="1124" t="s">
        <v>1453</v>
      </c>
      <c r="BN28" s="1126" t="s">
        <v>28</v>
      </c>
      <c r="BQ28" s="1337">
        <v>4190073</v>
      </c>
      <c r="BR28" s="1124" t="s">
        <v>1569</v>
      </c>
      <c r="BS28" s="1485"/>
      <c r="BV28" s="1126"/>
      <c r="BW28" s="1126"/>
    </row>
    <row customHeight="1" ht="11.25">
      <c r="A29" s="1130" t="s">
        <v>1570</v>
      </c>
      <c r="D29" s="1160" t="s">
        <v>1571</v>
      </c>
      <c r="E29" s="1161" t="str">
        <f>IF(TEMPLATE_GROUP="","",INDEX(StartDateList,MATCH(TEMPLATE_GROUP,CodeTemplateList,0),1))</f>
        <v>01.01.2024</v>
      </c>
      <c r="F29" s="1161" t="str">
        <f>IF(TEMPLATE_GROUP="","",INDEX(EndDateList,MATCH(TEMPLATE_GROUP,CodeTemplateList,0),1))</f>
        <v>31.12.2028</v>
      </c>
      <c r="H29" s="1162" t="s">
        <v>1572</v>
      </c>
      <c r="AX29" s="1176" t="s">
        <v>1573</v>
      </c>
      <c r="AZ29" s="1176" t="s">
        <v>1220</v>
      </c>
      <c r="BB29" s="1176" t="s">
        <v>1421</v>
      </c>
      <c r="BC29" s="1147"/>
      <c r="BE29" s="1176">
        <v>2027</v>
      </c>
      <c r="BJ29" s="1124" t="s">
        <v>1461</v>
      </c>
      <c r="BL29" s="1124" t="s">
        <v>1461</v>
      </c>
    </row>
    <row customHeight="1" ht="11.25">
      <c r="A30" s="1130" t="s">
        <v>1574</v>
      </c>
      <c r="D30" s="1163"/>
      <c r="E30" s="1164"/>
      <c r="F30" s="1164"/>
      <c r="AX30" s="1176" t="s">
        <v>1575</v>
      </c>
      <c r="AZ30" s="1176" t="s">
        <v>1246</v>
      </c>
      <c r="BE30" s="1176">
        <v>2028</v>
      </c>
      <c r="BJ30" s="1124" t="s">
        <v>1576</v>
      </c>
      <c r="BL30" s="1124" t="s">
        <v>1576</v>
      </c>
    </row>
    <row customHeight="1" ht="12.75">
      <c r="A31" s="1130" t="s">
        <v>1577</v>
      </c>
      <c r="D31" s="1157"/>
      <c r="E31" s="1158"/>
      <c r="F31" s="1158"/>
      <c r="H31" s="1165"/>
      <c r="AX31" s="1176" t="s">
        <v>1578</v>
      </c>
      <c r="AZ31" s="1176" t="s">
        <v>1579</v>
      </c>
      <c r="BE31" s="1176">
        <v>2029</v>
      </c>
      <c r="BJ31" s="1124" t="s">
        <v>1580</v>
      </c>
      <c r="BL31" s="1124" t="s">
        <v>1580</v>
      </c>
    </row>
    <row customHeight="1" ht="11.25">
      <c r="A32" s="1130" t="s">
        <v>1581</v>
      </c>
      <c r="D32" s="1160" t="s">
        <v>1582</v>
      </c>
      <c r="E32" s="1161" t="str">
        <f>IF(TEMPLATE_GROUP="","",INDEX(StartDateList,MATCH(TEMPLATE_GROUP,CodeTemplateList,0),1))</f>
        <v>01.01.2024</v>
      </c>
      <c r="F32" s="1161" t="str">
        <f>IF(TEMPLATE_GROUP="","",INDEX(EndDateList,MATCH(TEMPLATE_GROUP,CodeTemplateList,0),1))</f>
        <v>31.12.2028</v>
      </c>
      <c r="H32" s="1166" t="s">
        <v>1583</v>
      </c>
      <c r="O32" s="1130" t="s">
        <v>1218</v>
      </c>
      <c r="AX32" s="1176" t="s">
        <v>1584</v>
      </c>
      <c r="AZ32" s="1176" t="s">
        <v>1314</v>
      </c>
      <c r="BE32" s="1176">
        <v>2030</v>
      </c>
      <c r="BJ32" s="1124" t="s">
        <v>1470</v>
      </c>
      <c r="BL32" s="1124" t="s">
        <v>1470</v>
      </c>
    </row>
    <row customHeight="1" ht="11.25">
      <c r="A33" s="1130" t="s">
        <v>1585</v>
      </c>
      <c r="O33" s="1130" t="s">
        <v>1244</v>
      </c>
      <c r="AX33" s="1176" t="s">
        <v>1586</v>
      </c>
      <c r="AZ33" s="1176" t="s">
        <v>542</v>
      </c>
      <c r="BE33" s="1176">
        <v>2031</v>
      </c>
      <c r="BJ33" s="1124" t="s">
        <v>1476</v>
      </c>
      <c r="BL33" s="1124" t="s">
        <v>1476</v>
      </c>
    </row>
    <row customHeight="1" ht="11.25">
      <c r="A34" s="1130" t="s">
        <v>1587</v>
      </c>
      <c r="O34" s="1130" t="s">
        <v>1279</v>
      </c>
      <c r="AX34" s="1176" t="s">
        <v>1588</v>
      </c>
      <c r="BE34" s="1176">
        <v>2032</v>
      </c>
      <c r="BJ34" s="1124" t="s">
        <v>1487</v>
      </c>
      <c r="BL34" s="1124" t="s">
        <v>1487</v>
      </c>
    </row>
    <row customHeight="1" ht="11.25">
      <c r="A35" s="1130" t="s">
        <v>1589</v>
      </c>
      <c r="O35" s="1130" t="s">
        <v>1312</v>
      </c>
      <c r="AX35" s="1176" t="s">
        <v>1590</v>
      </c>
      <c r="AZ35" s="1123" t="s">
        <v>1591</v>
      </c>
      <c r="BE35" s="1176">
        <v>2033</v>
      </c>
      <c r="BL35" s="1124" t="s">
        <v>1592</v>
      </c>
    </row>
    <row customHeight="1" ht="11.25">
      <c r="A36" s="1926" t="s">
        <v>1593</v>
      </c>
      <c r="D36" s="1167" t="s">
        <v>1594</v>
      </c>
      <c r="E36" s="1168" t="s">
        <v>894</v>
      </c>
      <c r="F36" s="1169" t="str">
        <f>INDEX(E37:E41,MATCH(TEMPLATE_SPHERE,F37:F41,0))</f>
        <v>горячего водоснабжения</v>
      </c>
      <c r="G36" s="1169" t="str">
        <f>INDEX(G37:G41,MATCH(TEMPLATE_SPHERE,F37:F41,0))</f>
        <v>горячее водоснабжение</v>
      </c>
      <c r="O36" s="1130" t="s">
        <v>1337</v>
      </c>
      <c r="AX36" s="1176" t="s">
        <v>1595</v>
      </c>
      <c r="AZ36" s="1176" t="s">
        <v>542</v>
      </c>
      <c r="BE36" s="1176">
        <v>2034</v>
      </c>
      <c r="BL36" s="1124" t="s">
        <v>1596</v>
      </c>
    </row>
    <row customHeight="1" ht="11.25">
      <c r="A37" s="1130" t="s">
        <v>1597</v>
      </c>
      <c r="E37" s="463" t="s">
        <v>1598</v>
      </c>
      <c r="F37" s="1170" t="s">
        <v>808</v>
      </c>
      <c r="G37" s="463" t="s">
        <v>1599</v>
      </c>
      <c r="O37" s="1130" t="s">
        <v>1356</v>
      </c>
      <c r="AX37" s="1176" t="s">
        <v>1600</v>
      </c>
      <c r="AZ37" s="1176" t="s">
        <v>1245</v>
      </c>
      <c r="BE37" s="1176">
        <v>2035</v>
      </c>
    </row>
    <row customHeight="1" ht="11.25">
      <c r="A38" s="1130" t="s">
        <v>1601</v>
      </c>
      <c r="E38" s="463" t="s">
        <v>1602</v>
      </c>
      <c r="F38" s="1171" t="s">
        <v>854</v>
      </c>
      <c r="G38" s="463" t="s">
        <v>1603</v>
      </c>
      <c r="O38" s="1130" t="s">
        <v>1373</v>
      </c>
      <c r="AX38" s="1176" t="s">
        <v>1604</v>
      </c>
      <c r="AZ38" s="1176" t="s">
        <v>1280</v>
      </c>
      <c r="BE38" s="1176">
        <v>2036</v>
      </c>
      <c r="BH38" s="1123" t="s">
        <v>1605</v>
      </c>
      <c r="BJ38" s="1123" t="s">
        <v>1606</v>
      </c>
      <c r="BL38" s="1123" t="s">
        <v>1607</v>
      </c>
      <c r="BN38" s="1123" t="s">
        <v>1608</v>
      </c>
    </row>
    <row customHeight="1" ht="11.25">
      <c r="A39" s="1130" t="s">
        <v>1609</v>
      </c>
      <c r="E39" s="463" t="s">
        <v>1610</v>
      </c>
      <c r="F39" s="1171" t="s">
        <v>907</v>
      </c>
      <c r="G39" s="463" t="s">
        <v>1611</v>
      </c>
      <c r="O39" s="1130" t="s">
        <v>1389</v>
      </c>
      <c r="AX39" s="1176" t="s">
        <v>1612</v>
      </c>
      <c r="AZ39" s="1176" t="s">
        <v>1313</v>
      </c>
      <c r="BE39" s="1176">
        <v>2037</v>
      </c>
      <c r="BH39" s="1124" t="s">
        <v>1613</v>
      </c>
      <c r="BJ39" s="1273" t="s">
        <v>1613</v>
      </c>
      <c r="BL39" s="1273" t="s">
        <v>1613</v>
      </c>
      <c r="BN39" s="1124" t="s">
        <v>1614</v>
      </c>
    </row>
    <row customHeight="1" ht="11.25">
      <c r="A40" s="1130" t="s">
        <v>1615</v>
      </c>
      <c r="E40" s="463" t="s">
        <v>1616</v>
      </c>
      <c r="F40" s="1171" t="s">
        <v>894</v>
      </c>
      <c r="G40" s="463" t="s">
        <v>1617</v>
      </c>
      <c r="O40" s="1130" t="s">
        <v>1405</v>
      </c>
      <c r="AX40" s="1176" t="s">
        <v>1618</v>
      </c>
      <c r="BE40" s="1176">
        <v>2038</v>
      </c>
      <c r="BH40" s="1124" t="s">
        <v>1619</v>
      </c>
      <c r="BJ40" s="1273" t="s">
        <v>1027</v>
      </c>
      <c r="BL40" s="1273" t="s">
        <v>1027</v>
      </c>
      <c r="BN40" s="1124" t="s">
        <v>1061</v>
      </c>
    </row>
    <row customHeight="1" ht="11.25">
      <c r="A41" s="1130" t="s">
        <v>1620</v>
      </c>
      <c r="E41" s="463" t="s">
        <v>1621</v>
      </c>
      <c r="F41" s="1171" t="s">
        <v>1622</v>
      </c>
      <c r="G41" s="463" t="s">
        <v>1621</v>
      </c>
      <c r="O41" s="1130" t="s">
        <v>1421</v>
      </c>
      <c r="AX41" s="1176" t="s">
        <v>1623</v>
      </c>
      <c r="AZ41" s="1123" t="s">
        <v>1624</v>
      </c>
      <c r="BE41" s="1176">
        <v>2039</v>
      </c>
      <c r="BH41" s="1124" t="s">
        <v>1625</v>
      </c>
      <c r="BJ41" s="1273" t="s">
        <v>1023</v>
      </c>
      <c r="BL41" s="1273" t="s">
        <v>1023</v>
      </c>
      <c r="BN41" s="1124" t="s">
        <v>1048</v>
      </c>
    </row>
    <row customHeight="1" ht="11.25">
      <c r="A42" s="1130" t="s">
        <v>1626</v>
      </c>
      <c r="AX42" s="1176" t="s">
        <v>1627</v>
      </c>
      <c r="AZ42" s="1176" t="s">
        <v>1218</v>
      </c>
      <c r="BE42" s="1176">
        <v>2040</v>
      </c>
      <c r="BH42" s="1124" t="s">
        <v>1045</v>
      </c>
      <c r="BJ42" s="1273" t="s">
        <v>1025</v>
      </c>
      <c r="BL42" s="1273" t="s">
        <v>1025</v>
      </c>
      <c r="BN42" s="1124" t="s">
        <v>1628</v>
      </c>
    </row>
    <row customHeight="1" ht="11.25">
      <c r="A43" s="1130" t="s">
        <v>1629</v>
      </c>
      <c r="AX43" s="1176" t="s">
        <v>1630</v>
      </c>
      <c r="AZ43" s="1176" t="s">
        <v>1244</v>
      </c>
      <c r="BE43" s="1176">
        <v>2041</v>
      </c>
      <c r="BH43" s="1124" t="s">
        <v>1631</v>
      </c>
      <c r="BJ43" s="1273" t="s">
        <v>1625</v>
      </c>
      <c r="BL43" s="1273" t="s">
        <v>1625</v>
      </c>
      <c r="BN43" s="1124" t="s">
        <v>1632</v>
      </c>
    </row>
    <row customHeight="1" ht="11.25">
      <c r="A44" s="1130" t="s">
        <v>1633</v>
      </c>
      <c r="G44" s="1150">
        <f>YEAR(TODAY())</f>
        <v>2024</v>
      </c>
      <c r="I44" s="855" t="s">
        <v>1634</v>
      </c>
      <c r="J44" s="1145" t="s">
        <v>1635</v>
      </c>
      <c r="K44" s="1145" t="s">
        <v>1636</v>
      </c>
      <c r="AX44" s="1176" t="s">
        <v>1637</v>
      </c>
      <c r="AZ44" s="1176" t="s">
        <v>1279</v>
      </c>
      <c r="BE44" s="1176">
        <v>2042</v>
      </c>
      <c r="BH44" s="1124" t="s">
        <v>1638</v>
      </c>
      <c r="BJ44" s="1273" t="s">
        <v>1045</v>
      </c>
      <c r="BL44" s="1273" t="s">
        <v>1045</v>
      </c>
      <c r="BN44" s="1124" t="s">
        <v>1639</v>
      </c>
    </row>
    <row customHeight="1" ht="11.25">
      <c r="A45" s="1130" t="s">
        <v>1640</v>
      </c>
      <c r="D45" s="1167" t="s">
        <v>1641</v>
      </c>
      <c r="E45" s="1168" t="s">
        <v>1642</v>
      </c>
      <c r="F45" s="853" t="s">
        <v>1643</v>
      </c>
      <c r="G45" s="852" t="s">
        <v>1644</v>
      </c>
      <c r="H45" s="855" t="s">
        <v>1645</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1646</v>
      </c>
      <c r="AZ45" s="1176" t="s">
        <v>1312</v>
      </c>
      <c r="BE45" s="1176">
        <v>2043</v>
      </c>
      <c r="BH45" s="1124" t="s">
        <v>1647</v>
      </c>
      <c r="BJ45" s="1273" t="s">
        <v>1039</v>
      </c>
      <c r="BL45" s="1273" t="s">
        <v>1039</v>
      </c>
      <c r="BN45" s="1124" t="s">
        <v>1648</v>
      </c>
    </row>
    <row customHeight="1" ht="11.25">
      <c r="A46" s="1130" t="s">
        <v>1649</v>
      </c>
      <c r="E46" s="463" t="s">
        <v>26</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1651</v>
      </c>
      <c r="AZ46" s="1176" t="s">
        <v>1337</v>
      </c>
      <c r="BE46" s="1176">
        <v>2044</v>
      </c>
      <c r="BH46" s="1124" t="s">
        <v>1048</v>
      </c>
      <c r="BJ46" s="1273" t="s">
        <v>1029</v>
      </c>
      <c r="BL46" s="1273" t="s">
        <v>1029</v>
      </c>
      <c r="BN46" s="1124" t="s">
        <v>1652</v>
      </c>
    </row>
    <row customHeight="1" ht="11.25">
      <c r="A47" s="1130" t="s">
        <v>1653</v>
      </c>
      <c r="E47" s="463" t="s">
        <v>33</v>
      </c>
      <c r="F47" s="1171" t="s">
        <v>1654</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1655</v>
      </c>
      <c r="AZ47" s="1176" t="s">
        <v>1356</v>
      </c>
      <c r="BE47" s="1176">
        <v>2045</v>
      </c>
      <c r="BH47" s="1124" t="s">
        <v>1628</v>
      </c>
      <c r="BJ47" s="1273" t="s">
        <v>1031</v>
      </c>
      <c r="BL47" s="1273" t="s">
        <v>1031</v>
      </c>
      <c r="BN47" s="1124" t="s">
        <v>1656</v>
      </c>
    </row>
    <row customHeight="1" ht="11.25">
      <c r="A48" s="1130" t="s">
        <v>1657</v>
      </c>
      <c r="E48" s="463" t="s">
        <v>1658</v>
      </c>
      <c r="F48" s="1171" t="s">
        <v>1659</v>
      </c>
      <c r="G48" s="1172" t="str">
        <f>_xlfn.IFERROR(IF(f_year="","01.01."&amp;CURRENT_YEAR,"01.01."&amp;f_year),"01.01."&amp;CURRENT_YEAR)</f>
        <v>01.01.2024</v>
      </c>
      <c r="H48" s="1172" t="str">
        <f>_xlfn.IFERROR(IF(f_year="","31.12."&amp;CURRENT_YEAR,"31.12."&amp;f_year),"31.12."&amp;CURRENT_YEAR)</f>
        <v>31.12.2024</v>
      </c>
      <c r="I48" s="1798">
        <f>IF(f_year="",TRUE,FALSE)</f>
        <v>1</v>
      </c>
      <c r="J48" s="1801" t="s">
        <v>1660</v>
      </c>
      <c r="K48" s="1802"/>
      <c r="AX48" s="1176" t="s">
        <v>1661</v>
      </c>
      <c r="AZ48" s="1176" t="s">
        <v>1373</v>
      </c>
      <c r="BE48" s="1176">
        <v>2046</v>
      </c>
      <c r="BH48" s="1124" t="s">
        <v>1632</v>
      </c>
      <c r="BJ48" s="1273" t="s">
        <v>1033</v>
      </c>
      <c r="BL48" s="1273" t="s">
        <v>1033</v>
      </c>
      <c r="BN48" s="1124" t="s">
        <v>1662</v>
      </c>
    </row>
    <row customHeight="1" ht="11.25">
      <c r="A49" s="1130" t="s">
        <v>1663</v>
      </c>
      <c r="E49" s="463" t="s">
        <v>1664</v>
      </c>
      <c r="F49" s="1171" t="s">
        <v>1665</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1666</v>
      </c>
      <c r="AZ49" s="1176" t="s">
        <v>1389</v>
      </c>
      <c r="BE49" s="1176">
        <v>2047</v>
      </c>
      <c r="BH49" s="1124" t="s">
        <v>1049</v>
      </c>
      <c r="BJ49" s="1273" t="s">
        <v>1035</v>
      </c>
      <c r="BL49" s="1273" t="s">
        <v>1035</v>
      </c>
    </row>
    <row customHeight="1" ht="11.25">
      <c r="A50" s="1130" t="s">
        <v>1667</v>
      </c>
      <c r="E50" s="463" t="s">
        <v>1668</v>
      </c>
      <c r="F50" s="1171" t="s">
        <v>1019</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1669</v>
      </c>
      <c r="AZ50" s="1176" t="s">
        <v>1405</v>
      </c>
      <c r="BE50" s="1176">
        <v>2048</v>
      </c>
      <c r="BH50" s="1124" t="s">
        <v>1639</v>
      </c>
      <c r="BJ50" s="1273" t="s">
        <v>1037</v>
      </c>
      <c r="BL50" s="1273" t="s">
        <v>1037</v>
      </c>
    </row>
    <row customHeight="1" ht="11.25">
      <c r="A51" s="1130" t="s">
        <v>1670</v>
      </c>
      <c r="E51" s="463" t="s">
        <v>1671</v>
      </c>
      <c r="F51" s="1171" t="s">
        <v>1642</v>
      </c>
      <c r="G51" s="1172" t="str">
        <f>_xlfn.IFERROR(IF(TITLE_PERIOD_START="","01.01."&amp;CURRENT_YEAR,"01.01."&amp;YEAR(TITLE_PERIOD_START)),"01.01."&amp;CURRENT_YEAR)</f>
        <v>01.01.2024</v>
      </c>
      <c r="H51" s="1172" t="str">
        <f>_xlfn.IFERROR(IF(TITLE_PERIOD_END="","31.12."&amp;CURRENT_YEAR,"31.12."&amp;YEAR(TITLE_PERIOD_END)),"31.12."&amp;CURRENT_YEAR)</f>
        <v>31.12.2028</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1672</v>
      </c>
      <c r="AZ51" s="1176" t="s">
        <v>1421</v>
      </c>
      <c r="BE51" s="1176">
        <v>2049</v>
      </c>
      <c r="BH51" s="1124" t="s">
        <v>1648</v>
      </c>
      <c r="BJ51" s="1273" t="s">
        <v>1673</v>
      </c>
      <c r="BL51" s="1273" t="s">
        <v>1673</v>
      </c>
    </row>
    <row customHeight="1" ht="11.25">
      <c r="A52" s="1130" t="s">
        <v>1674</v>
      </c>
      <c r="E52" s="463" t="s">
        <v>1675</v>
      </c>
      <c r="F52" s="1171" t="s">
        <v>1676</v>
      </c>
      <c r="G52" s="1172" t="str">
        <f>_xlfn.IFERROR(IF(TITLE_PERIOD_START="","01.01."&amp;CURRENT_YEAR,"01.01."&amp;YEAR(TITLE_PERIOD_START)),"01.01."&amp;CURRENT_YEAR)</f>
        <v>01.01.2024</v>
      </c>
      <c r="H52" s="1172" t="str">
        <f>_xlfn.IFERROR(IF(TITLE_PERIOD_END="","31.12."&amp;CURRENT_YEAR,"31.12."&amp;YEAR(TITLE_PERIOD_END)),"31.12."&amp;CURRENT_YEAR)</f>
        <v>31.12.2028</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1677</v>
      </c>
      <c r="AZ52" s="1176" t="s">
        <v>542</v>
      </c>
      <c r="BE52" s="1176">
        <v>2050</v>
      </c>
      <c r="BH52" s="1124" t="s">
        <v>1652</v>
      </c>
      <c r="BJ52" s="1273" t="s">
        <v>1048</v>
      </c>
      <c r="BL52" s="1273" t="s">
        <v>1048</v>
      </c>
    </row>
    <row customHeight="1" ht="11.25">
      <c r="A53" s="1130" t="s">
        <v>1678</v>
      </c>
      <c r="E53" s="463" t="s">
        <v>1679</v>
      </c>
      <c r="F53" s="1171" t="s">
        <v>1679</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1680</v>
      </c>
      <c r="K53" s="1802"/>
      <c r="AX53" s="1176" t="s">
        <v>1681</v>
      </c>
      <c r="BE53" s="1176">
        <v>2051</v>
      </c>
      <c r="BH53" s="1124" t="s">
        <v>1656</v>
      </c>
      <c r="BJ53" s="1273" t="s">
        <v>1628</v>
      </c>
      <c r="BL53" s="1273" t="s">
        <v>1628</v>
      </c>
    </row>
    <row customHeight="1" ht="11.25">
      <c r="A54" s="1130" t="s">
        <v>1682</v>
      </c>
      <c r="AX54" s="1176" t="s">
        <v>1683</v>
      </c>
      <c r="AZ54" s="1123" t="s">
        <v>1684</v>
      </c>
      <c r="BE54" s="1176">
        <v>2052</v>
      </c>
      <c r="BH54" s="1124" t="s">
        <v>1662</v>
      </c>
      <c r="BJ54" s="1273" t="s">
        <v>1632</v>
      </c>
      <c r="BL54" s="1273" t="s">
        <v>1632</v>
      </c>
    </row>
    <row customHeight="1" ht="11.25">
      <c r="A55" s="1130" t="s">
        <v>1685</v>
      </c>
      <c r="AX55" s="1176" t="s">
        <v>1686</v>
      </c>
      <c r="AZ55" s="1176" t="s">
        <v>1221</v>
      </c>
      <c r="BE55" s="1176">
        <v>2053</v>
      </c>
      <c r="BH55" s="1126" t="s">
        <v>28</v>
      </c>
      <c r="BJ55" s="1273" t="s">
        <v>1049</v>
      </c>
      <c r="BL55" s="1273" t="s">
        <v>1049</v>
      </c>
    </row>
    <row customHeight="1" ht="11.25">
      <c r="A56" s="1130" t="s">
        <v>1687</v>
      </c>
      <c r="D56" s="1174" t="s">
        <v>1688</v>
      </c>
      <c r="E56" s="1151" t="s">
        <v>111</v>
      </c>
      <c r="F56" s="1130" t="s">
        <v>1689</v>
      </c>
      <c r="AX56" s="1176" t="s">
        <v>1690</v>
      </c>
      <c r="AZ56" s="1176" t="s">
        <v>1247</v>
      </c>
      <c r="BE56" s="1176">
        <v>2054</v>
      </c>
      <c r="BH56" s="1126" t="s">
        <v>28</v>
      </c>
      <c r="BJ56" s="1273" t="s">
        <v>1639</v>
      </c>
      <c r="BL56" s="1273" t="s">
        <v>1639</v>
      </c>
    </row>
    <row customHeight="1" ht="11.25">
      <c r="A57" s="1130" t="s">
        <v>1691</v>
      </c>
      <c r="D57" s="1174" t="s">
        <v>1692</v>
      </c>
      <c r="E57" s="1151" t="s">
        <v>111</v>
      </c>
      <c r="F57" s="1130" t="s">
        <v>1689</v>
      </c>
      <c r="AX57" s="1176" t="s">
        <v>1693</v>
      </c>
      <c r="AZ57" s="1176" t="s">
        <v>1282</v>
      </c>
      <c r="BE57" s="1176">
        <v>2055</v>
      </c>
      <c r="BJ57" s="1273" t="s">
        <v>1648</v>
      </c>
      <c r="BL57" s="1273" t="s">
        <v>1648</v>
      </c>
    </row>
    <row customHeight="1" ht="11.25">
      <c r="A58" s="1130" t="s">
        <v>1694</v>
      </c>
      <c r="D58" s="1174" t="s">
        <v>1695</v>
      </c>
      <c r="E58" s="1151" t="s">
        <v>111</v>
      </c>
      <c r="F58" s="1130" t="s">
        <v>1689</v>
      </c>
      <c r="AX58" s="1176" t="s">
        <v>1696</v>
      </c>
      <c r="BE58" s="1176">
        <v>2056</v>
      </c>
      <c r="BJ58" s="1273" t="s">
        <v>1652</v>
      </c>
      <c r="BL58" s="1273" t="s">
        <v>1652</v>
      </c>
    </row>
    <row customHeight="1" ht="11.25">
      <c r="A59" s="1130" t="s">
        <v>1697</v>
      </c>
      <c r="D59" s="1174" t="s">
        <v>130</v>
      </c>
      <c r="E59" s="1151" t="s">
        <v>1584</v>
      </c>
      <c r="F59" s="1130" t="s">
        <v>1698</v>
      </c>
      <c r="AX59" s="1176" t="s">
        <v>1699</v>
      </c>
      <c r="AZ59" s="1123" t="s">
        <v>1700</v>
      </c>
      <c r="BE59" s="1176">
        <v>2057</v>
      </c>
      <c r="BJ59" s="1273" t="s">
        <v>1656</v>
      </c>
      <c r="BL59" s="1273" t="s">
        <v>1656</v>
      </c>
    </row>
    <row customHeight="1" ht="11.25">
      <c r="A60" s="1130" t="s">
        <v>1701</v>
      </c>
      <c r="D60" s="1174" t="s">
        <v>1702</v>
      </c>
      <c r="E60" s="1151" t="s">
        <v>1584</v>
      </c>
      <c r="F60" s="1130" t="s">
        <v>1698</v>
      </c>
      <c r="AX60" s="1176" t="s">
        <v>1703</v>
      </c>
      <c r="AZ60" s="1176" t="s">
        <v>1222</v>
      </c>
      <c r="BE60" s="1176">
        <v>2058</v>
      </c>
      <c r="BJ60" s="1273" t="s">
        <v>1662</v>
      </c>
      <c r="BL60" s="1273" t="s">
        <v>1662</v>
      </c>
    </row>
    <row customHeight="1" ht="11.25">
      <c r="A61" s="1130" t="s">
        <v>1704</v>
      </c>
      <c r="D61" s="1174" t="s">
        <v>1705</v>
      </c>
      <c r="E61" s="1151" t="s">
        <v>1584</v>
      </c>
      <c r="F61" s="1130" t="s">
        <v>1698</v>
      </c>
      <c r="AX61" s="1176" t="s">
        <v>1706</v>
      </c>
      <c r="AZ61" s="1176" t="s">
        <v>1248</v>
      </c>
      <c r="BE61" s="1176">
        <v>2059</v>
      </c>
      <c r="BL61" s="1273" t="s">
        <v>1041</v>
      </c>
    </row>
    <row customHeight="1" ht="11.25">
      <c r="A62" s="1130" t="s">
        <v>1707</v>
      </c>
      <c r="D62" s="1174" t="s">
        <v>129</v>
      </c>
      <c r="E62" s="1151">
        <v>30</v>
      </c>
      <c r="F62" s="1130" t="s">
        <v>1698</v>
      </c>
      <c r="AZ62" s="1176" t="s">
        <v>1283</v>
      </c>
      <c r="BE62" s="1176">
        <v>2060</v>
      </c>
      <c r="BL62" s="1273" t="s">
        <v>1043</v>
      </c>
    </row>
    <row customHeight="1" ht="11.25">
      <c r="A63" s="1130" t="s">
        <v>1708</v>
      </c>
      <c r="D63" s="1174" t="s">
        <v>1709</v>
      </c>
      <c r="E63" s="1151">
        <v>30</v>
      </c>
      <c r="F63" s="1130" t="s">
        <v>1698</v>
      </c>
      <c r="AZ63" s="1176" t="s">
        <v>1315</v>
      </c>
      <c r="BE63" s="1176">
        <v>2061</v>
      </c>
    </row>
    <row customHeight="1" ht="11.25">
      <c r="A64" s="1130" t="s">
        <v>1710</v>
      </c>
      <c r="D64" s="1174" t="s">
        <v>1711</v>
      </c>
      <c r="E64" s="1151">
        <v>30</v>
      </c>
      <c r="F64" s="1130" t="s">
        <v>1698</v>
      </c>
      <c r="AZ64" s="1176" t="s">
        <v>1338</v>
      </c>
      <c r="BE64" s="1176">
        <v>2062</v>
      </c>
    </row>
    <row customHeight="1" ht="11.25">
      <c r="A65" s="1130" t="s">
        <v>1712</v>
      </c>
      <c r="D65" s="1130"/>
      <c r="BE65" s="1176">
        <v>2063</v>
      </c>
    </row>
    <row customHeight="1" ht="11.25">
      <c r="A66" s="1130" t="s">
        <v>1713</v>
      </c>
      <c r="AZ66" s="1123" t="s">
        <v>1714</v>
      </c>
      <c r="BE66" s="1176">
        <v>2064</v>
      </c>
    </row>
    <row customHeight="1" ht="11.25">
      <c r="A67" s="1130" t="s">
        <v>1715</v>
      </c>
      <c r="AZ67" s="1176" t="s">
        <v>1223</v>
      </c>
      <c r="BE67" s="1176">
        <v>2065</v>
      </c>
    </row>
    <row customHeight="1" ht="11.25">
      <c r="A68" s="1130" t="s">
        <v>1716</v>
      </c>
      <c r="AZ68" s="1176" t="s">
        <v>1249</v>
      </c>
      <c r="BE68" s="1176">
        <v>2066</v>
      </c>
      <c r="BH68" s="1123" t="s">
        <v>1717</v>
      </c>
      <c r="BJ68" s="1123" t="s">
        <v>1718</v>
      </c>
      <c r="BL68" s="1123" t="s">
        <v>1719</v>
      </c>
      <c r="BN68" s="1123" t="s">
        <v>1720</v>
      </c>
    </row>
    <row customHeight="1" ht="11.25">
      <c r="A69" s="1130" t="s">
        <v>1721</v>
      </c>
      <c r="AZ69" s="1176" t="s">
        <v>1284</v>
      </c>
      <c r="BE69" s="1176">
        <v>2067</v>
      </c>
      <c r="BH69" s="1124" t="s">
        <v>1722</v>
      </c>
      <c r="BI69" s="1173" t="s">
        <v>109</v>
      </c>
      <c r="BJ69" s="1124" t="s">
        <v>1723</v>
      </c>
      <c r="BK69" s="1173" t="s">
        <v>109</v>
      </c>
      <c r="BL69" s="1124" t="s">
        <v>1724</v>
      </c>
      <c r="BM69" s="1126" t="s">
        <v>109</v>
      </c>
      <c r="BN69" s="1124" t="s">
        <v>1725</v>
      </c>
    </row>
    <row customHeight="1" ht="11.25">
      <c r="A70" s="1130" t="s">
        <v>1726</v>
      </c>
      <c r="AZ70" s="1176" t="s">
        <v>1316</v>
      </c>
      <c r="BE70" s="1176">
        <v>2068</v>
      </c>
      <c r="BH70" s="1124" t="s">
        <v>1727</v>
      </c>
      <c r="BJ70" s="1124" t="s">
        <v>1728</v>
      </c>
      <c r="BL70" s="1124" t="s">
        <v>1729</v>
      </c>
      <c r="BN70" s="1124" t="s">
        <v>1730</v>
      </c>
    </row>
    <row customHeight="1" ht="11.25">
      <c r="A71" s="1130" t="s">
        <v>1731</v>
      </c>
      <c r="AZ71" s="1176" t="s">
        <v>1318</v>
      </c>
      <c r="BE71" s="1176">
        <v>2069</v>
      </c>
      <c r="BH71" s="1124" t="s">
        <v>1732</v>
      </c>
      <c r="BI71" s="1173" t="s">
        <v>90</v>
      </c>
      <c r="BJ71" s="1124" t="s">
        <v>1733</v>
      </c>
      <c r="BK71" s="1173" t="s">
        <v>90</v>
      </c>
      <c r="BL71" s="1124" t="s">
        <v>1734</v>
      </c>
      <c r="BM71" s="1126" t="s">
        <v>90</v>
      </c>
      <c r="BN71" s="1124" t="s">
        <v>1735</v>
      </c>
    </row>
    <row customHeight="1" ht="11.25">
      <c r="A72" s="1130" t="s">
        <v>1736</v>
      </c>
      <c r="AZ72" s="1176" t="s">
        <v>19</v>
      </c>
      <c r="BE72" s="1176">
        <v>2070</v>
      </c>
      <c r="BH72" s="1124" t="s">
        <v>1737</v>
      </c>
      <c r="BJ72" s="1124" t="s">
        <v>1737</v>
      </c>
      <c r="BL72" s="1124" t="s">
        <v>1737</v>
      </c>
      <c r="BN72" s="1124" t="s">
        <v>1738</v>
      </c>
    </row>
    <row customHeight="1" ht="11.25">
      <c r="A73" s="1130" t="s">
        <v>1739</v>
      </c>
      <c r="BH73" s="1124" t="s">
        <v>1740</v>
      </c>
      <c r="BI73" s="1173" t="s">
        <v>111</v>
      </c>
      <c r="BJ73" s="1124" t="s">
        <v>1741</v>
      </c>
      <c r="BK73" s="1173" t="s">
        <v>111</v>
      </c>
      <c r="BL73" s="1124" t="s">
        <v>1742</v>
      </c>
      <c r="BM73" s="1126" t="s">
        <v>111</v>
      </c>
      <c r="BN73" s="1124" t="s">
        <v>1743</v>
      </c>
    </row>
    <row customHeight="1" ht="11.25">
      <c r="A74" s="1130" t="s">
        <v>1744</v>
      </c>
      <c r="BH74" s="1124" t="s">
        <v>1745</v>
      </c>
      <c r="BJ74" s="1124" t="s">
        <v>1746</v>
      </c>
      <c r="BL74" s="1124" t="s">
        <v>1747</v>
      </c>
      <c r="BN74" s="1124" t="s">
        <v>1748</v>
      </c>
    </row>
    <row customHeight="1" ht="11.25">
      <c r="A75" s="1130" t="s">
        <v>1749</v>
      </c>
      <c r="AZ75" s="1123" t="s">
        <v>1750</v>
      </c>
      <c r="BH75" s="1124" t="s">
        <v>1751</v>
      </c>
      <c r="BJ75" s="1124" t="s">
        <v>1751</v>
      </c>
      <c r="BL75" s="1124" t="s">
        <v>1751</v>
      </c>
    </row>
    <row customHeight="1" ht="11.25">
      <c r="A76" s="1130" t="s">
        <v>1752</v>
      </c>
      <c r="AZ76" s="1176" t="s">
        <v>1232</v>
      </c>
      <c r="BH76" s="1124" t="s">
        <v>1753</v>
      </c>
      <c r="BJ76" s="1124" t="s">
        <v>1754</v>
      </c>
      <c r="BL76" s="1124" t="s">
        <v>1755</v>
      </c>
    </row>
    <row customHeight="1" ht="11.25">
      <c r="A77" s="1130" t="s">
        <v>1756</v>
      </c>
      <c r="AZ77" s="1176" t="s">
        <v>1259</v>
      </c>
    </row>
    <row customHeight="1" ht="11.25">
      <c r="A78" s="1130" t="s">
        <v>1757</v>
      </c>
      <c r="AZ78" s="1176" t="s">
        <v>1291</v>
      </c>
    </row>
    <row customHeight="1" ht="11.25">
      <c r="A79" s="1130" t="s">
        <v>1758</v>
      </c>
      <c r="AZ79" s="1176" t="s">
        <v>1322</v>
      </c>
      <c r="BH79" s="1123" t="s">
        <v>1759</v>
      </c>
      <c r="BJ79" s="1123" t="s">
        <v>1760</v>
      </c>
      <c r="BL79" s="1123" t="s">
        <v>1761</v>
      </c>
    </row>
    <row customHeight="1" ht="11.25">
      <c r="A80" s="1130" t="s">
        <v>1762</v>
      </c>
      <c r="AZ80" s="1176" t="s">
        <v>1343</v>
      </c>
      <c r="BH80" s="1124" t="s">
        <v>1763</v>
      </c>
      <c r="BJ80" s="1124" t="s">
        <v>1764</v>
      </c>
      <c r="BL80" s="1124" t="s">
        <v>1765</v>
      </c>
    </row>
    <row customHeight="1" ht="11.25">
      <c r="A81" s="1130" t="s">
        <v>1766</v>
      </c>
      <c r="AZ81" s="1176" t="s">
        <v>1360</v>
      </c>
      <c r="BH81" s="1124" t="s">
        <v>1767</v>
      </c>
      <c r="BJ81" s="1124" t="s">
        <v>1768</v>
      </c>
      <c r="BL81" s="1124" t="s">
        <v>1769</v>
      </c>
    </row>
    <row customHeight="1" ht="11.25">
      <c r="A82" s="1130" t="s">
        <v>1770</v>
      </c>
      <c r="AZ82" s="1176" t="s">
        <v>1375</v>
      </c>
      <c r="BH82" s="1124" t="s">
        <v>1771</v>
      </c>
      <c r="BJ82" s="1124" t="s">
        <v>1772</v>
      </c>
      <c r="BL82" s="1124" t="s">
        <v>1773</v>
      </c>
    </row>
    <row customHeight="1" ht="11.25">
      <c r="A83" s="1130" t="s">
        <v>1774</v>
      </c>
      <c r="BH83" s="1124" t="s">
        <v>1775</v>
      </c>
      <c r="BJ83" s="1124" t="s">
        <v>1776</v>
      </c>
      <c r="BL83" s="1124" t="s">
        <v>1777</v>
      </c>
    </row>
    <row customHeight="1" ht="11.25">
      <c r="A84" s="1130" t="s">
        <v>1778</v>
      </c>
      <c r="AZ84" s="1123" t="s">
        <v>1779</v>
      </c>
    </row>
    <row customHeight="1" ht="11.25">
      <c r="A85" s="1926" t="s">
        <v>1780</v>
      </c>
      <c r="AZ85" s="1176" t="s">
        <v>1781</v>
      </c>
    </row>
    <row customHeight="1" ht="11.25">
      <c r="A86" s="1130" t="s">
        <v>1782</v>
      </c>
      <c r="AZ86" s="1176" t="s">
        <v>1783</v>
      </c>
      <c r="BH86" s="1123" t="s">
        <v>1784</v>
      </c>
      <c r="BJ86" s="1123" t="s">
        <v>1785</v>
      </c>
      <c r="BL86" s="1123" t="s">
        <v>1786</v>
      </c>
    </row>
    <row customHeight="1" ht="11.25">
      <c r="A87" s="1130" t="s">
        <v>1787</v>
      </c>
      <c r="AZ87" s="1176" t="s">
        <v>1788</v>
      </c>
      <c r="BH87" s="1124" t="s">
        <v>1789</v>
      </c>
      <c r="BJ87" s="1124" t="s">
        <v>1790</v>
      </c>
      <c r="BL87" s="1124" t="s">
        <v>1791</v>
      </c>
    </row>
    <row customHeight="1" ht="11.25">
      <c r="A88" s="1130" t="s">
        <v>1792</v>
      </c>
      <c r="AZ88" s="1662"/>
      <c r="BH88" s="1124" t="s">
        <v>1793</v>
      </c>
      <c r="BJ88" s="1124" t="s">
        <v>1794</v>
      </c>
      <c r="BL88" s="1124" t="s">
        <v>1795</v>
      </c>
    </row>
    <row customHeight="1" ht="11.25">
      <c r="A89" s="1130" t="s">
        <v>1796</v>
      </c>
      <c r="AZ89" s="1123" t="s">
        <v>1797</v>
      </c>
    </row>
    <row customHeight="1" ht="11.25">
      <c r="A90" s="1130" t="s">
        <v>1798</v>
      </c>
      <c r="AZ90" s="1176" t="s">
        <v>1019</v>
      </c>
    </row>
    <row customHeight="1" ht="11.25">
      <c r="A91" s="1130" t="s">
        <v>1799</v>
      </c>
      <c r="AZ91" s="1176" t="s">
        <v>1055</v>
      </c>
      <c r="BH91" s="1123" t="s">
        <v>1800</v>
      </c>
      <c r="BJ91" s="1123" t="s">
        <v>1801</v>
      </c>
      <c r="BL91" s="1123" t="s">
        <v>1802</v>
      </c>
    </row>
    <row customHeight="1" ht="11.25">
      <c r="AZ92" s="1176" t="s">
        <v>1803</v>
      </c>
      <c r="BH92" s="1124" t="s">
        <v>1804</v>
      </c>
      <c r="BJ92" s="1124" t="s">
        <v>1805</v>
      </c>
      <c r="BL92" s="1124" t="s">
        <v>1806</v>
      </c>
    </row>
    <row customHeight="1" ht="11.25">
      <c r="AZ93" s="1176" t="s">
        <v>1807</v>
      </c>
      <c r="BH93" s="1124" t="s">
        <v>1808</v>
      </c>
      <c r="BJ93" s="1124" t="s">
        <v>1809</v>
      </c>
      <c r="BL93" s="1124" t="s">
        <v>1810</v>
      </c>
    </row>
    <row customHeight="1" ht="11.25">
      <c r="AZ94" s="1176" t="s">
        <v>1811</v>
      </c>
    </row>
    <row r="96" customHeight="1" ht="11.25">
      <c r="AZ96" s="1123" t="s">
        <v>1812</v>
      </c>
      <c r="BH96" s="1123" t="s">
        <v>1813</v>
      </c>
      <c r="BJ96" s="1123" t="s">
        <v>1814</v>
      </c>
      <c r="BL96" s="1123" t="s">
        <v>1815</v>
      </c>
      <c r="BN96" s="1123" t="s">
        <v>1816</v>
      </c>
    </row>
    <row customHeight="1" ht="11.25">
      <c r="AZ97" s="1957" t="s">
        <v>1817</v>
      </c>
      <c r="BA97" s="1958" t="s">
        <v>1818</v>
      </c>
      <c r="BH97" s="1124" t="s">
        <v>1819</v>
      </c>
      <c r="BJ97" s="1124" t="s">
        <v>1820</v>
      </c>
      <c r="BL97" s="1124" t="s">
        <v>1821</v>
      </c>
      <c r="BN97" s="1124" t="s">
        <v>1822</v>
      </c>
    </row>
    <row customHeight="1" ht="11.25">
      <c r="AZ98" s="1957" t="s">
        <v>1823</v>
      </c>
      <c r="BA98" s="1958" t="s">
        <v>1824</v>
      </c>
      <c r="BH98" s="1124" t="s">
        <v>1825</v>
      </c>
      <c r="BJ98" s="1124" t="s">
        <v>1826</v>
      </c>
      <c r="BL98" s="1124" t="s">
        <v>1827</v>
      </c>
      <c r="BN98" s="1124" t="s">
        <v>1828</v>
      </c>
    </row>
    <row customHeight="1" ht="22.5">
      <c r="AZ99" s="1957" t="s">
        <v>1829</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1830</v>
      </c>
      <c r="BJ99" s="1124" t="s">
        <v>1831</v>
      </c>
      <c r="BL99" s="1124" t="s">
        <v>1832</v>
      </c>
      <c r="BN99" s="1124" t="s">
        <v>1833</v>
      </c>
    </row>
    <row customHeight="1" ht="22.5">
      <c r="AZ100" s="1957" t="s">
        <v>1834</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1421</v>
      </c>
      <c r="BL100" s="1124" t="s">
        <v>1421</v>
      </c>
      <c r="BN100" s="1124" t="s">
        <v>1835</v>
      </c>
    </row>
    <row customHeight="1" ht="22.5">
      <c r="AZ101" s="1957" t="s">
        <v>1836</v>
      </c>
      <c r="BA101" s="1958" t="s">
        <v>1837</v>
      </c>
      <c r="BN101" s="1124" t="s">
        <v>1838</v>
      </c>
    </row>
    <row customHeight="1" ht="22.5">
      <c r="AZ102" s="1957" t="s">
        <v>1839</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1840</v>
      </c>
    </row>
    <row customHeight="1" ht="11.25">
      <c r="AZ103" s="1957" t="s">
        <v>1841</v>
      </c>
      <c r="BA103" s="1958" t="s">
        <v>1842</v>
      </c>
      <c r="BN103" s="1124" t="s">
        <v>1843</v>
      </c>
    </row>
    <row customHeight="1" ht="11.25">
      <c r="BN104" s="1124" t="s">
        <v>1844</v>
      </c>
    </row>
    <row customHeight="1" ht="11.25">
      <c r="AZ105" s="1748" t="s">
        <v>1845</v>
      </c>
    </row>
    <row customHeight="1" ht="11.25">
      <c r="AZ106" s="1176" t="s">
        <v>1846</v>
      </c>
    </row>
    <row customHeight="1" ht="11.25">
      <c r="AZ107" s="1176" t="s">
        <v>1847</v>
      </c>
      <c r="BH107" s="1123" t="s">
        <v>1848</v>
      </c>
      <c r="BJ107" s="1123" t="s">
        <v>1849</v>
      </c>
      <c r="BL107" s="1123" t="s">
        <v>1850</v>
      </c>
      <c r="BN107" s="1123" t="s">
        <v>1851</v>
      </c>
    </row>
    <row customHeight="1" ht="11.25">
      <c r="AZ108" s="1176" t="s">
        <v>571</v>
      </c>
      <c r="BH108" s="1124" t="s">
        <v>1852</v>
      </c>
      <c r="BJ108" s="1124" t="s">
        <v>1853</v>
      </c>
      <c r="BL108" s="1124" t="s">
        <v>1506</v>
      </c>
      <c r="BN108" s="1124" t="s">
        <v>1854</v>
      </c>
    </row>
    <row customHeight="1" ht="11.25">
      <c r="BH109" s="1124" t="s">
        <v>1855</v>
      </c>
    </row>
    <row customHeight="1" ht="11.25">
      <c r="AZ110" s="1748" t="s">
        <v>1856</v>
      </c>
      <c r="BH110" s="1124" t="s">
        <v>1855</v>
      </c>
    </row>
    <row customHeight="1" ht="11.25">
      <c r="AZ111" s="1957" t="s">
        <v>1817</v>
      </c>
      <c r="BA111" s="1958" t="s">
        <v>1818</v>
      </c>
    </row>
    <row customHeight="1" ht="11.25">
      <c r="AZ112" s="1957" t="s">
        <v>1823</v>
      </c>
      <c r="BA112" s="1958" t="s">
        <v>1824</v>
      </c>
    </row>
    <row customHeight="1" ht="22.5">
      <c r="AZ113" s="1957" t="s">
        <v>1829</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1834</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1857</v>
      </c>
    </row>
    <row customHeight="1" ht="22.5">
      <c r="AZ115" s="1957" t="s">
        <v>1839</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542</v>
      </c>
    </row>
    <row customHeight="1" ht="11.25">
      <c r="AZ116" s="1957" t="s">
        <v>1841</v>
      </c>
      <c r="BA116" s="1958" t="s">
        <v>1842</v>
      </c>
      <c r="BH116" s="1124" t="s">
        <v>1245</v>
      </c>
    </row>
    <row customHeight="1" ht="11.25">
      <c r="BH117" s="1124" t="s">
        <v>1280</v>
      </c>
    </row>
    <row customHeight="1" ht="11.25">
      <c r="BH118" s="1124" t="s">
        <v>1313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BAE38-183E-2628-E5F9-D39F8C13F3C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3" width="15.00390625" hidden="1" customWidth="1"/>
    <col min="3" max="3" style="3281" width="3.00390625" customWidth="1"/>
    <col min="4" max="4" style="3363"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301</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Еврейская автономная область</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302</v>
      </c>
      <c r="E9" s="2261"/>
      <c r="F9" s="2261"/>
      <c r="G9" s="2264" t="s">
        <v>303</v>
      </c>
      <c r="J9" s="511">
        <v>11</v>
      </c>
    </row>
    <row customHeight="1" ht="11.549999999999999">
      <c r="A10" s="558"/>
      <c r="B10" s="558"/>
      <c r="C10" s="513"/>
      <c r="D10" s="1530" t="s">
        <v>88</v>
      </c>
      <c r="E10" s="1532" t="s">
        <v>304</v>
      </c>
      <c r="F10" s="1532" t="s">
        <v>305</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АО "ДГК" СП "Биробиджанская ТЭЦ"</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1858</v>
      </c>
      <c r="F13" s="1577" t="s">
        <v>308</v>
      </c>
      <c r="G13" s="530"/>
      <c r="H13" s="1589"/>
      <c r="J13" s="511">
        <v>19</v>
      </c>
    </row>
    <row customHeight="1" ht="19.95">
      <c r="A14" s="558"/>
      <c r="B14" s="558"/>
      <c r="C14" s="513"/>
      <c r="D14" s="1579" t="s">
        <v>709</v>
      </c>
      <c r="E14" s="1580" t="s">
        <v>1859</v>
      </c>
      <c r="F14" s="1582"/>
      <c r="G14" s="1581" t="s">
        <v>1860</v>
      </c>
      <c r="H14" s="1589"/>
      <c r="J14" s="511">
        <v>19</v>
      </c>
    </row>
    <row customHeight="1" ht="19.95">
      <c r="A15" s="558"/>
      <c r="B15" s="558"/>
      <c r="C15" s="513"/>
      <c r="D15" s="1579" t="s">
        <v>309</v>
      </c>
      <c r="E15" s="1580" t="s">
        <v>1861</v>
      </c>
      <c r="F15" s="1582"/>
      <c r="G15" s="1581" t="s">
        <v>1862</v>
      </c>
      <c r="H15" s="1589"/>
      <c r="J15" s="511">
        <v>19</v>
      </c>
    </row>
    <row customHeight="1" ht="24">
      <c r="A16" s="558"/>
      <c r="B16" s="558"/>
      <c r="C16" s="513"/>
      <c r="D16" s="1579" t="s">
        <v>312</v>
      </c>
      <c r="E16" s="1578" t="s">
        <v>1863</v>
      </c>
      <c r="F16" s="1587"/>
      <c r="G16" s="530" t="s">
        <v>1864</v>
      </c>
      <c r="H16" s="1589"/>
      <c r="J16" s="511">
        <v>23</v>
      </c>
    </row>
    <row customHeight="1" ht="48.29999999999999">
      <c r="A17" s="558"/>
      <c r="B17" s="558"/>
      <c r="C17" s="513"/>
      <c r="D17" s="1576">
        <v>3</v>
      </c>
      <c r="E17" s="1583" t="s">
        <v>1865</v>
      </c>
      <c r="F17" s="1582"/>
      <c r="G17" s="530" t="s">
        <v>1866</v>
      </c>
      <c r="H17" s="1589"/>
      <c r="J17" s="511">
        <v>46</v>
      </c>
    </row>
    <row customHeight="1" ht="48.29999999999999">
      <c r="A18" s="1531">
        <v>1</v>
      </c>
      <c r="B18" s="558"/>
      <c r="C18" s="1533"/>
      <c r="D18" s="1576" t="s">
        <v>91</v>
      </c>
      <c r="E18" s="1583" t="s">
        <v>1867</v>
      </c>
      <c r="F18" s="1582"/>
      <c r="G18" s="530" t="s">
        <v>1866</v>
      </c>
      <c r="H18" s="1589"/>
      <c r="I18" s="908"/>
      <c r="J18" s="511">
        <v>46</v>
      </c>
    </row>
    <row customHeight="1" ht="23.25">
      <c r="A19" s="558"/>
      <c r="B19" s="558"/>
      <c r="C19" s="513"/>
      <c r="D19" s="1576" t="s">
        <v>111</v>
      </c>
      <c r="E19" s="1583" t="s">
        <v>1868</v>
      </c>
      <c r="F19" s="1577" t="s">
        <v>308</v>
      </c>
      <c r="G19" s="2527" t="s">
        <v>1869</v>
      </c>
      <c r="H19" s="531"/>
      <c r="J19" s="511">
        <v>22</v>
      </c>
    </row>
    <row s="4733" customFormat="1" customHeight="1" ht="5.25" hidden="1">
      <c r="A20" s="558"/>
      <c r="B20" s="558"/>
      <c r="C20" s="1585"/>
      <c r="D20" s="1584" t="s">
        <v>1116</v>
      </c>
      <c r="E20" s="1070"/>
      <c r="F20" s="1069"/>
      <c r="G20" s="2528"/>
      <c r="J20" s="1586">
        <v>0</v>
      </c>
    </row>
    <row customHeight="1" ht="15.75">
      <c r="A21" s="558"/>
      <c r="B21" s="558"/>
      <c r="C21" s="513"/>
      <c r="D21" s="523"/>
      <c r="E21" s="471" t="s">
        <v>341</v>
      </c>
      <c r="F21" s="525"/>
      <c r="G21" s="2529"/>
      <c r="H21" s="1589"/>
      <c r="J21" s="511">
        <v>15</v>
      </c>
    </row>
    <row s="3283" customFormat="1" customHeight="1" ht="26.25">
      <c r="A22" s="558"/>
      <c r="B22" s="558"/>
      <c r="C22" s="558"/>
      <c r="D22" s="1576" t="s">
        <v>92</v>
      </c>
      <c r="E22" s="530" t="s">
        <v>1870</v>
      </c>
      <c r="F22" s="1582"/>
      <c r="G22" s="530" t="s">
        <v>1871</v>
      </c>
      <c r="H22" s="1588"/>
      <c r="J22" s="557">
        <v>25</v>
      </c>
    </row>
    <row s="3283" customFormat="1" customHeight="1" ht="19.95">
      <c r="A23" s="558"/>
      <c r="B23" s="558"/>
      <c r="C23" s="558"/>
      <c r="D23" s="1576" t="s">
        <v>93</v>
      </c>
      <c r="E23" s="1583" t="s">
        <v>1872</v>
      </c>
      <c r="F23" s="1587"/>
      <c r="G23" s="530" t="s">
        <v>1873</v>
      </c>
      <c r="H23" s="1588"/>
      <c r="J23" s="557">
        <v>19</v>
      </c>
    </row>
    <row s="3283" customFormat="1" customHeight="1" ht="144" hidden="1">
      <c r="A24" s="558"/>
      <c r="B24" s="558"/>
      <c r="C24" s="558"/>
      <c r="D24" s="1576" t="s">
        <v>99</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C4318-DF08-2968-6689-1D1BA873883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1" width="3.00390625" customWidth="1"/>
    <col min="12" max="14" style="2941" width="8.00390625" customWidth="1"/>
    <col min="15" max="15" style="2941" width="25.00390625" customWidth="1"/>
    <col min="16" max="16" style="2941" width="14.00390625" customWidth="1"/>
    <col min="17" max="20" style="2876" width="8.00390625" customWidth="1"/>
    <col min="21" max="254" style="2774" width="8.00390625" customWidth="1"/>
    <col min="255" max="255" style="2774" width="9.140625" hidden="1"/>
  </cols>
  <sheetData>
    <row customHeight="1" ht="22.5" hidden="1">
      <c r="F1" s="1687" t="s">
        <v>1874</v>
      </c>
      <c r="G1" s="1687" t="s">
        <v>49</v>
      </c>
      <c r="H1" s="1687" t="s">
        <v>51</v>
      </c>
      <c r="IU1" s="1211" t="s">
        <v>14</v>
      </c>
    </row>
    <row s="2912"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2"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7"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7"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7"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7" customFormat="1" customHeight="1" ht="14.699999999999998">
      <c r="A7" s="1211"/>
      <c r="B7" s="1216"/>
      <c r="C7" s="1211"/>
      <c r="D7" s="1551"/>
      <c r="E7" s="2157" t="s">
        <v>302</v>
      </c>
      <c r="F7" s="2158"/>
      <c r="G7" s="2158"/>
      <c r="H7" s="2158"/>
      <c r="I7" s="2158"/>
      <c r="J7" s="2530" t="s">
        <v>303</v>
      </c>
      <c r="K7" s="556"/>
      <c r="L7" s="556"/>
      <c r="M7" s="556"/>
      <c r="N7" s="556"/>
      <c r="O7" s="282"/>
      <c r="P7" s="556"/>
      <c r="Q7" s="281"/>
      <c r="R7" s="281"/>
      <c r="S7" s="281"/>
      <c r="T7" s="281"/>
      <c r="IU7" s="563">
        <v>14</v>
      </c>
    </row>
    <row s="2867" customFormat="1" customHeight="1" ht="21">
      <c r="A8" s="1211"/>
      <c r="B8" s="1216"/>
      <c r="C8" s="1211"/>
      <c r="D8" s="1551"/>
      <c r="E8" s="1604" t="s">
        <v>88</v>
      </c>
      <c r="F8" s="1596" t="s">
        <v>1874</v>
      </c>
      <c r="G8" s="1596" t="s">
        <v>49</v>
      </c>
      <c r="H8" s="1596" t="s">
        <v>51</v>
      </c>
      <c r="I8" s="1596" t="s">
        <v>1875</v>
      </c>
      <c r="J8" s="2531"/>
      <c r="K8" s="556"/>
      <c r="L8" s="556"/>
      <c r="M8" s="556"/>
      <c r="N8" s="556"/>
      <c r="O8" s="282"/>
      <c r="P8" s="556"/>
      <c r="Q8" s="281"/>
      <c r="R8" s="281"/>
      <c r="S8" s="281"/>
      <c r="T8" s="281"/>
      <c r="IU8" s="563">
        <v>20</v>
      </c>
    </row>
    <row s="2912"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2" customFormat="1" customHeight="1" ht="15.75">
      <c r="A10" s="1687"/>
      <c r="B10" s="1216"/>
      <c r="C10" s="468"/>
      <c r="D10" s="857"/>
      <c r="E10" s="1597"/>
      <c r="F10" s="1556" t="s">
        <v>1876</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7"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7"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7"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5" customFormat="1" customHeight="1" ht="10.5">
      <c r="B14" s="890"/>
      <c r="D14" s="238"/>
      <c r="K14" s="556"/>
      <c r="L14" s="556"/>
      <c r="M14" s="556"/>
      <c r="N14" s="556"/>
      <c r="O14" s="282"/>
      <c r="P14" s="556"/>
      <c r="Q14" s="281"/>
      <c r="R14" s="281"/>
      <c r="S14" s="281"/>
      <c r="T14" s="281"/>
      <c r="IU14" s="237">
        <v>10</v>
      </c>
    </row>
    <row s="2935"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6DF7F-51B4-EEF8-ECB6-76E07830D2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211" t="s">
        <v>14</v>
      </c>
    </row>
    <row s="2912" customFormat="1" customHeight="1" ht="22.5" hidden="1">
      <c r="A2" s="887"/>
      <c r="B2" s="1216">
        <v>1</v>
      </c>
      <c r="C2" s="1216"/>
      <c r="D2" s="1984" t="s">
        <v>689</v>
      </c>
      <c r="E2" s="1945"/>
      <c r="F2" s="1948" t="str">
        <f>IF(ROIV_INFO_NAME="","",ROIV_INFO_NAME)</f>
        <v>АО "ДГК" СП "Биробиджанская ТЭЦ"</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2"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7"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7"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7"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7" customFormat="1" customHeight="1" ht="14.699999999999998">
      <c r="A7" s="1211"/>
      <c r="B7" s="1216"/>
      <c r="C7" s="1211"/>
      <c r="D7" s="1551"/>
      <c r="E7" s="2157" t="s">
        <v>302</v>
      </c>
      <c r="F7" s="2158"/>
      <c r="G7" s="2158"/>
      <c r="H7" s="2158"/>
      <c r="I7" s="2158"/>
      <c r="J7" s="2158"/>
      <c r="K7" s="2158"/>
      <c r="L7" s="2530" t="s">
        <v>303</v>
      </c>
      <c r="M7" s="556"/>
      <c r="N7" s="556"/>
      <c r="O7" s="556"/>
      <c r="P7" s="556"/>
      <c r="Q7" s="282"/>
      <c r="R7" s="556"/>
      <c r="S7" s="281"/>
      <c r="T7" s="281"/>
      <c r="U7" s="281"/>
      <c r="V7" s="281"/>
      <c r="IW7" s="563">
        <v>14</v>
      </c>
    </row>
    <row s="2867"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7" customFormat="1" customHeight="1" ht="29.25">
      <c r="A9" s="1211"/>
      <c r="B9" s="1216"/>
      <c r="C9" s="1211"/>
      <c r="D9" s="1551"/>
      <c r="E9" s="2535"/>
      <c r="F9" s="2535"/>
      <c r="G9" s="1593" t="s">
        <v>1877</v>
      </c>
      <c r="H9" s="1593" t="s">
        <v>1878</v>
      </c>
      <c r="I9" s="1593" t="s">
        <v>1879</v>
      </c>
      <c r="J9" s="2535"/>
      <c r="K9" s="2535"/>
      <c r="L9" s="2531"/>
      <c r="M9" s="556"/>
      <c r="N9" s="556"/>
      <c r="O9" s="556"/>
      <c r="P9" s="556"/>
      <c r="Q9" s="282"/>
      <c r="R9" s="556"/>
      <c r="S9" s="281"/>
      <c r="T9" s="281"/>
      <c r="U9" s="281"/>
      <c r="V9" s="281"/>
      <c r="IW9" s="563">
        <v>28</v>
      </c>
    </row>
    <row s="2912" customFormat="1" customHeight="1" ht="23.25">
      <c r="A10" s="2155"/>
      <c r="B10" s="1216">
        <v>1</v>
      </c>
      <c r="C10" s="1216"/>
      <c r="D10" s="856"/>
      <c r="E10" s="854">
        <v>1</v>
      </c>
      <c r="F10" s="1595" t="str">
        <f>IF(ROIV_INFO_NAME="","",ROIV_INFO_NAME)</f>
        <v>АО "ДГК" СП "Биробиджанская ТЭЦ"</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2" customFormat="1" customHeight="1" ht="15.75">
      <c r="A11" s="2155"/>
      <c r="B11" s="1216"/>
      <c r="C11" s="468"/>
      <c r="D11" s="857"/>
      <c r="E11" s="477"/>
      <c r="F11" s="472" t="s">
        <v>1880</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7"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7"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7"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98078-D8C8-8588-E42E-695CC4D820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1" width="3.00390625" customWidth="1"/>
    <col min="14" max="16" style="2941" width="8.00390625" customWidth="1"/>
    <col min="17" max="17" style="2941" width="25.00390625" customWidth="1"/>
    <col min="18" max="18" style="2941" width="14.00390625" customWidth="1"/>
    <col min="19" max="22" style="2876" width="8.00390625" customWidth="1"/>
    <col min="23" max="256" style="2774" width="8.00390625" customWidth="1"/>
    <col min="257" max="257" style="2774" width="9.140625" hidden="1"/>
  </cols>
  <sheetData>
    <row customHeight="1" ht="22.5" hidden="1">
      <c r="IW1" s="1687" t="s">
        <v>14</v>
      </c>
    </row>
    <row s="2912" customFormat="1" customHeight="1" ht="22.5" hidden="1">
      <c r="A2" s="887"/>
      <c r="B2" s="1422">
        <v>1</v>
      </c>
      <c r="C2" s="1422"/>
      <c r="D2" s="1984" t="s">
        <v>689</v>
      </c>
      <c r="E2" s="1960"/>
      <c r="F2" s="1962" t="str">
        <f>IF(ROIV_INFO_NAME="","",ROIV_INFO_NAME)</f>
        <v>АО "ДГК" СП "Биробиджанская ТЭЦ"</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2"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7"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7"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7"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7" customFormat="1" customHeight="1" ht="14.699999999999998">
      <c r="A7" s="1687"/>
      <c r="B7" s="1422"/>
      <c r="C7" s="1687"/>
      <c r="D7" s="1571"/>
      <c r="E7" s="2157" t="s">
        <v>302</v>
      </c>
      <c r="F7" s="2158"/>
      <c r="G7" s="2158"/>
      <c r="H7" s="2158"/>
      <c r="I7" s="2158"/>
      <c r="J7" s="2158"/>
      <c r="K7" s="2158"/>
      <c r="L7" s="2530" t="s">
        <v>303</v>
      </c>
      <c r="M7" s="1680"/>
      <c r="N7" s="1680"/>
      <c r="O7" s="1680"/>
      <c r="P7" s="1680"/>
      <c r="Q7" s="1680"/>
      <c r="R7" s="1680"/>
      <c r="S7" s="281"/>
      <c r="T7" s="281"/>
      <c r="U7" s="281"/>
      <c r="V7" s="281"/>
      <c r="IW7" s="1665">
        <v>14</v>
      </c>
    </row>
    <row s="2867" customFormat="1" customHeight="1" ht="67.2">
      <c r="A8" s="1687"/>
      <c r="B8" s="1422"/>
      <c r="C8" s="1687"/>
      <c r="D8" s="1571"/>
      <c r="E8" s="2534" t="s">
        <v>88</v>
      </c>
      <c r="F8" s="2534" t="s">
        <v>1881</v>
      </c>
      <c r="G8" s="2536" t="s">
        <v>1882</v>
      </c>
      <c r="H8" s="2537"/>
      <c r="I8" s="2538"/>
      <c r="J8" s="2534" t="s">
        <v>1883</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7" customFormat="1" customHeight="1" ht="29.25">
      <c r="A9" s="1687"/>
      <c r="B9" s="1422"/>
      <c r="C9" s="1687"/>
      <c r="D9" s="1571"/>
      <c r="E9" s="2535"/>
      <c r="F9" s="2535"/>
      <c r="G9" s="1950" t="s">
        <v>1877</v>
      </c>
      <c r="H9" s="1950" t="s">
        <v>1878</v>
      </c>
      <c r="I9" s="1950" t="s">
        <v>1879</v>
      </c>
      <c r="J9" s="2535"/>
      <c r="K9" s="2535"/>
      <c r="L9" s="2531"/>
      <c r="M9" s="1680"/>
      <c r="N9" s="1680"/>
      <c r="O9" s="1680"/>
      <c r="P9" s="1680"/>
      <c r="Q9" s="1680"/>
      <c r="R9" s="1680"/>
      <c r="S9" s="281"/>
      <c r="T9" s="281"/>
      <c r="U9" s="281"/>
      <c r="V9" s="281"/>
      <c r="IW9" s="1665">
        <v>28</v>
      </c>
    </row>
    <row s="2912" customFormat="1" customHeight="1" ht="1.05">
      <c r="A10" s="2155"/>
      <c r="B10" s="1422">
        <v>1</v>
      </c>
      <c r="C10" s="1422"/>
      <c r="D10" s="856"/>
      <c r="E10" s="851">
        <v>0</v>
      </c>
      <c r="F10" s="1947" t="str">
        <f>IF(ROIV_INFO_NAME="","",ROIV_INFO_NAME)</f>
        <v>АО "ДГК" СП "Биробиджанская ТЭЦ"</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2" customFormat="1" customHeight="1" ht="15.75">
      <c r="A11" s="2155"/>
      <c r="B11" s="1422"/>
      <c r="C11" s="468"/>
      <c r="D11" s="857"/>
      <c r="E11" s="477"/>
      <c r="F11" s="707" t="s">
        <v>1880</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7"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7"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7"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4E911-8B68-5E2D-FD68-20478B3949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51" width="9.140625" hidden="1"/>
    <col min="3" max="3" style="2774" width="3.7109375" hidden="1" customWidth="1"/>
    <col min="4" max="4" style="2940"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1" width="3.00390625" customWidth="1"/>
    <col min="16" max="16" style="2941" width="8.00390625" customWidth="1"/>
    <col min="17" max="17" style="2774" width="9.140625" hidden="1"/>
  </cols>
  <sheetData>
    <row customHeight="1" ht="22.5" hidden="1">
      <c r="Q1" s="1211" t="s">
        <v>14</v>
      </c>
    </row>
    <row s="2912" customFormat="1" customHeight="1" ht="22.5" hidden="1">
      <c r="A2" s="552"/>
      <c r="B2" s="1216">
        <v>1</v>
      </c>
      <c r="C2" s="1216"/>
      <c r="D2" s="1984" t="s">
        <v>689</v>
      </c>
      <c r="E2" s="2183">
        <v>1</v>
      </c>
      <c r="F2" s="2359" t="str">
        <f>IF(region_name="","",region_name)</f>
        <v>Еврейская автономная область</v>
      </c>
      <c r="G2" s="2539"/>
      <c r="H2" s="2540"/>
      <c r="I2" s="530"/>
      <c r="J2" s="1966">
        <v>1</v>
      </c>
      <c r="K2" s="1968"/>
      <c r="L2" s="1968"/>
      <c r="M2" s="1968"/>
      <c r="N2" s="548"/>
      <c r="O2" s="1591"/>
      <c r="P2" s="567"/>
      <c r="Q2" s="479">
        <v>0</v>
      </c>
    </row>
    <row s="2912" customFormat="1" customHeight="1" ht="22.5" hidden="1">
      <c r="A3" s="887"/>
      <c r="B3" s="1216"/>
      <c r="C3" s="1216"/>
      <c r="D3" s="857"/>
      <c r="E3" s="2183"/>
      <c r="F3" s="2359"/>
      <c r="G3" s="2539"/>
      <c r="H3" s="2541"/>
      <c r="I3" s="477"/>
      <c r="J3" s="1556"/>
      <c r="K3" s="1556" t="s">
        <v>1884</v>
      </c>
      <c r="L3" s="1599"/>
      <c r="M3" s="1976"/>
      <c r="N3" s="1969"/>
      <c r="O3" s="1591"/>
      <c r="P3" s="567"/>
      <c r="Q3" s="479">
        <v>0</v>
      </c>
    </row>
    <row s="2852" customFormat="1" customHeight="1" ht="5.25" hidden="1">
      <c r="A4" s="552"/>
      <c r="D4" s="550"/>
      <c r="F4" s="303" t="s">
        <v>83</v>
      </c>
      <c r="G4" s="550" t="s">
        <v>84</v>
      </c>
      <c r="H4" s="550"/>
      <c r="I4" s="1979"/>
      <c r="J4" s="1600"/>
      <c r="K4" s="1967"/>
      <c r="L4" s="1967"/>
      <c r="M4" s="1967"/>
      <c r="N4" s="1963"/>
      <c r="O4" s="303" t="s">
        <v>83</v>
      </c>
      <c r="P4" s="303"/>
      <c r="Q4" s="567">
        <v>0</v>
      </c>
    </row>
    <row s="2912"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7" customFormat="1" customHeight="1" ht="14.699999999999998">
      <c r="A6" s="1211"/>
      <c r="B6" s="1216"/>
      <c r="C6" s="1211"/>
      <c r="D6" s="1551"/>
      <c r="E6" s="565"/>
      <c r="F6" s="565"/>
      <c r="G6" s="565"/>
      <c r="H6" s="565"/>
      <c r="I6" s="565"/>
      <c r="J6" s="565"/>
      <c r="K6" s="565"/>
      <c r="L6" s="565"/>
      <c r="M6" s="565"/>
      <c r="N6" s="1691"/>
      <c r="O6" s="303"/>
      <c r="P6" s="556"/>
      <c r="Q6" s="563">
        <v>14</v>
      </c>
    </row>
    <row s="2867"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7" customFormat="1" customHeight="1" ht="14.699999999999998">
      <c r="A8" s="1211"/>
      <c r="B8" s="1216"/>
      <c r="C8" s="1211"/>
      <c r="D8" s="1551"/>
      <c r="E8" s="565"/>
      <c r="F8" s="223"/>
      <c r="G8" s="223"/>
      <c r="H8" s="223"/>
      <c r="I8" s="223"/>
      <c r="J8" s="223"/>
      <c r="K8" s="223"/>
      <c r="L8" s="223"/>
      <c r="M8" s="223"/>
      <c r="N8" s="672"/>
      <c r="O8" s="556"/>
      <c r="P8" s="556"/>
      <c r="Q8" s="563">
        <v>14</v>
      </c>
    </row>
    <row s="4799" customFormat="1" customHeight="1" ht="14.25" hidden="1">
      <c r="A9" s="1524"/>
      <c r="B9" s="1534"/>
      <c r="C9" s="1524"/>
      <c r="D9" s="1551"/>
      <c r="E9" s="1970"/>
      <c r="F9" s="1970"/>
      <c r="G9" s="1970"/>
      <c r="H9" s="1970"/>
      <c r="I9" s="2549"/>
      <c r="J9" s="2549"/>
      <c r="K9" s="2549"/>
      <c r="L9" s="1970"/>
      <c r="M9" s="1971"/>
      <c r="O9" s="1601"/>
      <c r="P9" s="1601"/>
      <c r="Q9" s="1602">
        <v>0</v>
      </c>
    </row>
    <row s="2867" customFormat="1" customHeight="1" ht="14.699999999999998">
      <c r="A10" s="1211"/>
      <c r="B10" s="1216"/>
      <c r="C10" s="1211"/>
      <c r="D10" s="1551"/>
      <c r="E10" s="2183" t="s">
        <v>302</v>
      </c>
      <c r="F10" s="2183"/>
      <c r="G10" s="2183"/>
      <c r="H10" s="2183"/>
      <c r="I10" s="2183"/>
      <c r="J10" s="2183"/>
      <c r="K10" s="2183"/>
      <c r="L10" s="2183"/>
      <c r="M10" s="2157"/>
      <c r="N10" s="2534" t="s">
        <v>303</v>
      </c>
      <c r="O10" s="556"/>
      <c r="P10" s="556"/>
      <c r="Q10" s="563">
        <v>14</v>
      </c>
    </row>
    <row s="2867" customFormat="1" customHeight="1" ht="44.25">
      <c r="A11" s="1687"/>
      <c r="B11" s="1422"/>
      <c r="C11" s="1687"/>
      <c r="D11" s="1571"/>
      <c r="E11" s="2548" t="s">
        <v>88</v>
      </c>
      <c r="F11" s="2548" t="s">
        <v>306</v>
      </c>
      <c r="G11" s="2548" t="s">
        <v>1885</v>
      </c>
      <c r="H11" s="2548"/>
      <c r="I11" s="2548" t="s">
        <v>1886</v>
      </c>
      <c r="J11" s="2548"/>
      <c r="K11" s="2548"/>
      <c r="L11" s="2548" t="s">
        <v>1887</v>
      </c>
      <c r="M11" s="2536" t="s">
        <v>1888</v>
      </c>
      <c r="N11" s="2547"/>
      <c r="O11" s="1680"/>
      <c r="P11" s="1680"/>
      <c r="Q11" s="1665">
        <v>42</v>
      </c>
    </row>
    <row s="2867" customFormat="1" customHeight="1" ht="29.25">
      <c r="A12" s="1211"/>
      <c r="B12" s="1216"/>
      <c r="C12" s="1211"/>
      <c r="D12" s="1551"/>
      <c r="E12" s="2534"/>
      <c r="F12" s="2548"/>
      <c r="G12" s="1965" t="s">
        <v>1889</v>
      </c>
      <c r="H12" s="1965" t="s">
        <v>310</v>
      </c>
      <c r="I12" s="2548"/>
      <c r="J12" s="2548"/>
      <c r="K12" s="2548"/>
      <c r="L12" s="2548"/>
      <c r="M12" s="2536"/>
      <c r="N12" s="2535"/>
      <c r="O12" s="556"/>
      <c r="P12" s="556"/>
      <c r="Q12" s="563">
        <v>28</v>
      </c>
    </row>
    <row s="2912" customFormat="1" customHeight="1" ht="23.25">
      <c r="A13" s="2155">
        <v>26379339</v>
      </c>
      <c r="B13" s="1216">
        <v>1</v>
      </c>
      <c r="C13" s="1216"/>
      <c r="D13" s="857"/>
      <c r="E13" s="2183">
        <v>1</v>
      </c>
      <c r="F13" s="2542" t="str">
        <f>IF(region_name="","",region_name)</f>
        <v>Еврейская автономная область</v>
      </c>
      <c r="G13" s="2543"/>
      <c r="H13" s="2550"/>
      <c r="I13" s="530"/>
      <c r="J13" s="1961">
        <v>1</v>
      </c>
      <c r="K13" s="1974"/>
      <c r="L13" s="1975"/>
      <c r="M13" s="1975"/>
      <c r="N13" s="2544" t="s">
        <v>1890</v>
      </c>
      <c r="O13" s="1591"/>
      <c r="P13" s="567"/>
      <c r="Q13" s="479">
        <v>22</v>
      </c>
    </row>
    <row s="2912" customFormat="1" customHeight="1" ht="23.25">
      <c r="A14" s="2155"/>
      <c r="B14" s="1216"/>
      <c r="C14" s="1216"/>
      <c r="D14" s="857"/>
      <c r="E14" s="2183"/>
      <c r="F14" s="2542"/>
      <c r="G14" s="2543"/>
      <c r="H14" s="2551"/>
      <c r="I14" s="477"/>
      <c r="J14" s="1556"/>
      <c r="K14" s="1556" t="s">
        <v>1884</v>
      </c>
      <c r="L14" s="1599"/>
      <c r="M14" s="1599"/>
      <c r="N14" s="2545"/>
      <c r="O14" s="1591"/>
      <c r="P14" s="567"/>
      <c r="Q14" s="479">
        <v>22</v>
      </c>
    </row>
    <row s="2912" customFormat="1" customHeight="1" ht="23.25">
      <c r="A15" s="2155"/>
      <c r="B15" s="1216"/>
      <c r="C15" s="468"/>
      <c r="D15" s="857"/>
      <c r="E15" s="477"/>
      <c r="F15" s="1556" t="s">
        <v>1876</v>
      </c>
      <c r="G15" s="1598"/>
      <c r="H15" s="1598"/>
      <c r="I15" s="243"/>
      <c r="J15" s="243"/>
      <c r="K15" s="243"/>
      <c r="L15" s="243"/>
      <c r="M15" s="243"/>
      <c r="N15" s="2545"/>
      <c r="O15" s="1592"/>
      <c r="P15" s="567"/>
      <c r="Q15" s="479">
        <v>22</v>
      </c>
    </row>
    <row s="2867" customFormat="1" customHeight="1" ht="22.049999999999997">
      <c r="A16" s="1211"/>
      <c r="B16" s="1216"/>
      <c r="C16" s="1211"/>
      <c r="D16" s="507"/>
      <c r="E16" s="236"/>
      <c r="F16" s="236"/>
      <c r="G16" s="236"/>
      <c r="H16" s="236"/>
      <c r="I16" s="236"/>
      <c r="J16" s="236"/>
      <c r="K16" s="236"/>
      <c r="L16" s="236"/>
      <c r="M16" s="565"/>
      <c r="N16" s="1691"/>
      <c r="O16" s="556"/>
      <c r="P16" s="556"/>
      <c r="Q16" s="563">
        <v>21</v>
      </c>
    </row>
    <row s="2867"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7"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5F0D7-DD85-FC6B-72C8-C5ABBA67F67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1" style="3279" width="9.140625" hidden="1"/>
    <col min="2" max="2" style="4558" width="9.140625" hidden="1"/>
    <col min="3" max="3" style="4822" width="3.00390625" customWidth="1"/>
    <col min="4" max="4" style="4558" width="6.00390625" customWidth="1"/>
    <col min="5" max="5" style="4558" width="22.00390625" customWidth="1"/>
    <col min="6" max="6" style="4558" width="15.00390625" customWidth="1"/>
    <col min="7" max="7" style="4558" width="14.00390625" customWidth="1"/>
    <col min="8" max="8" style="4558" width="47.00390625" customWidth="1"/>
    <col min="9" max="9" style="4558" width="115.00390625" customWidth="1"/>
    <col min="10" max="10" style="4558" width="3.00390625" customWidth="1"/>
    <col min="11" max="12" style="4558" width="8.00390625" customWidth="1"/>
    <col min="13" max="13" style="4558"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1891</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302</v>
      </c>
      <c r="E8" s="2265"/>
      <c r="F8" s="2265"/>
      <c r="G8" s="2265"/>
      <c r="H8" s="2265"/>
      <c r="I8" s="2265" t="s">
        <v>303</v>
      </c>
      <c r="M8" s="177">
        <v>14</v>
      </c>
    </row>
    <row customHeight="1" ht="29.25">
      <c r="D9" s="2265" t="s">
        <v>88</v>
      </c>
      <c r="E9" s="2265" t="s">
        <v>1892</v>
      </c>
      <c r="F9" s="2265"/>
      <c r="G9" s="2265"/>
      <c r="H9" s="2265"/>
      <c r="I9" s="2265"/>
      <c r="M9" s="177">
        <v>28</v>
      </c>
    </row>
    <row customHeight="1" ht="24">
      <c r="D10" s="2265"/>
      <c r="E10" s="183" t="s">
        <v>1893</v>
      </c>
      <c r="F10" s="183" t="s">
        <v>1894</v>
      </c>
      <c r="G10" s="183" t="s">
        <v>1895</v>
      </c>
      <c r="H10" s="183" t="s">
        <v>392</v>
      </c>
      <c r="I10" s="2265"/>
      <c r="M10" s="177">
        <v>23</v>
      </c>
    </row>
    <row customHeight="1" ht="12" hidden="1">
      <c r="D11" s="143" t="s">
        <v>109</v>
      </c>
      <c r="E11" s="143" t="s">
        <v>91</v>
      </c>
      <c r="F11" s="143" t="s">
        <v>111</v>
      </c>
      <c r="G11" s="143" t="s">
        <v>92</v>
      </c>
      <c r="H11" s="143" t="s">
        <v>93</v>
      </c>
      <c r="I11" s="143" t="s">
        <v>99</v>
      </c>
      <c r="M11" s="177">
        <v>0</v>
      </c>
    </row>
    <row s="4558" customFormat="1" customHeight="1" ht="26.25">
      <c r="A12" s="201" t="s">
        <v>90</v>
      </c>
      <c r="B12" s="181" t="s">
        <v>28</v>
      </c>
      <c r="C12" s="182"/>
      <c r="D12" s="184" t="s">
        <v>109</v>
      </c>
      <c r="E12" s="437"/>
      <c r="F12" s="437"/>
      <c r="G12" s="3934" t="s">
        <v>28</v>
      </c>
      <c r="H12" s="438"/>
      <c r="I12" s="2225" t="s">
        <v>1896</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1897</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48D58-81B8-3F6A-BA68-0D471308D03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4856" width="9.140625" hidden="1"/>
    <col min="3" max="3" style="4855" width="3.00390625" customWidth="1"/>
    <col min="4" max="4" style="4856" width="6.00390625" customWidth="1"/>
    <col min="5" max="5" style="4856" width="94.00390625" customWidth="1"/>
    <col min="6" max="9" style="4856" width="8.00390625" customWidth="1"/>
    <col min="10" max="10" style="4856"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1898</v>
      </c>
      <c r="E7" s="2554"/>
      <c r="F7" s="323"/>
      <c r="J7" s="125">
        <v>22</v>
      </c>
    </row>
    <row customHeight="1" ht="3">
      <c r="C8" s="148"/>
      <c r="D8" s="126"/>
      <c r="E8" s="126"/>
      <c r="J8" s="125">
        <v>3</v>
      </c>
    </row>
    <row customHeight="1" ht="16.8">
      <c r="C9" s="148"/>
      <c r="D9" s="161" t="s">
        <v>88</v>
      </c>
      <c r="E9" s="316" t="s">
        <v>1899</v>
      </c>
      <c r="J9" s="125">
        <v>16</v>
      </c>
    </row>
    <row customHeight="1" ht="1.05">
      <c r="C10" s="148"/>
      <c r="D10" s="143"/>
      <c r="E10" s="143"/>
      <c r="J10" s="125">
        <v>1</v>
      </c>
    </row>
    <row customHeight="1" ht="11.25" hidden="1">
      <c r="C11" s="148"/>
      <c r="D11" s="206">
        <v>0</v>
      </c>
      <c r="E11" s="317"/>
      <c r="J11" s="125">
        <v>0</v>
      </c>
    </row>
    <row customHeight="1" ht="15.75">
      <c r="C12" s="192"/>
      <c r="D12" s="169">
        <v>1</v>
      </c>
      <c r="E12" s="433" t="s">
        <v>1900</v>
      </c>
      <c r="J12" s="125">
        <v>15</v>
      </c>
    </row>
    <row customHeight="1" ht="12.75">
      <c r="C13" s="148"/>
      <c r="D13" s="318"/>
      <c r="E13" s="319" t="s">
        <v>1901</v>
      </c>
      <c r="J13" s="125">
        <v>12</v>
      </c>
    </row>
    <row customHeight="1" ht="3">
      <c r="J14" s="125">
        <v>3</v>
      </c>
    </row>
    <row customHeight="1" ht="23.25">
      <c r="C15" s="193"/>
      <c r="D15" s="2555" t="s">
        <v>1902</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80198-F963-C91A-126A-FACB5D82BB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6" width="9.140625" hidden="1"/>
    <col min="3" max="3" style="4855" width="3.00390625" customWidth="1"/>
    <col min="4" max="4" style="4856" width="6.00390625" customWidth="1"/>
    <col min="5" max="5" style="4856" width="94.00390625" customWidth="1"/>
    <col min="6" max="12" style="4856" width="8.00390625" customWidth="1"/>
    <col min="13" max="13" style="4856"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1903</v>
      </c>
      <c r="E7" s="2156"/>
      <c r="F7" s="323"/>
      <c r="M7" s="125">
        <v>22</v>
      </c>
    </row>
    <row customHeight="1" ht="3">
      <c r="C8" s="148"/>
      <c r="D8" s="126"/>
      <c r="E8" s="126"/>
      <c r="M8" s="125">
        <v>3</v>
      </c>
    </row>
    <row customHeight="1" ht="16.8">
      <c r="C9" s="148"/>
      <c r="D9" s="161" t="s">
        <v>88</v>
      </c>
      <c r="E9" s="164" t="s">
        <v>289</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1901</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BBB88-D328-1DB5-D808-A9E57D8FFB9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2" width="1.7109375" customWidth="1"/>
    <col min="2" max="2" style="2912" width="34.57421875" customWidth="1"/>
    <col min="3" max="3" style="2912" width="85.00390625" customWidth="1"/>
    <col min="4" max="4" style="2912" width="17.00390625" customWidth="1"/>
    <col min="5" max="5" style="2912" width="8.00390625" customWidth="1"/>
    <col min="6" max="6" style="2912" width="9.140625" hidden="1"/>
  </cols>
  <sheetData>
    <row customHeight="1" ht="3">
      <c r="F1" s="145" t="s">
        <v>14</v>
      </c>
    </row>
    <row customHeight="1" ht="22.5">
      <c r="B2" s="2669" t="s">
        <v>1904</v>
      </c>
      <c r="C2" s="2556"/>
      <c r="D2" s="2556"/>
      <c r="E2" s="324"/>
      <c r="F2" s="145">
        <v>22</v>
      </c>
    </row>
    <row customHeight="1" ht="3">
      <c r="F3" s="145">
        <v>3</v>
      </c>
    </row>
    <row customHeight="1" ht="23.25">
      <c r="B4" s="2670" t="s">
        <v>1905</v>
      </c>
      <c r="C4" s="439" t="s">
        <v>1906</v>
      </c>
      <c r="D4" s="439" t="s">
        <v>1907</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70048-0C4F-6658-0748-96E9432F24B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2" width="26.57421875" customWidth="1"/>
    <col min="2" max="2" style="2912" width="10.00390625" customWidth="1"/>
    <col min="3" max="3" style="2912" width="9.140625"/>
    <col min="4" max="4" style="2912" width="11.140625" customWidth="1"/>
    <col min="5" max="5" style="2912" width="16.57421875" customWidth="1"/>
    <col min="6" max="6" style="2912" width="16.28125" customWidth="1"/>
    <col min="7" max="7" style="2912" width="19.140625" customWidth="1"/>
    <col min="8" max="11" style="2912" width="10.00390625" customWidth="1"/>
    <col min="12" max="12" style="2912" width="12.7109375" customWidth="1"/>
    <col min="13" max="13" style="2912" width="61.28125" customWidth="1"/>
    <col min="14" max="14" style="2912" width="10.00390625" customWidth="1"/>
    <col min="15" max="17" style="2912" width="23.7109375" customWidth="1"/>
    <col min="18" max="18" style="2912" width="11.7109375" customWidth="1"/>
    <col min="19" max="19" style="2912" width="8.57421875" customWidth="1"/>
    <col min="20" max="20" style="2912" width="11.7109375" customWidth="1"/>
    <col min="21" max="21" style="2912" width="8.57421875" customWidth="1"/>
    <col min="22" max="22" style="2912" width="4.7109375" customWidth="1"/>
    <col min="23" max="23" style="2912" width="115.7109375" customWidth="1"/>
    <col min="24" max="24" style="2912" width="115.28125" customWidth="1"/>
    <col min="25" max="27" style="2912" width="9.140625"/>
    <col min="28" max="28" style="2912" width="115.7109375" customWidth="1"/>
    <col min="29" max="29" style="2912" width="9.140625"/>
    <col min="30" max="90" style="2912" width="115.7109375" customWidth="1"/>
    <col min="91" max="184" style="2912" width="9.140625"/>
  </cols>
  <sheetData>
    <row r="2" s="4865" customFormat="1" customHeight="1" ht="17.25">
      <c r="A2" s="1871" t="s">
        <v>1908</v>
      </c>
    </row>
    <row r="4" s="4856" customFormat="1" customHeight="1" ht="15">
      <c r="C4" s="1872"/>
      <c r="D4" s="169"/>
      <c r="E4" s="433"/>
    </row>
    <row r="6" s="4865" customFormat="1" customHeight="1" ht="17.25">
      <c r="A6" s="1871" t="s">
        <v>1909</v>
      </c>
    </row>
    <row r="8" s="4856" customFormat="1" customHeight="1" ht="17.25">
      <c r="C8" s="1873"/>
      <c r="D8" s="169"/>
      <c r="E8" s="170"/>
    </row>
    <row r="11" s="4865" customFormat="1" customHeight="1" ht="17.25">
      <c r="A11" s="1871" t="s">
        <v>1910</v>
      </c>
    </row>
    <row r="13" s="2867"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2"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2"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5" customFormat="1" customHeight="1" ht="17.25">
      <c r="A17" s="1871" t="s">
        <v>1911</v>
      </c>
    </row>
    <row r="19" s="2912"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2" customFormat="1" customHeight="1" ht="15">
      <c r="A21" s="1871" t="s">
        <v>1912</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2" customFormat="1" customHeight="1" ht="15">
      <c r="U22" s="241"/>
    </row>
    <row s="2975" customFormat="1" customHeight="1" ht="15">
      <c r="A23" s="479"/>
      <c r="B23" s="479"/>
      <c r="C23" s="1784" t="s">
        <v>689</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117</v>
      </c>
      <c r="Z23" s="651">
        <v>1705000</v>
      </c>
      <c r="AA23" s="651"/>
      <c r="AB23" s="651"/>
      <c r="AC23" s="651"/>
      <c r="AD23" s="651"/>
      <c r="AE23" s="651"/>
      <c r="AF23" s="651"/>
      <c r="AG23" s="651"/>
      <c r="AH23" s="651"/>
      <c r="AI23" s="651"/>
      <c r="AJ23" s="651"/>
      <c r="AK23" s="651"/>
      <c r="AL23" s="651"/>
    </row>
    <row s="2975" customFormat="1" customHeight="1" ht="15">
      <c r="A24" s="479"/>
      <c r="B24" s="479"/>
      <c r="C24" s="232"/>
      <c r="D24" s="2164"/>
      <c r="E24" s="2166"/>
      <c r="F24" s="2163"/>
      <c r="G24" s="2614"/>
      <c r="H24" s="2183"/>
      <c r="I24" s="2616"/>
      <c r="J24" s="2163"/>
      <c r="K24" s="477"/>
      <c r="L24" s="233"/>
      <c r="M24" s="663" t="s">
        <v>118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5" customFormat="1" customHeight="1" ht="15">
      <c r="A25" s="479"/>
      <c r="B25" s="479"/>
      <c r="C25" s="232"/>
      <c r="D25" s="2164"/>
      <c r="E25" s="2167"/>
      <c r="F25" s="2163"/>
      <c r="G25" s="477"/>
      <c r="H25" s="233"/>
      <c r="I25" s="636" t="s">
        <v>119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2" customFormat="1" customHeight="1" ht="15">
      <c r="U26" s="241"/>
    </row>
    <row s="2912" customFormat="1" customHeight="1" ht="15">
      <c r="A27" s="1871" t="s">
        <v>1913</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2" customFormat="1" customHeight="1" ht="15">
      <c r="U28" s="241"/>
    </row>
    <row s="2975"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117</v>
      </c>
      <c r="Z29" s="651">
        <v>1705000</v>
      </c>
      <c r="AA29" s="651"/>
      <c r="AB29" s="651"/>
      <c r="AC29" s="651"/>
      <c r="AD29" s="651"/>
      <c r="AE29" s="651"/>
      <c r="AF29" s="651"/>
      <c r="AG29" s="651"/>
      <c r="AH29" s="651"/>
      <c r="AI29" s="651"/>
      <c r="AJ29" s="651"/>
      <c r="AK29" s="651"/>
      <c r="AL29" s="651"/>
    </row>
    <row s="2975" customFormat="1" customHeight="1" ht="15">
      <c r="A30" s="479"/>
      <c r="B30" s="479"/>
      <c r="C30" s="232"/>
      <c r="D30" s="1877"/>
      <c r="E30" s="1877"/>
      <c r="F30" s="1877"/>
      <c r="G30" s="2617"/>
      <c r="H30" s="2159"/>
      <c r="I30" s="2618"/>
      <c r="J30" s="2163"/>
      <c r="K30" s="477"/>
      <c r="L30" s="233"/>
      <c r="M30" s="663" t="s">
        <v>118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2" customFormat="1" customHeight="1" ht="15">
      <c r="U31" s="241"/>
    </row>
    <row s="2912" customFormat="1" customHeight="1" ht="15">
      <c r="A32" s="1871" t="s">
        <v>1914</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2" customFormat="1" customHeight="1" ht="15">
      <c r="U33" s="241"/>
    </row>
    <row s="2975" customFormat="1" customHeight="1" ht="15">
      <c r="A34" s="479"/>
      <c r="B34" s="479"/>
      <c r="C34" s="232"/>
      <c r="D34" s="1877"/>
      <c r="E34" s="1877"/>
      <c r="F34" s="1877"/>
      <c r="G34" s="1877"/>
      <c r="H34" s="1877"/>
      <c r="I34" s="1877"/>
      <c r="J34" s="1877"/>
      <c r="K34" s="1855" t="s">
        <v>689</v>
      </c>
      <c r="L34" s="1785" t="s">
        <v>109</v>
      </c>
      <c r="M34" s="867"/>
      <c r="N34" s="868"/>
      <c r="O34" s="660"/>
      <c r="P34" s="660"/>
      <c r="Q34" s="660"/>
      <c r="R34" s="660"/>
      <c r="S34" s="660"/>
      <c r="T34" s="660"/>
      <c r="U34" s="661"/>
      <c r="V34" s="660"/>
      <c r="W34" s="660"/>
      <c r="X34" s="651"/>
      <c r="Y34" s="651" t="s">
        <v>117</v>
      </c>
      <c r="Z34" s="651">
        <v>1705000</v>
      </c>
      <c r="AA34" s="651"/>
      <c r="AB34" s="651"/>
      <c r="AC34" s="651"/>
      <c r="AD34" s="651"/>
      <c r="AE34" s="651"/>
      <c r="AF34" s="651"/>
      <c r="AG34" s="651"/>
      <c r="AH34" s="651"/>
      <c r="AI34" s="651"/>
      <c r="AJ34" s="651"/>
      <c r="AK34" s="651"/>
      <c r="AL34" s="651"/>
    </row>
    <row s="2912" customFormat="1" customHeight="1" ht="15">
      <c r="U35" s="241"/>
    </row>
    <row s="2912" customFormat="1" customHeight="1" ht="15">
      <c r="U36" s="241"/>
    </row>
    <row s="4865" customFormat="1" customHeight="1" ht="11.25">
      <c r="A37" s="1871" t="s">
        <v>1915</v>
      </c>
    </row>
    <row customHeight="1" ht="11.25"/>
    <row s="3281" customFormat="1" customHeight="1" ht="22.5">
      <c r="A39" s="1847"/>
      <c r="B39" s="513"/>
      <c r="C39" s="915"/>
      <c r="D39" s="496"/>
      <c r="E39" s="916"/>
      <c r="F39" s="1868"/>
      <c r="G39" s="1878"/>
      <c r="H39" s="531"/>
    </row>
    <row customHeight="1" ht="11.25"/>
    <row s="4865" customFormat="1" customHeight="1" ht="11.25">
      <c r="A41" s="1871" t="s">
        <v>1916</v>
      </c>
    </row>
    <row customHeight="1" ht="11.25"/>
    <row s="3281" customFormat="1" customHeight="1" ht="22.5">
      <c r="A43" s="513"/>
      <c r="B43" s="513"/>
      <c r="C43" s="513"/>
      <c r="D43" s="496"/>
      <c r="E43" s="916"/>
      <c r="F43" s="917"/>
      <c r="G43" s="1878"/>
      <c r="H43" s="531"/>
    </row>
    <row customHeight="1" ht="11.25"/>
    <row s="4865" customFormat="1" customHeight="1" ht="11.25">
      <c r="A45" s="1871" t="s">
        <v>1917</v>
      </c>
    </row>
    <row customHeight="1" ht="11.25"/>
    <row s="3281" customFormat="1" customHeight="1" ht="24">
      <c r="A47" s="2258" t="s">
        <v>315</v>
      </c>
      <c r="B47" s="558"/>
      <c r="C47" s="2269"/>
      <c r="D47" s="501" t="str">
        <f>A47</f>
        <v>5.1</v>
      </c>
      <c r="E47" s="498" t="s">
        <v>316</v>
      </c>
      <c r="F47" s="2032" t="s">
        <v>308</v>
      </c>
      <c r="G47" s="500" t="s">
        <v>317</v>
      </c>
      <c r="H47" s="531"/>
      <c r="I47" s="908"/>
    </row>
    <row s="3281" customFormat="1" customHeight="1" ht="22.5">
      <c r="A48" s="2258"/>
      <c r="B48" s="558"/>
      <c r="C48" s="2269"/>
      <c r="D48" s="496" t="str">
        <f>D47&amp;".1"</f>
        <v>5.1.1</v>
      </c>
      <c r="E48" s="495" t="s">
        <v>318</v>
      </c>
      <c r="F48" s="2033" t="s">
        <v>28</v>
      </c>
      <c r="G48" s="530"/>
      <c r="H48" s="531"/>
      <c r="I48" s="908"/>
    </row>
    <row s="3281" customFormat="1" customHeight="1" ht="22.5">
      <c r="A49" s="2258"/>
      <c r="B49" s="558"/>
      <c r="C49" s="2269"/>
      <c r="D49" s="496" t="str">
        <f>D47&amp;".2"</f>
        <v>5.1.2</v>
      </c>
      <c r="E49" s="495" t="s">
        <v>319</v>
      </c>
      <c r="F49" s="1788" t="s">
        <v>28</v>
      </c>
      <c r="G49" s="500" t="s">
        <v>320</v>
      </c>
      <c r="H49" s="531"/>
      <c r="I49" s="908"/>
    </row>
    <row s="3281" customFormat="1" customHeight="1" ht="22.5">
      <c r="A50" s="2258"/>
      <c r="B50" s="558"/>
      <c r="C50" s="2269"/>
      <c r="D50" s="496" t="str">
        <f>D47&amp;".3"</f>
        <v>5.1.3</v>
      </c>
      <c r="E50" s="495" t="s">
        <v>321</v>
      </c>
      <c r="F50" s="2033" t="s">
        <v>28</v>
      </c>
      <c r="G50" s="530"/>
      <c r="H50" s="531"/>
      <c r="I50" s="908"/>
    </row>
    <row s="3281" customFormat="1" customHeight="1" ht="22.5">
      <c r="A51" s="2258"/>
      <c r="B51" s="558"/>
      <c r="C51" s="2269"/>
      <c r="D51" s="496" t="str">
        <f>D47&amp;".4"</f>
        <v>5.1.4</v>
      </c>
      <c r="E51" s="495" t="s">
        <v>322</v>
      </c>
      <c r="F51" s="2033" t="s">
        <v>28</v>
      </c>
      <c r="G51" s="500" t="s">
        <v>323</v>
      </c>
      <c r="H51" s="531"/>
      <c r="I51" s="908"/>
    </row>
    <row r="54" s="4865" customFormat="1" customHeight="1" ht="17.25">
      <c r="A54" s="1871" t="s">
        <v>1918</v>
      </c>
    </row>
    <row r="56" s="2749" customFormat="1" customHeight="1" ht="18.75">
      <c r="A56" s="145"/>
      <c r="B56" s="1879"/>
      <c r="C56" s="1879"/>
      <c r="D56" s="1880"/>
      <c r="E56" s="1865"/>
      <c r="F56" s="924">
        <v>13</v>
      </c>
      <c r="G56" s="923"/>
      <c r="H56" s="849"/>
      <c r="I56" s="847"/>
      <c r="J56" s="576" t="s">
        <v>19</v>
      </c>
      <c r="K56" s="4904" t="s">
        <v>28</v>
      </c>
      <c r="L56" s="145"/>
      <c r="M56" s="1692"/>
      <c r="N56" s="1692"/>
      <c r="O56" s="1692"/>
      <c r="P56" s="572" t="s">
        <v>394</v>
      </c>
      <c r="Q56" s="572" t="s">
        <v>395</v>
      </c>
      <c r="R56" s="573" t="s">
        <v>396</v>
      </c>
      <c r="S56" s="1692" t="s">
        <v>397</v>
      </c>
      <c r="T56" s="1692"/>
      <c r="U56" s="1692"/>
      <c r="V56" s="1692"/>
    </row>
    <row r="58" s="4865" customFormat="1" customHeight="1" ht="11.25">
      <c r="A58" s="1871" t="s">
        <v>1919</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383</v>
      </c>
      <c r="AQ60" s="1680" t="s">
        <v>383</v>
      </c>
      <c r="AR60" s="1692"/>
      <c r="AS60" s="1692"/>
    </row>
    <row r="62" s="4865" customFormat="1" customHeight="1" ht="11.25">
      <c r="A62" s="1871" t="s">
        <v>1920</v>
      </c>
    </row>
    <row r="64" s="4558" customFormat="1" customHeight="1" ht="15">
      <c r="A64" s="201" t="s">
        <v>90</v>
      </c>
      <c r="B64" s="181" t="s">
        <v>28</v>
      </c>
      <c r="C64" s="1882"/>
      <c r="D64" s="184"/>
      <c r="E64" s="437"/>
      <c r="F64" s="437"/>
      <c r="G64" s="1859"/>
      <c r="H64" s="1881"/>
      <c r="I64" s="1860"/>
      <c r="K64" s="328"/>
      <c r="L64" s="329"/>
    </row>
    <row r="66" s="4865" customFormat="1" customHeight="1" ht="11.25">
      <c r="A66" s="1871" t="s">
        <v>1921</v>
      </c>
    </row>
    <row r="68" s="2774" customFormat="1" customHeight="1" ht="14.25">
      <c r="A68" s="399"/>
      <c r="B68" s="1216"/>
      <c r="C68" s="432"/>
      <c r="D68" s="1866"/>
      <c r="E68" s="942"/>
      <c r="F68" s="1881"/>
      <c r="G68" s="145"/>
      <c r="I68" s="1680"/>
      <c r="J68" s="1680"/>
    </row>
    <row r="70" s="4865" customFormat="1" customHeight="1" ht="11.25">
      <c r="A70" s="1871" t="s">
        <v>1922</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1923</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1924</v>
      </c>
    </row>
    <row r="75" s="4865" customFormat="1" customHeight="1" ht="11.25">
      <c r="A75" s="1871" t="s">
        <v>1925</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1923</v>
      </c>
    </row>
    <row r="79" s="4865" customFormat="1" customHeight="1" ht="11.25">
      <c r="A79" s="1871" t="s">
        <v>1926</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378</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1927</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5" customFormat="1" customHeight="1" ht="11.25">
      <c r="A89" s="1871" t="s">
        <v>1928</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1929</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5" customFormat="1" customHeight="1" ht="11.25">
      <c r="A95" s="1871" t="s">
        <v>1930</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5" customFormat="1" customHeight="1" ht="11.25">
      <c r="A99" s="1871" t="s">
        <v>1931</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378</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1929</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1932</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5" customFormat="1" customHeight="1" ht="11.25">
      <c r="A107" s="1871" t="s">
        <v>1933</v>
      </c>
    </row>
    <row customHeight="1" ht="17.25"/>
    <row s="4413"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3"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3" customFormat="1" customHeight="1" ht="12">
      <c r="A111" s="980"/>
      <c r="B111" s="979"/>
      <c r="C111" s="980"/>
      <c r="D111" s="980"/>
      <c r="E111" s="980"/>
      <c r="F111" s="1269"/>
      <c r="G111" s="1856" t="s">
        <v>1934</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5" customFormat="1" customHeight="1" ht="11.25">
      <c r="A113" s="1871" t="s">
        <v>1935</v>
      </c>
    </row>
    <row r="115" s="2912"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2"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2"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2"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2"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2" customFormat="1" customHeight="1" ht="11.25">
      <c r="A120" s="1862"/>
      <c r="B120" s="1216"/>
      <c r="C120" s="468"/>
      <c r="D120" s="2635"/>
      <c r="E120" s="705" t="s">
        <v>28</v>
      </c>
      <c r="F120" s="1224" t="s">
        <v>28</v>
      </c>
      <c r="G120" s="1224" t="s">
        <v>1936</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2"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2"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2" customFormat="1" customHeight="1" ht="11.25">
      <c r="A123" s="1862"/>
      <c r="B123" s="1216"/>
      <c r="C123" s="468"/>
      <c r="D123" s="2636"/>
      <c r="E123" s="705" t="s">
        <v>28</v>
      </c>
      <c r="F123" s="1224" t="s">
        <v>28</v>
      </c>
      <c r="G123" s="1224" t="s">
        <v>1936</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5" customFormat="1" customHeight="1" ht="11.25">
      <c r="A125" s="1871" t="s">
        <v>1937</v>
      </c>
    </row>
    <row r="127" s="2912"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2"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2"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2"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2"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2" customFormat="1" customHeight="1" ht="11.25">
      <c r="A132" s="1862"/>
      <c r="B132" s="1216"/>
      <c r="C132" s="468"/>
      <c r="D132" s="2635"/>
      <c r="E132" s="705" t="s">
        <v>28</v>
      </c>
      <c r="F132" s="1224" t="s">
        <v>28</v>
      </c>
      <c r="G132" s="1224" t="s">
        <v>1936</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5" customFormat="1" customHeight="1" ht="11.25">
      <c r="A137" s="1871" t="s">
        <v>1938</v>
      </c>
    </row>
    <row r="139" s="2912" customFormat="1" customHeight="1" ht="45">
      <c r="A139" s="1862"/>
      <c r="B139" s="1216"/>
      <c r="C139" s="468"/>
      <c r="D139" s="145"/>
      <c r="E139" s="2628"/>
      <c r="F139" s="2164" t="s">
        <v>109</v>
      </c>
      <c r="G139" s="2631" t="s">
        <v>28</v>
      </c>
      <c r="H139" s="345"/>
      <c r="I139" s="693" t="s">
        <v>109</v>
      </c>
      <c r="J139" s="1863" t="s">
        <v>1939</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12" customFormat="1" customHeight="1" ht="11.25">
      <c r="A140" s="1862"/>
      <c r="B140" s="1216"/>
      <c r="C140" s="468"/>
      <c r="D140" s="145"/>
      <c r="E140" s="2629"/>
      <c r="F140" s="2164"/>
      <c r="G140" s="2631"/>
      <c r="H140" s="2183"/>
      <c r="I140" s="2571" t="s">
        <v>1022</v>
      </c>
      <c r="J140" s="2625"/>
      <c r="K140" s="2626"/>
      <c r="L140" s="696"/>
      <c r="M140" s="697" t="s">
        <v>109</v>
      </c>
      <c r="N140" s="1851"/>
      <c r="O140" s="698"/>
      <c r="P140" s="699"/>
      <c r="Q140" s="698"/>
      <c r="R140" s="700">
        <v>0</v>
      </c>
      <c r="S140" s="2235"/>
      <c r="T140" s="773"/>
      <c r="U140" s="145"/>
      <c r="V140" s="145"/>
      <c r="AC140" s="145"/>
    </row>
    <row s="2912" customFormat="1" customHeight="1" ht="11.25">
      <c r="A141" s="1862"/>
      <c r="B141" s="1216"/>
      <c r="C141" s="468"/>
      <c r="D141" s="145"/>
      <c r="E141" s="2629"/>
      <c r="F141" s="2164"/>
      <c r="G141" s="2631"/>
      <c r="H141" s="2183"/>
      <c r="I141" s="2571"/>
      <c r="J141" s="2625"/>
      <c r="K141" s="2627"/>
      <c r="L141" s="701"/>
      <c r="M141" s="702"/>
      <c r="N141" s="703" t="s">
        <v>1940</v>
      </c>
      <c r="O141" s="703"/>
      <c r="P141" s="703"/>
      <c r="Q141" s="703"/>
      <c r="R141" s="704"/>
      <c r="S141" s="2235"/>
      <c r="T141" s="773"/>
      <c r="U141" s="145"/>
      <c r="V141" s="145"/>
      <c r="AC141" s="145"/>
    </row>
    <row s="2912" customFormat="1" customHeight="1" ht="11.25">
      <c r="A142" s="1862"/>
      <c r="B142" s="1216"/>
      <c r="C142" s="468"/>
      <c r="D142" s="145"/>
      <c r="E142" s="2630"/>
      <c r="F142" s="2164"/>
      <c r="G142" s="2632"/>
      <c r="H142" s="701" t="s">
        <v>28</v>
      </c>
      <c r="I142" s="702"/>
      <c r="J142" s="703" t="s">
        <v>1941</v>
      </c>
      <c r="K142" s="703"/>
      <c r="L142" s="703"/>
      <c r="M142" s="703"/>
      <c r="N142" s="703"/>
      <c r="O142" s="703"/>
      <c r="P142" s="703"/>
      <c r="Q142" s="703"/>
      <c r="R142" s="704"/>
      <c r="S142" s="2235"/>
      <c r="T142" s="773"/>
      <c r="U142" s="145"/>
      <c r="V142" s="145"/>
      <c r="AC142" s="145"/>
    </row>
    <row r="147" s="2912" customFormat="1" customHeight="1" ht="11.25">
      <c r="A147" s="1862"/>
      <c r="B147" s="1216"/>
      <c r="C147" s="468"/>
      <c r="D147" s="145"/>
      <c r="E147" s="1886"/>
      <c r="F147" s="1886"/>
      <c r="G147" s="1886"/>
      <c r="H147" s="2183"/>
      <c r="I147" s="2571" t="s">
        <v>1022</v>
      </c>
      <c r="J147" s="2625"/>
      <c r="K147" s="2626"/>
      <c r="L147" s="696"/>
      <c r="M147" s="697" t="s">
        <v>109</v>
      </c>
      <c r="N147" s="1851"/>
      <c r="O147" s="698"/>
      <c r="P147" s="699"/>
      <c r="Q147" s="698"/>
      <c r="R147" s="700">
        <v>0</v>
      </c>
      <c r="S147" s="145"/>
      <c r="T147" s="773"/>
      <c r="U147" s="145"/>
      <c r="V147" s="145"/>
      <c r="AC147" s="145"/>
    </row>
    <row s="2912" customFormat="1" customHeight="1" ht="11.25">
      <c r="A148" s="1862"/>
      <c r="B148" s="1216"/>
      <c r="C148" s="468"/>
      <c r="D148" s="145"/>
      <c r="E148" s="1886"/>
      <c r="F148" s="1886"/>
      <c r="G148" s="1886"/>
      <c r="H148" s="2183"/>
      <c r="I148" s="2571"/>
      <c r="J148" s="2625"/>
      <c r="K148" s="2627"/>
      <c r="L148" s="701"/>
      <c r="M148" s="702"/>
      <c r="N148" s="703" t="s">
        <v>1940</v>
      </c>
      <c r="O148" s="703"/>
      <c r="P148" s="703"/>
      <c r="Q148" s="703"/>
      <c r="R148" s="704"/>
      <c r="S148" s="145"/>
      <c r="T148" s="773"/>
      <c r="U148" s="145"/>
      <c r="V148" s="145"/>
      <c r="AC148" s="145"/>
    </row>
    <row r="150" s="2912"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5" customFormat="1" customHeight="1" ht="17.25">
      <c r="A152" s="1871" t="s">
        <v>1942</v>
      </c>
    </row>
    <row customHeight="1" ht="17.25">
      <c r="G153" s="1895"/>
      <c r="H153" s="1895"/>
      <c r="I153" s="1895"/>
      <c r="M153" s="1891"/>
    </row>
    <row s="2975"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5"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416</v>
      </c>
      <c r="W155" s="375"/>
      <c r="Y155" s="1315"/>
      <c r="Z155" s="1315"/>
      <c r="AA155" s="1315"/>
      <c r="AB155" s="1315"/>
      <c r="AC155" s="1315"/>
      <c r="AD155" s="1315"/>
      <c r="AE155" s="1315"/>
      <c r="AF155" s="1315"/>
      <c r="AG155" s="1315"/>
      <c r="AH155" s="1315"/>
      <c r="AI155" s="1315"/>
      <c r="AJ155" s="1315"/>
      <c r="AK155" s="1315"/>
    </row>
    <row s="2975" customFormat="1" customHeight="1" ht="17.25">
      <c r="A156" s="1896"/>
      <c r="C156" s="1901"/>
      <c r="D156" s="2559"/>
      <c r="E156" s="2586"/>
      <c r="F156" s="2202"/>
      <c r="G156" s="2588"/>
      <c r="H156" s="2559"/>
      <c r="I156" s="2559"/>
      <c r="J156" s="2589"/>
      <c r="K156" s="2242"/>
      <c r="L156" s="2559"/>
      <c r="M156" s="2559"/>
      <c r="N156" s="2561"/>
      <c r="O156" s="2168"/>
      <c r="P156" s="373"/>
      <c r="Q156" s="374"/>
      <c r="R156" s="374" t="s">
        <v>253</v>
      </c>
      <c r="S156" s="1902"/>
      <c r="T156" s="1902"/>
      <c r="U156" s="1902"/>
      <c r="V156" s="1902"/>
      <c r="W156" s="375"/>
      <c r="Y156" s="1315"/>
      <c r="Z156" s="1315"/>
      <c r="AA156" s="1315"/>
      <c r="AB156" s="1315"/>
      <c r="AC156" s="1315"/>
      <c r="AD156" s="1315"/>
      <c r="AE156" s="1315"/>
      <c r="AF156" s="1315"/>
      <c r="AG156" s="1315"/>
      <c r="AH156" s="1315"/>
      <c r="AI156" s="1315"/>
      <c r="AJ156" s="1315"/>
      <c r="AK156" s="1315"/>
    </row>
    <row s="2975" customFormat="1" customHeight="1" ht="17.25">
      <c r="A157" s="1896"/>
      <c r="C157" s="1901"/>
      <c r="D157" s="2559"/>
      <c r="E157" s="2586"/>
      <c r="F157" s="2202"/>
      <c r="G157" s="2588"/>
      <c r="H157" s="2559"/>
      <c r="I157" s="2559"/>
      <c r="J157" s="2589"/>
      <c r="K157" s="2168"/>
      <c r="L157" s="373"/>
      <c r="M157" s="374"/>
      <c r="N157" s="374" t="s">
        <v>254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5" customFormat="1" customHeight="1" ht="17.25">
      <c r="A158" s="1896"/>
      <c r="C158" s="1901"/>
      <c r="D158" s="2559"/>
      <c r="E158" s="2586"/>
      <c r="F158" s="2203"/>
      <c r="G158" s="2588"/>
      <c r="H158" s="373"/>
      <c r="I158" s="374"/>
      <c r="J158" s="374" t="s">
        <v>255</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5"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5"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416</v>
      </c>
      <c r="W161" s="375"/>
      <c r="Y161" s="1315"/>
      <c r="Z161" s="1315"/>
      <c r="AA161" s="1315"/>
      <c r="AB161" s="1315"/>
      <c r="AC161" s="1315"/>
      <c r="AD161" s="1315"/>
      <c r="AE161" s="1315"/>
      <c r="AF161" s="1315"/>
      <c r="AG161" s="1315"/>
      <c r="AH161" s="1315"/>
      <c r="AI161" s="1315"/>
      <c r="AJ161" s="1315"/>
      <c r="AK161" s="1315"/>
    </row>
    <row s="2975" customFormat="1" customHeight="1" ht="17.25">
      <c r="A162" s="1896"/>
      <c r="C162" s="1901"/>
      <c r="D162" s="1886"/>
      <c r="E162" s="1903"/>
      <c r="F162" s="1840"/>
      <c r="G162" s="1904"/>
      <c r="H162" s="2559"/>
      <c r="I162" s="2559"/>
      <c r="J162" s="2589"/>
      <c r="K162" s="2242"/>
      <c r="L162" s="2559"/>
      <c r="M162" s="2559"/>
      <c r="N162" s="2561"/>
      <c r="O162" s="2168"/>
      <c r="P162" s="373"/>
      <c r="Q162" s="374"/>
      <c r="R162" s="374" t="s">
        <v>253</v>
      </c>
      <c r="S162" s="1902"/>
      <c r="T162" s="1902"/>
      <c r="U162" s="1902"/>
      <c r="V162" s="1902"/>
      <c r="W162" s="375"/>
      <c r="Y162" s="1315"/>
      <c r="Z162" s="1315"/>
      <c r="AA162" s="1315"/>
      <c r="AB162" s="1315"/>
      <c r="AC162" s="1315"/>
      <c r="AD162" s="1315"/>
      <c r="AE162" s="1315"/>
      <c r="AF162" s="1315"/>
      <c r="AG162" s="1315"/>
      <c r="AH162" s="1315"/>
      <c r="AI162" s="1315"/>
      <c r="AJ162" s="1315"/>
      <c r="AK162" s="1315"/>
    </row>
    <row s="2975" customFormat="1" customHeight="1" ht="17.25">
      <c r="A163" s="1896"/>
      <c r="C163" s="1901"/>
      <c r="D163" s="1886"/>
      <c r="E163" s="1903"/>
      <c r="F163" s="1840"/>
      <c r="G163" s="1904"/>
      <c r="H163" s="2559"/>
      <c r="I163" s="2559"/>
      <c r="J163" s="2589"/>
      <c r="K163" s="2168"/>
      <c r="L163" s="373"/>
      <c r="M163" s="374"/>
      <c r="N163" s="374" t="s">
        <v>254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5"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5"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416</v>
      </c>
      <c r="W166" s="375"/>
      <c r="Y166" s="1315"/>
      <c r="Z166" s="1315"/>
      <c r="AA166" s="1315"/>
      <c r="AB166" s="1315"/>
      <c r="AC166" s="1315"/>
      <c r="AD166" s="1315"/>
      <c r="AE166" s="1315"/>
      <c r="AF166" s="1315"/>
      <c r="AG166" s="1315"/>
      <c r="AH166" s="1315"/>
      <c r="AI166" s="1315"/>
      <c r="AJ166" s="1315"/>
      <c r="AK166" s="1315"/>
    </row>
    <row s="2975" customFormat="1" customHeight="1" ht="17.25">
      <c r="A167" s="1896"/>
      <c r="C167" s="1901"/>
      <c r="D167" s="1886"/>
      <c r="E167" s="1903"/>
      <c r="F167" s="1840"/>
      <c r="G167" s="1904"/>
      <c r="H167" s="1886"/>
      <c r="I167" s="1886"/>
      <c r="J167" s="1905"/>
      <c r="K167" s="1816"/>
      <c r="L167" s="2559"/>
      <c r="M167" s="2559"/>
      <c r="N167" s="2561"/>
      <c r="O167" s="2168"/>
      <c r="P167" s="373"/>
      <c r="Q167" s="374"/>
      <c r="R167" s="374" t="s">
        <v>253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5"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5"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5"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5" customFormat="1" customHeight="1" ht="17.25">
      <c r="A174" s="1871" t="s">
        <v>1943</v>
      </c>
    </row>
    <row customHeight="1" ht="17.25">
      <c r="G175" s="1895"/>
      <c r="H175" s="1895"/>
      <c r="I175" s="1895"/>
      <c r="M175" s="1891"/>
    </row>
    <row s="2975"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5"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5" customFormat="1" customHeight="1" ht="17.25">
      <c r="A178" s="1896"/>
      <c r="C178" s="1901"/>
      <c r="D178" s="2559"/>
      <c r="E178" s="2586"/>
      <c r="F178" s="2202"/>
      <c r="G178" s="2588"/>
      <c r="H178" s="2559"/>
      <c r="I178" s="2559"/>
      <c r="J178" s="2589"/>
      <c r="K178" s="2242"/>
      <c r="L178" s="2559"/>
      <c r="M178" s="2559"/>
      <c r="N178" s="2561"/>
      <c r="O178" s="2168"/>
      <c r="P178" s="373"/>
      <c r="Q178" s="374"/>
      <c r="R178" s="374" t="s">
        <v>253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5" customFormat="1" customHeight="1" ht="17.25">
      <c r="A179" s="1896"/>
      <c r="C179" s="1901"/>
      <c r="D179" s="2559"/>
      <c r="E179" s="2586"/>
      <c r="F179" s="2202"/>
      <c r="G179" s="2588"/>
      <c r="H179" s="2559"/>
      <c r="I179" s="2559"/>
      <c r="J179" s="2589"/>
      <c r="K179" s="2168"/>
      <c r="L179" s="373"/>
      <c r="M179" s="374"/>
      <c r="N179" s="374" t="s">
        <v>254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5" customFormat="1" customHeight="1" ht="17.25">
      <c r="A180" s="1896"/>
      <c r="C180" s="1901"/>
      <c r="D180" s="2559"/>
      <c r="E180" s="2586"/>
      <c r="F180" s="2203"/>
      <c r="G180" s="2588"/>
      <c r="H180" s="373"/>
      <c r="I180" s="374"/>
      <c r="J180" s="374" t="s">
        <v>255</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5"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5"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5" customFormat="1" customHeight="1" ht="17.25">
      <c r="A184" s="1896"/>
      <c r="C184" s="1901"/>
      <c r="D184" s="1886"/>
      <c r="E184" s="1903"/>
      <c r="F184" s="1840"/>
      <c r="G184" s="1904"/>
      <c r="H184" s="2559"/>
      <c r="I184" s="2559"/>
      <c r="J184" s="2589"/>
      <c r="K184" s="2242"/>
      <c r="L184" s="2559"/>
      <c r="M184" s="2559"/>
      <c r="N184" s="2561"/>
      <c r="O184" s="2168"/>
      <c r="P184" s="373"/>
      <c r="Q184" s="374"/>
      <c r="R184" s="374" t="s">
        <v>253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5" customFormat="1" customHeight="1" ht="17.25">
      <c r="A185" s="1896"/>
      <c r="C185" s="1901"/>
      <c r="D185" s="1886"/>
      <c r="E185" s="1903"/>
      <c r="F185" s="1840"/>
      <c r="G185" s="1904"/>
      <c r="H185" s="2559"/>
      <c r="I185" s="2559"/>
      <c r="J185" s="2589"/>
      <c r="K185" s="2168"/>
      <c r="L185" s="373"/>
      <c r="M185" s="374"/>
      <c r="N185" s="374" t="s">
        <v>254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5"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5"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5" customFormat="1" customHeight="1" ht="17.25">
      <c r="A189" s="1896"/>
      <c r="C189" s="1901"/>
      <c r="D189" s="1886"/>
      <c r="E189" s="1903"/>
      <c r="F189" s="1840"/>
      <c r="G189" s="1904"/>
      <c r="H189" s="1886"/>
      <c r="I189" s="1886"/>
      <c r="J189" s="1907"/>
      <c r="K189" s="1904"/>
      <c r="L189" s="2559"/>
      <c r="M189" s="2559"/>
      <c r="N189" s="2561"/>
      <c r="O189" s="2168"/>
      <c r="P189" s="373"/>
      <c r="Q189" s="374"/>
      <c r="R189" s="374" t="s">
        <v>253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5"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5"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5" customFormat="1" customHeight="1" ht="17.25">
      <c r="A200" s="1871" t="s">
        <v>1944</v>
      </c>
    </row>
    <row customHeight="1" ht="17.25">
      <c r="G201" s="1895"/>
      <c r="H201" s="1895"/>
      <c r="I201" s="1895"/>
      <c r="M201" s="1891"/>
    </row>
    <row s="2912"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12"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1945</v>
      </c>
      <c r="AI203" s="2575"/>
    </row>
    <row s="2912"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1946</v>
      </c>
      <c r="AC204" s="2576"/>
      <c r="AD204" s="2576"/>
      <c r="AE204" s="2576"/>
      <c r="AF204" s="2576"/>
      <c r="AG204" s="2576"/>
      <c r="AH204" s="2576"/>
      <c r="AI204" s="2577"/>
    </row>
    <row s="2912"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12" customFormat="1" customHeight="1" ht="11.25">
      <c r="D206" s="2579"/>
      <c r="E206" s="2255"/>
      <c r="F206" s="2255"/>
      <c r="G206" s="2242"/>
      <c r="H206" s="1624"/>
      <c r="I206" s="2583"/>
      <c r="J206" s="2584"/>
      <c r="K206" s="1619"/>
      <c r="L206" s="2242"/>
      <c r="M206" s="2242"/>
      <c r="N206" s="1624"/>
      <c r="O206" s="1625"/>
      <c r="P206" s="2574" t="s">
        <v>1947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255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2"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2"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2"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2"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2"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DBF58-D788-88F8-1276-F1394F35D6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0" width="43.140625"/>
    <col min="2" max="2" style="5180" width="43.140625" hidden="1"/>
    <col min="3" max="3" style="5180" width="43.140625"/>
    <col min="4" max="5" style="5180" width="36.421875" customWidth="1"/>
    <col min="6" max="8" style="5181" width="36.421875" customWidth="1"/>
  </cols>
  <sheetData>
    <row customHeight="1" ht="9">
      <c r="A1" s="902" t="s">
        <v>1948</v>
      </c>
      <c r="B1" s="902"/>
      <c r="C1" s="1038" t="s">
        <v>1949</v>
      </c>
      <c r="D1" s="1036" t="s">
        <v>808</v>
      </c>
      <c r="E1" s="1036" t="s">
        <v>854</v>
      </c>
      <c r="F1" s="1036" t="s">
        <v>907</v>
      </c>
      <c r="G1" s="1036" t="s">
        <v>894</v>
      </c>
      <c r="H1" s="1036" t="s">
        <v>1622</v>
      </c>
    </row>
    <row customHeight="1" ht="9">
      <c r="A2" s="1039" t="s">
        <v>1950</v>
      </c>
      <c r="B2" s="1039"/>
      <c r="C2" s="1040" t="str">
        <f>INDEX(TEMPLATE_NUMBER_FORM_LIST,MATCH(TEMPLATE_SPHERE,TEMPLATE_SPHERE_LIST,0))</f>
        <v>10</v>
      </c>
      <c r="D2" s="1039" t="s">
        <v>1471</v>
      </c>
      <c r="E2" s="1039" t="s">
        <v>148</v>
      </c>
      <c r="F2" s="1041" t="s">
        <v>148</v>
      </c>
      <c r="G2" s="1039" t="s">
        <v>148</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1951</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1952</v>
      </c>
      <c r="B4" s="902" t="s">
        <v>110</v>
      </c>
      <c r="C4" s="1040" t="str">
        <f>IF(TEMPLATE_SPHERE="HEAT",D4,IF(TEMPLATE_SPHERE="TKO",H4,E4))</f>
        <v>Форма 1. Информация об организации, осуществляющей горячее водоснабжение (общая информация)</v>
      </c>
      <c r="D4" s="1039" t="s">
        <v>1953</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1954</v>
      </c>
    </row>
    <row customHeight="1" ht="117">
      <c r="A5" s="902" t="s">
        <v>1955</v>
      </c>
      <c r="B5" s="902" t="s">
        <v>90</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1956</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1957</v>
      </c>
    </row>
    <row customHeight="1" ht="90">
      <c r="A6" s="902" t="s">
        <v>1958</v>
      </c>
      <c r="B6" s="902" t="s">
        <v>91</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1959</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1960</v>
      </c>
      <c r="E7" s="902" t="s">
        <v>1961</v>
      </c>
      <c r="F7" s="1042"/>
      <c r="G7" s="1042"/>
      <c r="H7" s="1042"/>
    </row>
    <row customHeight="1" ht="108">
      <c r="A8" s="902" t="s">
        <v>1962</v>
      </c>
      <c r="B8" s="902" t="s">
        <v>92</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1160</v>
      </c>
      <c r="E8" s="902" t="s">
        <v>1963</v>
      </c>
      <c r="F8" s="1042"/>
      <c r="G8" s="1042"/>
      <c r="H8" s="1042"/>
    </row>
    <row customHeight="1" ht="99">
      <c r="A9" s="902" t="s">
        <v>1964</v>
      </c>
      <c r="B9" s="902"/>
      <c r="C9" s="902" t="s">
        <v>1965</v>
      </c>
      <c r="D9" s="902"/>
      <c r="E9" s="902"/>
      <c r="F9" s="1042"/>
      <c r="G9" s="1042"/>
      <c r="H9" s="1042"/>
    </row>
    <row customHeight="1" ht="126">
      <c r="A10" s="902" t="s">
        <v>1966</v>
      </c>
      <c r="B10" s="902"/>
      <c r="C10" s="902" t="s">
        <v>1967</v>
      </c>
      <c r="D10" s="902"/>
      <c r="E10" s="902"/>
      <c r="F10" s="1042"/>
      <c r="G10" s="1042"/>
      <c r="H10" s="1042"/>
    </row>
    <row customHeight="1" ht="108">
      <c r="A11" s="902" t="s">
        <v>1968</v>
      </c>
      <c r="B11" s="902"/>
      <c r="C11" s="902" t="s">
        <v>1969</v>
      </c>
      <c r="D11" s="902"/>
      <c r="E11" s="902"/>
      <c r="F11" s="1042"/>
      <c r="G11" s="1042"/>
      <c r="H11" s="1042"/>
    </row>
    <row customHeight="1" ht="54">
      <c r="A12" s="902" t="s">
        <v>1970</v>
      </c>
      <c r="B12" s="902"/>
      <c r="C12" s="902" t="s">
        <v>1971</v>
      </c>
      <c r="D12" s="902"/>
      <c r="E12" s="902"/>
      <c r="F12" s="1042"/>
      <c r="G12" s="1042"/>
      <c r="H12" s="1042"/>
    </row>
    <row customHeight="1" ht="45">
      <c r="A13" s="902" t="s">
        <v>1972</v>
      </c>
      <c r="B13" s="902"/>
      <c r="C13" s="902" t="s">
        <v>1973</v>
      </c>
      <c r="D13" s="902"/>
      <c r="E13" s="902"/>
      <c r="F13" s="1042"/>
      <c r="G13" s="1042"/>
      <c r="H13" s="1042"/>
    </row>
    <row customHeight="1" ht="117">
      <c r="A14" s="902" t="s">
        <v>1974</v>
      </c>
      <c r="B14" s="902"/>
      <c r="C14" s="902" t="s">
        <v>1975</v>
      </c>
      <c r="D14" s="902"/>
      <c r="E14" s="902"/>
      <c r="F14" s="1042"/>
      <c r="G14" s="1042"/>
      <c r="H14" s="1042"/>
    </row>
    <row customHeight="1" ht="117">
      <c r="A15" s="902" t="s">
        <v>1976</v>
      </c>
      <c r="B15" s="902"/>
      <c r="C15" s="902" t="s">
        <v>1977</v>
      </c>
      <c r="D15" s="902"/>
      <c r="E15" s="902"/>
      <c r="F15" s="1042"/>
      <c r="G15" s="1042"/>
      <c r="H15" s="1042"/>
    </row>
    <row customHeight="1" ht="63">
      <c r="A16" s="902" t="s">
        <v>1978</v>
      </c>
      <c r="B16" s="902"/>
      <c r="C16" s="902" t="s">
        <v>1979</v>
      </c>
      <c r="D16" s="902"/>
      <c r="E16" s="902"/>
      <c r="F16" s="1042"/>
      <c r="G16" s="1042"/>
      <c r="H16" s="1042"/>
    </row>
    <row customHeight="1" ht="54">
      <c r="A17" s="902" t="s">
        <v>1980</v>
      </c>
      <c r="B17" s="902"/>
      <c r="C17" s="1040" t="s">
        <v>1981</v>
      </c>
      <c r="D17" s="902"/>
      <c r="E17" s="902"/>
      <c r="F17" s="1042"/>
      <c r="G17" s="1042"/>
      <c r="H17" s="1042"/>
    </row>
    <row customHeight="1" ht="27">
      <c r="A18" s="902" t="s">
        <v>1982</v>
      </c>
      <c r="B18" s="902"/>
      <c r="C18" s="1040" t="s">
        <v>1983</v>
      </c>
      <c r="D18" s="902"/>
      <c r="E18" s="902"/>
      <c r="F18" s="1042"/>
      <c r="G18" s="1042"/>
      <c r="H18" s="1042"/>
    </row>
    <row customHeight="1" ht="54">
      <c r="A19" s="902" t="s">
        <v>1984</v>
      </c>
      <c r="B19" s="902"/>
      <c r="C19" s="1040" t="s">
        <v>1985</v>
      </c>
      <c r="D19" s="902"/>
      <c r="E19" s="902"/>
      <c r="F19" s="1042"/>
      <c r="G19" s="1042"/>
      <c r="H19" s="1042"/>
    </row>
    <row customHeight="1" ht="36">
      <c r="A20" s="902" t="s">
        <v>1986</v>
      </c>
      <c r="B20" s="902"/>
      <c r="C20" s="1040" t="s">
        <v>1987</v>
      </c>
      <c r="D20" s="902"/>
      <c r="E20" s="902"/>
      <c r="F20" s="1042"/>
      <c r="G20" s="1042"/>
      <c r="H20" s="1042"/>
    </row>
    <row customHeight="1" ht="36">
      <c r="A21" s="902" t="s">
        <v>1988</v>
      </c>
      <c r="B21" s="902"/>
      <c r="C21" s="1040" t="s">
        <v>1989</v>
      </c>
      <c r="D21" s="902"/>
      <c r="E21" s="902"/>
      <c r="F21" s="1042"/>
      <c r="G21" s="1042"/>
      <c r="H21" s="1042"/>
    </row>
    <row customHeight="1" ht="27">
      <c r="A22" s="902" t="s">
        <v>1990</v>
      </c>
      <c r="B22" s="902"/>
      <c r="C22" s="1040" t="s">
        <v>1991</v>
      </c>
      <c r="D22" s="902"/>
      <c r="E22" s="902"/>
      <c r="F22" s="1042"/>
      <c r="G22" s="1042"/>
      <c r="H22" s="1042"/>
    </row>
    <row customHeight="1" ht="36">
      <c r="A23" s="902" t="s">
        <v>1992</v>
      </c>
      <c r="B23" s="902"/>
      <c r="C23" s="1040" t="s">
        <v>1993</v>
      </c>
      <c r="D23" s="902"/>
      <c r="E23" s="902"/>
      <c r="F23" s="1042"/>
      <c r="G23" s="1042"/>
      <c r="H23" s="1042"/>
    </row>
    <row customHeight="1" ht="28.5">
      <c r="A24" s="902" t="s">
        <v>1994</v>
      </c>
      <c r="B24" s="902"/>
      <c r="C24" s="1040" t="s">
        <v>1995</v>
      </c>
      <c r="D24" s="902"/>
      <c r="E24" s="902"/>
      <c r="F24" s="1042"/>
      <c r="G24" s="1042"/>
      <c r="H24" s="1042"/>
    </row>
    <row customHeight="1" ht="36">
      <c r="A25" s="902" t="s">
        <v>1996</v>
      </c>
      <c r="B25" s="902"/>
      <c r="C25" s="1040" t="s">
        <v>1997</v>
      </c>
      <c r="D25" s="902"/>
      <c r="E25" s="902"/>
      <c r="F25" s="1042"/>
      <c r="G25" s="1042"/>
      <c r="H25" s="1042"/>
    </row>
    <row customHeight="1" ht="27">
      <c r="A26" s="902" t="s">
        <v>1998</v>
      </c>
      <c r="B26" s="902"/>
      <c r="C26" s="1040" t="s">
        <v>1999</v>
      </c>
      <c r="D26" s="902"/>
      <c r="E26" s="902"/>
      <c r="F26" s="1042"/>
      <c r="G26" s="1042"/>
      <c r="H26" s="1042"/>
    </row>
    <row customHeight="1" ht="36">
      <c r="A27" s="902" t="s">
        <v>2000</v>
      </c>
      <c r="B27" s="902"/>
      <c r="C27" s="1040" t="s">
        <v>2001</v>
      </c>
      <c r="D27" s="902"/>
      <c r="E27" s="902"/>
      <c r="F27" s="1042"/>
      <c r="G27" s="1042"/>
      <c r="H27" s="1042"/>
    </row>
    <row customHeight="1" ht="28.5">
      <c r="A28" s="902" t="s">
        <v>2002</v>
      </c>
      <c r="B28" s="902"/>
      <c r="C28" s="1040" t="s">
        <v>2003</v>
      </c>
      <c r="D28" s="902"/>
      <c r="E28" s="902"/>
      <c r="F28" s="1042"/>
      <c r="G28" s="1042"/>
      <c r="H28" s="1042"/>
    </row>
    <row customHeight="1" ht="126">
      <c r="A29" s="902" t="s">
        <v>2004</v>
      </c>
      <c r="B29" s="902" t="s">
        <v>1573</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2005</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2006</v>
      </c>
    </row>
    <row customHeight="1" ht="36">
      <c r="A30" s="902" t="s">
        <v>2007</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2008</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2009</v>
      </c>
      <c r="B31" s="902"/>
      <c r="C31" s="1040" t="str">
        <f>IF(TEMPLATE_SPHERE="HEAT",D31,IF(TEMPLATE_SPHERE="TKO",H31,E31))</f>
        <v>Форма 1. Информация об организации, осуществляющей горячее водоснабжение (общая информация)</v>
      </c>
      <c r="D31" s="902" t="s">
        <v>2010</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2011</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2012</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2013</v>
      </c>
    </row>
    <row customHeight="1" ht="9">
      <c r="A33" s="902"/>
      <c r="B33" s="902"/>
      <c r="C33" s="1040"/>
      <c r="D33" s="902"/>
      <c r="E33" s="902"/>
      <c r="F33" s="1042"/>
      <c r="G33" s="1042"/>
      <c r="H33" s="1042"/>
    </row>
    <row customHeight="1" ht="9">
      <c r="A34" s="902"/>
      <c r="B34" s="902" t="s">
        <v>1509</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E3BD19-0AF8-CA72-9F01-BE256F0577E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0" width="9.140625"/>
    <col min="3" max="7" style="5224" width="8.00390625" customWidth="1"/>
    <col min="8" max="12" style="5224" width="8.57421875" customWidth="1"/>
    <col min="13" max="14" style="5224" width="27.7109375" customWidth="1"/>
    <col min="15" max="19" style="5224" width="5.140625" customWidth="1"/>
    <col min="20" max="24" style="5224" width="27.7109375" customWidth="1"/>
    <col min="25" max="25" style="5225" width="1.8515625" customWidth="1"/>
    <col min="26" max="26" style="5180" width="27.7109375" customWidth="1"/>
    <col min="27" max="27" style="5226" width="27.7109375" customWidth="1"/>
    <col min="28" max="29" style="5180" width="27.7109375" customWidth="1"/>
    <col min="30" max="30" style="5180" width="3.8515625" customWidth="1"/>
    <col min="31" max="34" style="5180" width="9.140625"/>
  </cols>
  <sheetData>
    <row s="5182" customFormat="1" customHeight="1" ht="18">
      <c r="A1" s="954"/>
      <c r="B1" s="954"/>
      <c r="C1" s="954" t="s">
        <v>2014</v>
      </c>
      <c r="D1" s="954"/>
      <c r="E1" s="954"/>
      <c r="F1" s="954"/>
      <c r="G1" s="954"/>
      <c r="H1" s="954" t="s">
        <v>2015</v>
      </c>
      <c r="I1" s="954"/>
      <c r="J1" s="954"/>
      <c r="K1" s="954"/>
      <c r="L1" s="954"/>
      <c r="M1" s="954" t="s">
        <v>2016</v>
      </c>
      <c r="N1" s="954" t="s">
        <v>2017</v>
      </c>
      <c r="O1" s="2648" t="s">
        <v>2018</v>
      </c>
      <c r="P1" s="2648"/>
      <c r="Q1" s="2648"/>
      <c r="R1" s="2648"/>
      <c r="S1" s="2648"/>
      <c r="T1" s="2648" t="s">
        <v>2016</v>
      </c>
      <c r="U1" s="2648"/>
      <c r="V1" s="2648"/>
      <c r="W1" s="2648"/>
      <c r="X1" s="2648"/>
      <c r="Y1" s="1055"/>
      <c r="Z1" s="2648" t="s">
        <v>2019</v>
      </c>
      <c r="AA1" s="2648"/>
      <c r="AB1" s="2648"/>
      <c r="AC1" s="2648"/>
      <c r="AD1" s="2648"/>
    </row>
    <row customHeight="1" ht="18">
      <c r="A2" s="902"/>
      <c r="B2" s="902"/>
      <c r="C2" s="897" t="s">
        <v>808</v>
      </c>
      <c r="D2" s="897" t="s">
        <v>854</v>
      </c>
      <c r="E2" s="897" t="s">
        <v>907</v>
      </c>
      <c r="F2" s="897" t="s">
        <v>894</v>
      </c>
      <c r="G2" s="897" t="s">
        <v>1622</v>
      </c>
      <c r="H2" s="899"/>
      <c r="I2" s="899"/>
      <c r="J2" s="899"/>
      <c r="K2" s="899"/>
      <c r="L2" s="899"/>
      <c r="M2" s="899"/>
      <c r="N2" s="899"/>
      <c r="O2" s="897" t="s">
        <v>808</v>
      </c>
      <c r="P2" s="897" t="s">
        <v>854</v>
      </c>
      <c r="Q2" s="897" t="s">
        <v>894</v>
      </c>
      <c r="R2" s="897" t="s">
        <v>907</v>
      </c>
      <c r="S2" s="897" t="s">
        <v>1622</v>
      </c>
      <c r="T2" s="897" t="s">
        <v>808</v>
      </c>
      <c r="U2" s="897" t="s">
        <v>854</v>
      </c>
      <c r="V2" s="897" t="s">
        <v>894</v>
      </c>
      <c r="W2" s="897" t="s">
        <v>907</v>
      </c>
      <c r="X2" s="897" t="s">
        <v>1622</v>
      </c>
      <c r="Y2" s="897"/>
      <c r="Z2" s="897" t="s">
        <v>808</v>
      </c>
      <c r="AA2" s="906" t="s">
        <v>854</v>
      </c>
      <c r="AB2" s="897" t="s">
        <v>894</v>
      </c>
      <c r="AC2" s="897" t="s">
        <v>907</v>
      </c>
      <c r="AD2" s="897" t="s">
        <v>1622</v>
      </c>
    </row>
    <row customHeight="1" ht="162">
      <c r="A3" s="901" t="s">
        <v>26</v>
      </c>
      <c r="B3" s="901"/>
      <c r="C3" s="2652" t="s">
        <v>2020</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2021</v>
      </c>
      <c r="AA3" s="899" t="s">
        <v>2022</v>
      </c>
      <c r="AB3" s="902" t="s">
        <v>2023</v>
      </c>
      <c r="AC3" s="902" t="s">
        <v>2024</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1560</v>
      </c>
      <c r="D11" s="2655" t="s">
        <v>1556</v>
      </c>
      <c r="E11" s="2655" t="s">
        <v>1655</v>
      </c>
      <c r="F11" s="2655" t="s">
        <v>2025</v>
      </c>
      <c r="G11" s="2655"/>
      <c r="H11" s="954" t="s">
        <v>2026</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2027</v>
      </c>
      <c r="U11" s="899" t="s">
        <v>2028</v>
      </c>
      <c r="V11" s="899"/>
      <c r="W11" s="899"/>
      <c r="X11" s="899"/>
      <c r="Y11" s="1056"/>
      <c r="Z11" s="902" t="s">
        <v>2029</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2030</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2031</v>
      </c>
      <c r="U12" s="899" t="s">
        <v>2032</v>
      </c>
      <c r="V12" s="899"/>
      <c r="W12" s="899"/>
      <c r="X12" s="899"/>
      <c r="Y12" s="1056"/>
      <c r="Z12" s="902" t="s">
        <v>2033</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2034</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2035</v>
      </c>
      <c r="U13" s="900" t="s">
        <v>2036</v>
      </c>
      <c r="V13" s="900"/>
      <c r="W13" s="900"/>
      <c r="X13" s="899"/>
      <c r="Y13" s="1056"/>
      <c r="Z13" s="902" t="s">
        <v>2037</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2038</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2039</v>
      </c>
      <c r="AA14" s="905" t="s">
        <v>2039</v>
      </c>
      <c r="AB14" s="902"/>
      <c r="AC14" s="902"/>
      <c r="AD14" s="902"/>
    </row>
    <row customHeight="1" ht="108">
      <c r="A15" s="2649"/>
      <c r="B15" s="955">
        <v>5</v>
      </c>
      <c r="C15" s="2656"/>
      <c r="D15" s="2656"/>
      <c r="E15" s="2656"/>
      <c r="F15" s="2656"/>
      <c r="G15" s="2656"/>
      <c r="H15" s="2650" t="s">
        <v>2040</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2041</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2042</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2042</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1658</v>
      </c>
      <c r="B18" s="955">
        <v>1</v>
      </c>
      <c r="C18" s="899" t="s">
        <v>2026</v>
      </c>
      <c r="D18" s="1023" t="s">
        <v>2026</v>
      </c>
      <c r="E18" s="899" t="s">
        <v>2026</v>
      </c>
      <c r="F18" s="899" t="s">
        <v>2026</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2043</v>
      </c>
      <c r="U18" s="902" t="s">
        <v>2044</v>
      </c>
      <c r="V18" s="902" t="s">
        <v>2045</v>
      </c>
      <c r="W18" s="902" t="s">
        <v>2046</v>
      </c>
      <c r="X18" s="899"/>
      <c r="Y18" s="1056"/>
      <c r="Z18" s="902" t="s">
        <v>2047</v>
      </c>
      <c r="AA18" s="905" t="s">
        <v>2048</v>
      </c>
      <c r="AB18" s="905" t="s">
        <v>2048</v>
      </c>
      <c r="AC18" s="905" t="s">
        <v>2048</v>
      </c>
      <c r="AD18" s="902"/>
    </row>
    <row customHeight="1" ht="36">
      <c r="A19" s="901"/>
      <c r="B19" s="955">
        <v>2</v>
      </c>
      <c r="C19" s="899" t="s">
        <v>2030</v>
      </c>
      <c r="D19" s="1023" t="s">
        <v>2030</v>
      </c>
      <c r="E19" s="899" t="s">
        <v>2030</v>
      </c>
      <c r="F19" s="899" t="s">
        <v>2030</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2049</v>
      </c>
      <c r="U19" s="902" t="s">
        <v>2050</v>
      </c>
      <c r="V19" s="902" t="s">
        <v>2051</v>
      </c>
      <c r="W19" s="902" t="s">
        <v>2052</v>
      </c>
      <c r="X19" s="899"/>
      <c r="Y19" s="1056"/>
      <c r="Z19" s="902" t="s">
        <v>2053</v>
      </c>
      <c r="AA19" s="905" t="s">
        <v>2053</v>
      </c>
      <c r="AB19" s="905" t="s">
        <v>2053</v>
      </c>
      <c r="AC19" s="905" t="s">
        <v>2053</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709</v>
      </c>
      <c r="P20" s="1013" t="s">
        <v>709</v>
      </c>
      <c r="Q20" s="1013" t="s">
        <v>709</v>
      </c>
      <c r="R20" s="1013" t="s">
        <v>709</v>
      </c>
      <c r="S20" s="1013"/>
      <c r="T20" s="1020" t="s">
        <v>2054</v>
      </c>
      <c r="U20" s="902" t="s">
        <v>2055</v>
      </c>
      <c r="V20" s="902" t="s">
        <v>2056</v>
      </c>
      <c r="W20" s="902" t="s">
        <v>2057</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309</v>
      </c>
      <c r="P21" s="1013"/>
      <c r="Q21" s="1013"/>
      <c r="R21" s="1013"/>
      <c r="S21" s="1013"/>
      <c r="T21" s="1020" t="s">
        <v>2058</v>
      </c>
      <c r="U21" s="902"/>
      <c r="V21" s="902"/>
      <c r="W21" s="902"/>
      <c r="X21" s="899"/>
      <c r="Y21" s="1056"/>
      <c r="Z21" s="902" t="s">
        <v>2059</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309</v>
      </c>
      <c r="R22" s="1013"/>
      <c r="S22" s="1013"/>
      <c r="T22" s="1020"/>
      <c r="U22" s="902"/>
      <c r="V22" s="902" t="s">
        <v>2060</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312</v>
      </c>
      <c r="R23" s="1013"/>
      <c r="S23" s="1013"/>
      <c r="T23" s="1020"/>
      <c r="U23" s="902"/>
      <c r="V23" s="902" t="s">
        <v>2061</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729</v>
      </c>
      <c r="R24" s="1013"/>
      <c r="S24" s="1013"/>
      <c r="T24" s="1020"/>
      <c r="U24" s="902"/>
      <c r="V24" s="902" t="s">
        <v>2062</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312</v>
      </c>
      <c r="P25" s="1013" t="s">
        <v>309</v>
      </c>
      <c r="Q25" s="1013" t="s">
        <v>736</v>
      </c>
      <c r="R25" s="1013" t="s">
        <v>309</v>
      </c>
      <c r="S25" s="1013"/>
      <c r="T25" s="1020" t="s">
        <v>2063</v>
      </c>
      <c r="U25" s="902" t="s">
        <v>2063</v>
      </c>
      <c r="V25" s="902" t="s">
        <v>2063</v>
      </c>
      <c r="W25" s="902" t="s">
        <v>2063</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725</v>
      </c>
      <c r="P26" s="1013" t="s">
        <v>719</v>
      </c>
      <c r="Q26" s="1013" t="s">
        <v>2064</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2065</v>
      </c>
      <c r="V26" s="1020" t="s">
        <v>2065</v>
      </c>
      <c r="W26" s="1020" t="s">
        <v>2065</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727</v>
      </c>
      <c r="P27" s="1013" t="s">
        <v>721</v>
      </c>
      <c r="Q27" s="1013" t="s">
        <v>2066</v>
      </c>
      <c r="R27" s="1013" t="s">
        <v>721</v>
      </c>
      <c r="S27" s="1013"/>
      <c r="T27" s="1020" t="s">
        <v>2067</v>
      </c>
      <c r="U27" s="1020" t="s">
        <v>2067</v>
      </c>
      <c r="V27" s="1020" t="s">
        <v>2067</v>
      </c>
      <c r="W27" s="1020" t="s">
        <v>2067</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729</v>
      </c>
      <c r="P28" s="1013"/>
      <c r="Q28" s="1013"/>
      <c r="R28" s="1013"/>
      <c r="S28" s="1013"/>
      <c r="T28" s="1020" t="s">
        <v>2068</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736</v>
      </c>
      <c r="P29" s="1013" t="s">
        <v>312</v>
      </c>
      <c r="Q29" s="1013"/>
      <c r="R29" s="1013" t="s">
        <v>312</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2069</v>
      </c>
      <c r="V29" s="902"/>
      <c r="W29" s="902" t="s">
        <v>2069</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738</v>
      </c>
      <c r="P30" s="1013" t="s">
        <v>729</v>
      </c>
      <c r="Q30" s="1013" t="s">
        <v>738</v>
      </c>
      <c r="R30" s="1013" t="s">
        <v>729</v>
      </c>
      <c r="S30" s="1013"/>
      <c r="T30" s="1020" t="s">
        <v>2070</v>
      </c>
      <c r="U30" s="902" t="s">
        <v>2070</v>
      </c>
      <c r="V30" s="902" t="s">
        <v>2070</v>
      </c>
      <c r="W30" s="902" t="s">
        <v>2070</v>
      </c>
      <c r="X30" s="899"/>
      <c r="Y30" s="1056"/>
      <c r="Z30" s="902"/>
      <c r="AA30" s="905" t="s">
        <v>2071</v>
      </c>
      <c r="AB30" s="905" t="s">
        <v>2071</v>
      </c>
      <c r="AC30" s="905" t="s">
        <v>2071</v>
      </c>
      <c r="AD30" s="902"/>
    </row>
    <row customHeight="1" ht="18">
      <c r="A31" s="901"/>
      <c r="B31" s="955">
        <v>14</v>
      </c>
      <c r="C31" s="899" t="s">
        <v>2072</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2073</v>
      </c>
      <c r="P31" s="1013" t="s">
        <v>732</v>
      </c>
      <c r="Q31" s="1013" t="s">
        <v>2073</v>
      </c>
      <c r="R31" s="1013" t="s">
        <v>732</v>
      </c>
      <c r="S31" s="1013"/>
      <c r="T31" s="1021" t="s">
        <v>2074</v>
      </c>
      <c r="U31" s="902" t="s">
        <v>2074</v>
      </c>
      <c r="V31" s="902" t="s">
        <v>2074</v>
      </c>
      <c r="W31" s="902" t="s">
        <v>2074</v>
      </c>
      <c r="X31" s="899"/>
      <c r="Y31" s="1056"/>
      <c r="Z31" s="902"/>
      <c r="AA31" s="905"/>
      <c r="AB31" s="905"/>
      <c r="AC31" s="905"/>
      <c r="AD31" s="902"/>
    </row>
    <row customHeight="1" ht="36">
      <c r="A32" s="901"/>
      <c r="B32" s="955">
        <v>15</v>
      </c>
      <c r="C32" s="899" t="s">
        <v>2075</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2076</v>
      </c>
      <c r="P32" s="1013" t="s">
        <v>734</v>
      </c>
      <c r="Q32" s="1013" t="s">
        <v>2076</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2077</v>
      </c>
      <c r="V32" s="902" t="s">
        <v>2077</v>
      </c>
      <c r="W32" s="902" t="s">
        <v>2077</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2078</v>
      </c>
      <c r="V33" s="902" t="s">
        <v>2078</v>
      </c>
      <c r="W33" s="902" t="s">
        <v>2079</v>
      </c>
      <c r="X33" s="899"/>
      <c r="Y33" s="1056"/>
      <c r="Z33" s="902"/>
      <c r="AA33" s="905" t="s">
        <v>2080</v>
      </c>
      <c r="AB33" s="905" t="s">
        <v>2080</v>
      </c>
      <c r="AC33" s="905" t="s">
        <v>2080</v>
      </c>
      <c r="AD33" s="902"/>
    </row>
    <row customHeight="1" ht="27">
      <c r="A34" s="901"/>
      <c r="B34" s="955">
        <v>17</v>
      </c>
      <c r="C34" s="899" t="s">
        <v>2081</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2082</v>
      </c>
      <c r="P34" s="1013" t="s">
        <v>2064</v>
      </c>
      <c r="Q34" s="1013" t="s">
        <v>2082</v>
      </c>
      <c r="R34" s="1013" t="s">
        <v>2064</v>
      </c>
      <c r="S34" s="1013"/>
      <c r="T34" s="1022" t="s">
        <v>2083</v>
      </c>
      <c r="U34" s="902" t="s">
        <v>2083</v>
      </c>
      <c r="V34" s="902" t="s">
        <v>2083</v>
      </c>
      <c r="W34" s="902" t="s">
        <v>2084</v>
      </c>
      <c r="X34" s="899"/>
      <c r="Y34" s="1056"/>
      <c r="Z34" s="902"/>
      <c r="AA34" s="905"/>
      <c r="AB34" s="902"/>
      <c r="AC34" s="902"/>
      <c r="AD34" s="902"/>
    </row>
    <row customHeight="1" ht="45">
      <c r="A35" s="901"/>
      <c r="B35" s="955">
        <v>18</v>
      </c>
      <c r="C35" s="899" t="s">
        <v>2085</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2086</v>
      </c>
      <c r="P35" s="1013" t="s">
        <v>2066</v>
      </c>
      <c r="Q35" s="1013" t="s">
        <v>2086</v>
      </c>
      <c r="R35" s="1013" t="s">
        <v>2066</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2087</v>
      </c>
      <c r="V35" s="902" t="s">
        <v>2087</v>
      </c>
      <c r="W35" s="902" t="s">
        <v>2087</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2088</v>
      </c>
      <c r="U36" s="902" t="s">
        <v>2088</v>
      </c>
      <c r="V36" s="902" t="s">
        <v>2088</v>
      </c>
      <c r="W36" s="902" t="s">
        <v>2088</v>
      </c>
      <c r="X36" s="899"/>
      <c r="Y36" s="1056"/>
      <c r="Z36" s="902"/>
      <c r="AA36" s="905"/>
      <c r="AB36" s="902"/>
      <c r="AC36" s="902"/>
      <c r="AD36" s="902"/>
    </row>
    <row customHeight="1" ht="18">
      <c r="A37" s="901"/>
      <c r="B37" s="955">
        <v>20</v>
      </c>
      <c r="C37" s="899" t="s">
        <v>2089</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2090</v>
      </c>
      <c r="P37" s="1013" t="s">
        <v>2073</v>
      </c>
      <c r="Q37" s="1013" t="s">
        <v>2090</v>
      </c>
      <c r="R37" s="1013" t="s">
        <v>2073</v>
      </c>
      <c r="S37" s="1013"/>
      <c r="T37" s="1020" t="s">
        <v>2091</v>
      </c>
      <c r="U37" s="902" t="s">
        <v>2091</v>
      </c>
      <c r="V37" s="902" t="s">
        <v>2091</v>
      </c>
      <c r="W37" s="902" t="s">
        <v>2091</v>
      </c>
      <c r="X37" s="899"/>
      <c r="Y37" s="1056"/>
      <c r="Z37" s="902"/>
      <c r="AA37" s="905"/>
      <c r="AB37" s="902"/>
      <c r="AC37" s="902"/>
      <c r="AD37" s="902"/>
    </row>
    <row customHeight="1" ht="18">
      <c r="A38" s="901"/>
      <c r="B38" s="955">
        <v>21</v>
      </c>
      <c r="C38" s="899" t="s">
        <v>2092</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2093</v>
      </c>
      <c r="P38" s="1013" t="s">
        <v>2076</v>
      </c>
      <c r="Q38" s="1013" t="s">
        <v>2093</v>
      </c>
      <c r="R38" s="1013" t="s">
        <v>2076</v>
      </c>
      <c r="S38" s="1013"/>
      <c r="T38" s="1020" t="s">
        <v>2094</v>
      </c>
      <c r="U38" s="902" t="s">
        <v>2094</v>
      </c>
      <c r="V38" s="902" t="s">
        <v>2094</v>
      </c>
      <c r="W38" s="902" t="s">
        <v>2094</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746</v>
      </c>
      <c r="P39" s="1013" t="s">
        <v>740</v>
      </c>
      <c r="Q39" s="1013" t="s">
        <v>746</v>
      </c>
      <c r="R39" s="1013" t="s">
        <v>740</v>
      </c>
      <c r="S39" s="1013"/>
      <c r="T39" s="1020" t="s">
        <v>2095</v>
      </c>
      <c r="U39" s="902" t="s">
        <v>2096</v>
      </c>
      <c r="V39" s="902" t="s">
        <v>2097</v>
      </c>
      <c r="W39" s="902" t="s">
        <v>2098</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2099</v>
      </c>
      <c r="P40" s="1013" t="s">
        <v>742</v>
      </c>
      <c r="Q40" s="1013" t="s">
        <v>2099</v>
      </c>
      <c r="R40" s="1013" t="s">
        <v>742</v>
      </c>
      <c r="S40" s="1013"/>
      <c r="T40" s="899" t="s">
        <v>2100</v>
      </c>
      <c r="U40" s="899" t="s">
        <v>2100</v>
      </c>
      <c r="V40" s="899" t="s">
        <v>2100</v>
      </c>
      <c r="W40" s="899" t="s">
        <v>2100</v>
      </c>
      <c r="X40" s="899"/>
      <c r="Y40" s="1056"/>
      <c r="Z40" s="902" t="s">
        <v>2101</v>
      </c>
      <c r="AA40" s="905" t="s">
        <v>2101</v>
      </c>
      <c r="AB40" s="905" t="s">
        <v>2101</v>
      </c>
      <c r="AC40" s="905" t="s">
        <v>2101</v>
      </c>
      <c r="AD40" s="902"/>
    </row>
    <row customHeight="1" ht="27">
      <c r="A41" s="901"/>
      <c r="B41" s="955">
        <v>24</v>
      </c>
      <c r="C41" s="899" t="s">
        <v>2102</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2103</v>
      </c>
      <c r="P41" s="1013" t="s">
        <v>2090</v>
      </c>
      <c r="Q41" s="1013" t="s">
        <v>2103</v>
      </c>
      <c r="R41" s="1013" t="s">
        <v>2090</v>
      </c>
      <c r="S41" s="1013"/>
      <c r="T41" s="899" t="s">
        <v>2104</v>
      </c>
      <c r="U41" s="899" t="s">
        <v>2104</v>
      </c>
      <c r="V41" s="899" t="s">
        <v>2104</v>
      </c>
      <c r="W41" s="899" t="s">
        <v>2104</v>
      </c>
      <c r="X41" s="899"/>
      <c r="Y41" s="1056"/>
      <c r="Z41" s="902" t="s">
        <v>2105</v>
      </c>
      <c r="AA41" s="902" t="s">
        <v>2105</v>
      </c>
      <c r="AB41" s="902" t="s">
        <v>2105</v>
      </c>
      <c r="AC41" s="902" t="s">
        <v>2105</v>
      </c>
      <c r="AD41" s="902"/>
    </row>
    <row customHeight="1" ht="27">
      <c r="A42" s="901"/>
      <c r="B42" s="955">
        <v>25</v>
      </c>
      <c r="C42" s="899" t="s">
        <v>2106</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2107</v>
      </c>
      <c r="P42" s="1013" t="s">
        <v>2093</v>
      </c>
      <c r="Q42" s="1013" t="s">
        <v>2107</v>
      </c>
      <c r="R42" s="1013" t="s">
        <v>2093</v>
      </c>
      <c r="S42" s="1013"/>
      <c r="T42" s="899" t="s">
        <v>2108</v>
      </c>
      <c r="U42" s="899" t="s">
        <v>2108</v>
      </c>
      <c r="V42" s="899" t="s">
        <v>2108</v>
      </c>
      <c r="W42" s="899" t="s">
        <v>2108</v>
      </c>
      <c r="X42" s="899"/>
      <c r="Y42" s="1056"/>
      <c r="Z42" s="902" t="s">
        <v>2109</v>
      </c>
      <c r="AA42" s="902" t="s">
        <v>2109</v>
      </c>
      <c r="AB42" s="902" t="s">
        <v>2109</v>
      </c>
      <c r="AC42" s="902" t="s">
        <v>2109</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2110</v>
      </c>
      <c r="P43" s="1013" t="s">
        <v>746</v>
      </c>
      <c r="Q43" s="1013" t="s">
        <v>2110</v>
      </c>
      <c r="R43" s="1013" t="s">
        <v>746</v>
      </c>
      <c r="S43" s="1013"/>
      <c r="T43" s="899" t="s">
        <v>2111</v>
      </c>
      <c r="U43" s="899" t="s">
        <v>2111</v>
      </c>
      <c r="V43" s="899" t="s">
        <v>2111</v>
      </c>
      <c r="W43" s="899" t="s">
        <v>2111</v>
      </c>
      <c r="X43" s="899"/>
      <c r="Y43" s="1056"/>
      <c r="Z43" s="902" t="s">
        <v>2112</v>
      </c>
      <c r="AA43" s="902" t="s">
        <v>2112</v>
      </c>
      <c r="AB43" s="902" t="s">
        <v>2112</v>
      </c>
      <c r="AC43" s="902" t="s">
        <v>2112</v>
      </c>
      <c r="AD43" s="902"/>
    </row>
    <row customHeight="1" ht="27">
      <c r="A44" s="901"/>
      <c r="B44" s="955">
        <v>27</v>
      </c>
      <c r="C44" s="899" t="s">
        <v>2113</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2114</v>
      </c>
      <c r="P44" s="1013" t="s">
        <v>2115</v>
      </c>
      <c r="Q44" s="1013" t="s">
        <v>2114</v>
      </c>
      <c r="R44" s="1013" t="s">
        <v>2115</v>
      </c>
      <c r="S44" s="1013"/>
      <c r="T44" s="899" t="s">
        <v>2104</v>
      </c>
      <c r="U44" s="899" t="s">
        <v>2104</v>
      </c>
      <c r="V44" s="899" t="s">
        <v>2104</v>
      </c>
      <c r="W44" s="899" t="s">
        <v>2104</v>
      </c>
      <c r="X44" s="899"/>
      <c r="Y44" s="1056"/>
      <c r="Z44" s="902" t="s">
        <v>2116</v>
      </c>
      <c r="AA44" s="902" t="s">
        <v>2116</v>
      </c>
      <c r="AB44" s="902" t="s">
        <v>2116</v>
      </c>
      <c r="AC44" s="902" t="s">
        <v>2116</v>
      </c>
      <c r="AD44" s="902"/>
    </row>
    <row customHeight="1" ht="27">
      <c r="A45" s="901"/>
      <c r="B45" s="955">
        <v>28</v>
      </c>
      <c r="C45" s="899" t="s">
        <v>2117</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2118</v>
      </c>
      <c r="P45" s="1013" t="s">
        <v>2119</v>
      </c>
      <c r="Q45" s="1013" t="s">
        <v>2118</v>
      </c>
      <c r="R45" s="1013" t="s">
        <v>2119</v>
      </c>
      <c r="S45" s="1013"/>
      <c r="T45" s="899" t="s">
        <v>2108</v>
      </c>
      <c r="U45" s="899" t="s">
        <v>2108</v>
      </c>
      <c r="V45" s="899" t="s">
        <v>2108</v>
      </c>
      <c r="W45" s="899" t="s">
        <v>2108</v>
      </c>
      <c r="X45" s="899"/>
      <c r="Y45" s="1056"/>
      <c r="Z45" s="902" t="s">
        <v>2120</v>
      </c>
      <c r="AA45" s="902" t="s">
        <v>2120</v>
      </c>
      <c r="AB45" s="902" t="s">
        <v>2120</v>
      </c>
      <c r="AC45" s="902" t="s">
        <v>2120</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2121</v>
      </c>
      <c r="P46" s="1013" t="s">
        <v>2099</v>
      </c>
      <c r="Q46" s="1013" t="s">
        <v>2121</v>
      </c>
      <c r="R46" s="1013" t="s">
        <v>2099</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2122</v>
      </c>
      <c r="V46" s="899" t="s">
        <v>2122</v>
      </c>
      <c r="W46" s="899" t="s">
        <v>2122</v>
      </c>
      <c r="X46" s="899"/>
      <c r="Y46" s="1056"/>
      <c r="Z46" s="902" t="s">
        <v>2123</v>
      </c>
      <c r="AA46" s="902" t="s">
        <v>2124</v>
      </c>
      <c r="AB46" s="902" t="s">
        <v>2124</v>
      </c>
      <c r="AC46" s="902" t="s">
        <v>2124</v>
      </c>
      <c r="AD46" s="902"/>
    </row>
    <row customHeight="1" ht="54">
      <c r="A47" s="901"/>
      <c r="B47" s="955">
        <v>30</v>
      </c>
      <c r="C47" s="899" t="s">
        <v>2125</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2126</v>
      </c>
      <c r="P47" s="1013" t="s">
        <v>2103</v>
      </c>
      <c r="Q47" s="1013" t="s">
        <v>2126</v>
      </c>
      <c r="R47" s="1013" t="s">
        <v>2103</v>
      </c>
      <c r="S47" s="1013"/>
      <c r="T47" s="899" t="s">
        <v>2127</v>
      </c>
      <c r="U47" s="899" t="s">
        <v>2127</v>
      </c>
      <c r="V47" s="899" t="s">
        <v>2127</v>
      </c>
      <c r="W47" s="899" t="s">
        <v>2127</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2110</v>
      </c>
      <c r="Q48" s="1013" t="s">
        <v>2128</v>
      </c>
      <c r="R48" s="1013" t="s">
        <v>2110</v>
      </c>
      <c r="S48" s="1013"/>
      <c r="T48" s="899"/>
      <c r="U48" s="899" t="s">
        <v>2129</v>
      </c>
      <c r="V48" s="899" t="s">
        <v>2130</v>
      </c>
      <c r="W48" s="899" t="s">
        <v>2130</v>
      </c>
      <c r="X48" s="899"/>
      <c r="Y48" s="1056"/>
      <c r="Z48" s="902"/>
      <c r="AA48" s="905" t="s">
        <v>2124</v>
      </c>
      <c r="AB48" s="905" t="s">
        <v>2124</v>
      </c>
      <c r="AC48" s="905" t="s">
        <v>2124</v>
      </c>
      <c r="AD48" s="902"/>
    </row>
    <row customHeight="1" ht="54">
      <c r="A49" s="901"/>
      <c r="B49" s="955">
        <v>32</v>
      </c>
      <c r="C49" s="899" t="s">
        <v>2131</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2114</v>
      </c>
      <c r="Q49" s="1013" t="s">
        <v>2132</v>
      </c>
      <c r="R49" s="1013" t="s">
        <v>2114</v>
      </c>
      <c r="S49" s="1013"/>
      <c r="T49" s="899"/>
      <c r="U49" s="899" t="s">
        <v>2127</v>
      </c>
      <c r="V49" s="899" t="s">
        <v>2127</v>
      </c>
      <c r="W49" s="899" t="s">
        <v>2127</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2128</v>
      </c>
      <c r="P50" s="1013" t="s">
        <v>2121</v>
      </c>
      <c r="Q50" s="1013" t="s">
        <v>2133</v>
      </c>
      <c r="R50" s="1013" t="s">
        <v>2121</v>
      </c>
      <c r="S50" s="1013"/>
      <c r="T50" s="899" t="s">
        <v>2134</v>
      </c>
      <c r="U50" s="899" t="s">
        <v>2135</v>
      </c>
      <c r="V50" s="899" t="s">
        <v>2136</v>
      </c>
      <c r="W50" s="899" t="s">
        <v>2137</v>
      </c>
      <c r="X50" s="899"/>
      <c r="Y50" s="1056"/>
      <c r="Z50" s="902" t="s">
        <v>2138</v>
      </c>
      <c r="AA50" s="905" t="s">
        <v>2139</v>
      </c>
      <c r="AB50" s="905" t="s">
        <v>2139</v>
      </c>
      <c r="AC50" s="905" t="s">
        <v>2139</v>
      </c>
      <c r="AD50" s="902"/>
    </row>
    <row customHeight="1" ht="27">
      <c r="A51" s="901"/>
      <c r="B51" s="955">
        <v>34</v>
      </c>
      <c r="C51" s="899" t="s">
        <v>2140</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90</v>
      </c>
      <c r="P51" s="1013"/>
      <c r="Q51" s="1013"/>
      <c r="R51" s="1013"/>
      <c r="S51" s="1013"/>
      <c r="T51" s="899" t="s">
        <v>2141</v>
      </c>
      <c r="U51" s="899"/>
      <c r="V51" s="899"/>
      <c r="W51" s="899"/>
      <c r="X51" s="899"/>
      <c r="Y51" s="1056"/>
      <c r="Z51" s="902"/>
      <c r="AA51" s="905"/>
      <c r="AB51" s="905"/>
      <c r="AC51" s="905"/>
      <c r="AD51" s="902"/>
    </row>
    <row customHeight="1" ht="36">
      <c r="A52" s="901"/>
      <c r="B52" s="955">
        <v>35</v>
      </c>
      <c r="C52" s="899" t="s">
        <v>2034</v>
      </c>
      <c r="D52" s="1023" t="s">
        <v>2034</v>
      </c>
      <c r="E52" s="899" t="s">
        <v>2034</v>
      </c>
      <c r="F52" s="899" t="s">
        <v>2034</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2142</v>
      </c>
      <c r="U52" s="899" t="s">
        <v>2143</v>
      </c>
      <c r="V52" s="899" t="s">
        <v>2144</v>
      </c>
      <c r="W52" s="899" t="s">
        <v>2145</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326</v>
      </c>
      <c r="Q53" s="1013" t="s">
        <v>326</v>
      </c>
      <c r="R53" s="1013" t="s">
        <v>326</v>
      </c>
      <c r="S53" s="1013"/>
      <c r="T53" s="899" t="s">
        <v>2146</v>
      </c>
      <c r="U53" s="899" t="s">
        <v>2146</v>
      </c>
      <c r="V53" s="899" t="s">
        <v>2146</v>
      </c>
      <c r="W53" s="899" t="s">
        <v>2146</v>
      </c>
      <c r="X53" s="899"/>
      <c r="Y53" s="1056"/>
      <c r="Z53" s="902"/>
      <c r="AA53" s="905"/>
      <c r="AB53" s="902"/>
      <c r="AC53" s="902"/>
      <c r="AD53" s="902"/>
    </row>
    <row customHeight="1" ht="18">
      <c r="A54" s="901"/>
      <c r="B54" s="955">
        <v>37</v>
      </c>
      <c r="C54" s="899" t="s">
        <v>2040</v>
      </c>
      <c r="D54" s="1023" t="s">
        <v>2040</v>
      </c>
      <c r="E54" s="899" t="s">
        <v>2040</v>
      </c>
      <c r="F54" s="899" t="s">
        <v>2040</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315</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2147</v>
      </c>
      <c r="V55" s="899" t="s">
        <v>2147</v>
      </c>
      <c r="W55" s="899" t="s">
        <v>2147</v>
      </c>
      <c r="X55" s="899"/>
      <c r="Y55" s="1056"/>
      <c r="Z55" s="902" t="s">
        <v>2148</v>
      </c>
      <c r="AA55" s="902" t="s">
        <v>2148</v>
      </c>
      <c r="AB55" s="902" t="s">
        <v>2148</v>
      </c>
      <c r="AC55" s="902" t="s">
        <v>2148</v>
      </c>
      <c r="AD55" s="902"/>
    </row>
    <row customHeight="1" ht="27">
      <c r="A56" s="901"/>
      <c r="B56" s="955">
        <v>39</v>
      </c>
      <c r="C56" s="899" t="s">
        <v>1022</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2149</v>
      </c>
      <c r="V56" s="899" t="s">
        <v>2149</v>
      </c>
      <c r="W56" s="899" t="s">
        <v>2149</v>
      </c>
      <c r="X56" s="899"/>
      <c r="Y56" s="1056"/>
      <c r="Z56" s="902" t="s">
        <v>759</v>
      </c>
      <c r="AA56" s="902" t="s">
        <v>759</v>
      </c>
      <c r="AB56" s="902" t="s">
        <v>759</v>
      </c>
      <c r="AC56" s="902" t="s">
        <v>759</v>
      </c>
      <c r="AD56" s="902"/>
    </row>
    <row customHeight="1" ht="27">
      <c r="A57" s="901"/>
      <c r="B57" s="955">
        <v>40</v>
      </c>
      <c r="C57" s="899" t="s">
        <v>1024</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2150</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2151</v>
      </c>
      <c r="V57" s="899" t="s">
        <v>2151</v>
      </c>
      <c r="W57" s="899" t="s">
        <v>2151</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2152</v>
      </c>
      <c r="V58" s="899" t="s">
        <v>2152</v>
      </c>
      <c r="W58" s="899" t="s">
        <v>2152</v>
      </c>
      <c r="X58" s="899"/>
      <c r="Y58" s="1056"/>
      <c r="Z58" s="902"/>
      <c r="AA58" s="905"/>
      <c r="AB58" s="902"/>
      <c r="AC58" s="902"/>
      <c r="AD58" s="902"/>
    </row>
    <row customHeight="1" ht="36">
      <c r="A59" s="901"/>
      <c r="B59" s="955">
        <v>42</v>
      </c>
      <c r="C59" s="899">
        <v>3</v>
      </c>
      <c r="D59" s="1023" t="s">
        <v>2140</v>
      </c>
      <c r="E59" s="899" t="s">
        <v>2140</v>
      </c>
      <c r="F59" s="899" t="s">
        <v>2140</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111</v>
      </c>
      <c r="Q59" s="1013" t="s">
        <v>111</v>
      </c>
      <c r="R59" s="1013" t="s">
        <v>111</v>
      </c>
      <c r="S59" s="1013"/>
      <c r="T59" s="899"/>
      <c r="U59" s="899" t="s">
        <v>2153</v>
      </c>
      <c r="V59" s="899" t="s">
        <v>2154</v>
      </c>
      <c r="W59" s="899" t="s">
        <v>2155</v>
      </c>
      <c r="X59" s="899"/>
      <c r="Y59" s="1056"/>
      <c r="Z59" s="902"/>
      <c r="AA59" s="905"/>
      <c r="AB59" s="902"/>
      <c r="AC59" s="902"/>
      <c r="AD59" s="902"/>
    </row>
    <row customHeight="1" ht="81">
      <c r="A60" s="901"/>
      <c r="B60" s="955">
        <v>43</v>
      </c>
      <c r="C60" s="899" t="s">
        <v>2156</v>
      </c>
      <c r="D60" s="1023" t="s">
        <v>2156</v>
      </c>
      <c r="E60" s="899" t="s">
        <v>2156</v>
      </c>
      <c r="F60" s="899" t="s">
        <v>2156</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2157</v>
      </c>
      <c r="AA60" s="905" t="s">
        <v>2158</v>
      </c>
      <c r="AB60" s="902" t="s">
        <v>2159</v>
      </c>
      <c r="AC60" s="902" t="s">
        <v>2158</v>
      </c>
      <c r="AD60" s="902"/>
    </row>
    <row customHeight="1" ht="9">
      <c r="A61" s="901"/>
      <c r="B61" s="955">
        <v>44</v>
      </c>
      <c r="C61" s="899"/>
      <c r="D61" s="1023" t="s">
        <v>2160</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2161</v>
      </c>
      <c r="V61" s="899"/>
      <c r="W61" s="899"/>
      <c r="X61" s="899"/>
      <c r="Y61" s="1056"/>
      <c r="Z61" s="902"/>
      <c r="AA61" s="905"/>
      <c r="AB61" s="902"/>
      <c r="AC61" s="902"/>
      <c r="AD61" s="902"/>
    </row>
    <row customHeight="1" ht="9">
      <c r="A62" s="901"/>
      <c r="B62" s="955">
        <v>45</v>
      </c>
      <c r="C62" s="899"/>
      <c r="D62" s="1023" t="s">
        <v>2162</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99</v>
      </c>
      <c r="Q62" s="1013"/>
      <c r="R62" s="1013"/>
      <c r="S62" s="1013"/>
      <c r="T62" s="899"/>
      <c r="U62" s="899" t="s">
        <v>2163</v>
      </c>
      <c r="V62" s="899"/>
      <c r="W62" s="899"/>
      <c r="X62" s="899"/>
      <c r="Y62" s="1056"/>
      <c r="Z62" s="902"/>
      <c r="AA62" s="905"/>
      <c r="AB62" s="902"/>
      <c r="AC62" s="902"/>
      <c r="AD62" s="902"/>
    </row>
    <row customHeight="1" ht="18">
      <c r="A63" s="901"/>
      <c r="B63" s="955">
        <v>46</v>
      </c>
      <c r="C63" s="899"/>
      <c r="D63" s="1023" t="s">
        <v>2164</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147</v>
      </c>
      <c r="Q63" s="1013"/>
      <c r="R63" s="1013"/>
      <c r="S63" s="1013"/>
      <c r="T63" s="899"/>
      <c r="U63" s="899" t="s">
        <v>2165</v>
      </c>
      <c r="V63" s="899"/>
      <c r="W63" s="899"/>
      <c r="X63" s="899"/>
      <c r="Y63" s="1056"/>
      <c r="Z63" s="902"/>
      <c r="AA63" s="905"/>
      <c r="AB63" s="902"/>
      <c r="AC63" s="902"/>
      <c r="AD63" s="902"/>
    </row>
    <row customHeight="1" ht="18">
      <c r="A64" s="901"/>
      <c r="B64" s="955">
        <v>47</v>
      </c>
      <c r="C64" s="899"/>
      <c r="D64" s="1023" t="s">
        <v>2166</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148</v>
      </c>
      <c r="Q64" s="1013"/>
      <c r="R64" s="1013"/>
      <c r="S64" s="1013"/>
      <c r="T64" s="899"/>
      <c r="U64" s="899" t="s">
        <v>2167</v>
      </c>
      <c r="V64" s="899"/>
      <c r="W64" s="899"/>
      <c r="X64" s="899"/>
      <c r="Y64" s="1056"/>
      <c r="Z64" s="902"/>
      <c r="AA64" s="905" t="s">
        <v>2168</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2081</v>
      </c>
      <c r="Q65" s="1013"/>
      <c r="R65" s="1013"/>
      <c r="S65" s="1013"/>
      <c r="T65" s="899"/>
      <c r="U65" s="899" t="s">
        <v>2169</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2085</v>
      </c>
      <c r="Q66" s="1013"/>
      <c r="R66" s="1013"/>
      <c r="S66" s="1013"/>
      <c r="T66" s="899"/>
      <c r="U66" s="899" t="s">
        <v>2170</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2171</v>
      </c>
      <c r="Q67" s="1013"/>
      <c r="R67" s="1013"/>
      <c r="S67" s="1013"/>
      <c r="T67" s="899"/>
      <c r="U67" s="899" t="s">
        <v>2172</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2173</v>
      </c>
      <c r="Q68" s="1013"/>
      <c r="R68" s="1013"/>
      <c r="S68" s="1013"/>
      <c r="T68" s="899"/>
      <c r="U68" s="899" t="s">
        <v>2174</v>
      </c>
      <c r="V68" s="899"/>
      <c r="W68" s="899"/>
      <c r="X68" s="899"/>
      <c r="Y68" s="1056"/>
      <c r="Z68" s="902"/>
      <c r="AA68" s="905"/>
      <c r="AB68" s="902"/>
      <c r="AC68" s="902"/>
      <c r="AD68" s="902"/>
    </row>
    <row customHeight="1" ht="9">
      <c r="A69" s="901"/>
      <c r="B69" s="955">
        <v>52</v>
      </c>
      <c r="C69" s="899"/>
      <c r="D69" s="1023" t="s">
        <v>2175</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149</v>
      </c>
      <c r="Q69" s="1013"/>
      <c r="R69" s="1013"/>
      <c r="S69" s="1013"/>
      <c r="T69" s="899"/>
      <c r="U69" s="899" t="s">
        <v>2176</v>
      </c>
      <c r="V69" s="899"/>
      <c r="W69" s="899"/>
      <c r="X69" s="899"/>
      <c r="Y69" s="1056"/>
      <c r="Z69" s="902"/>
      <c r="AA69" s="905"/>
      <c r="AB69" s="902"/>
      <c r="AC69" s="902"/>
      <c r="AD69" s="902"/>
    </row>
    <row customHeight="1" ht="27">
      <c r="A70" s="901"/>
      <c r="B70" s="955">
        <v>53</v>
      </c>
      <c r="C70" s="899"/>
      <c r="D70" s="1023"/>
      <c r="E70" s="899" t="s">
        <v>2160</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93</v>
      </c>
      <c r="R70" s="1013"/>
      <c r="S70" s="1013"/>
      <c r="T70" s="899"/>
      <c r="U70" s="899"/>
      <c r="V70" s="899" t="s">
        <v>2177</v>
      </c>
      <c r="W70" s="899"/>
      <c r="X70" s="899"/>
      <c r="Y70" s="1056"/>
      <c r="Z70" s="902"/>
      <c r="AA70" s="905"/>
      <c r="AB70" s="902"/>
      <c r="AC70" s="902"/>
      <c r="AD70" s="902"/>
    </row>
    <row customHeight="1" ht="36">
      <c r="A71" s="901"/>
      <c r="B71" s="955">
        <v>54</v>
      </c>
      <c r="C71" s="899"/>
      <c r="D71" s="1023"/>
      <c r="E71" s="899" t="s">
        <v>2162</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99</v>
      </c>
      <c r="R71" s="1013"/>
      <c r="S71" s="1013"/>
      <c r="T71" s="899"/>
      <c r="U71" s="899"/>
      <c r="V71" s="899" t="s">
        <v>2178</v>
      </c>
      <c r="W71" s="899"/>
      <c r="X71" s="899"/>
      <c r="Y71" s="1056"/>
      <c r="Z71" s="902"/>
      <c r="AA71" s="905"/>
      <c r="AB71" s="902"/>
      <c r="AC71" s="902"/>
      <c r="AD71" s="902"/>
    </row>
    <row customHeight="1" ht="27">
      <c r="A72" s="901"/>
      <c r="B72" s="955">
        <v>55</v>
      </c>
      <c r="C72" s="899"/>
      <c r="D72" s="1023"/>
      <c r="E72" s="899" t="s">
        <v>2164</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147</v>
      </c>
      <c r="R72" s="1013"/>
      <c r="S72" s="1013"/>
      <c r="T72" s="899"/>
      <c r="U72" s="899"/>
      <c r="V72" s="899" t="s">
        <v>2179</v>
      </c>
      <c r="W72" s="899"/>
      <c r="X72" s="899"/>
      <c r="Y72" s="1056"/>
      <c r="Z72" s="902"/>
      <c r="AA72" s="905"/>
      <c r="AB72" s="902"/>
      <c r="AC72" s="902"/>
      <c r="AD72" s="902"/>
    </row>
    <row customHeight="1" ht="36">
      <c r="A73" s="901"/>
      <c r="B73" s="955">
        <v>56</v>
      </c>
      <c r="C73" s="899"/>
      <c r="D73" s="1023"/>
      <c r="E73" s="899" t="s">
        <v>2166</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148</v>
      </c>
      <c r="R73" s="1013"/>
      <c r="S73" s="1013"/>
      <c r="T73" s="899"/>
      <c r="U73" s="899"/>
      <c r="V73" s="899" t="s">
        <v>2180</v>
      </c>
      <c r="W73" s="899"/>
      <c r="X73" s="899"/>
      <c r="Y73" s="1056"/>
      <c r="Z73" s="902"/>
      <c r="AA73" s="905"/>
      <c r="AB73" s="902"/>
      <c r="AC73" s="902"/>
      <c r="AD73" s="902"/>
    </row>
    <row customHeight="1" ht="18">
      <c r="A74" s="901"/>
      <c r="B74" s="955">
        <v>57</v>
      </c>
      <c r="C74" s="899"/>
      <c r="D74" s="1023"/>
      <c r="E74" s="899" t="s">
        <v>2175</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149</v>
      </c>
      <c r="R74" s="1013"/>
      <c r="S74" s="1013"/>
      <c r="T74" s="899"/>
      <c r="U74" s="899"/>
      <c r="V74" s="899" t="s">
        <v>2181</v>
      </c>
      <c r="W74" s="899"/>
      <c r="X74" s="899"/>
      <c r="Y74" s="1056"/>
      <c r="Z74" s="902"/>
      <c r="AA74" s="905"/>
      <c r="AB74" s="902"/>
      <c r="AC74" s="902"/>
      <c r="AD74" s="902"/>
    </row>
    <row customHeight="1" ht="18">
      <c r="A75" s="901"/>
      <c r="B75" s="955">
        <v>58</v>
      </c>
      <c r="C75" s="899"/>
      <c r="D75" s="1023"/>
      <c r="E75" s="899"/>
      <c r="F75" s="899" t="s">
        <v>2160</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2182</v>
      </c>
      <c r="X75" s="899"/>
      <c r="Y75" s="1056"/>
      <c r="Z75" s="902"/>
      <c r="AA75" s="905"/>
      <c r="AB75" s="902"/>
      <c r="AC75" s="902"/>
      <c r="AD75" s="902"/>
    </row>
    <row customHeight="1" ht="36">
      <c r="A76" s="901"/>
      <c r="B76" s="955">
        <v>59</v>
      </c>
      <c r="C76" s="899"/>
      <c r="D76" s="1023"/>
      <c r="E76" s="899"/>
      <c r="F76" s="899" t="s">
        <v>2162</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99</v>
      </c>
      <c r="S76" s="1013"/>
      <c r="T76" s="899"/>
      <c r="U76" s="899"/>
      <c r="V76" s="899"/>
      <c r="W76" s="899" t="s">
        <v>2183</v>
      </c>
      <c r="X76" s="899"/>
      <c r="Y76" s="1056"/>
      <c r="Z76" s="902"/>
      <c r="AA76" s="905"/>
      <c r="AB76" s="902"/>
      <c r="AC76" s="902"/>
      <c r="AD76" s="902"/>
    </row>
    <row customHeight="1" ht="18">
      <c r="A77" s="901"/>
      <c r="B77" s="955">
        <v>60</v>
      </c>
      <c r="C77" s="899"/>
      <c r="D77" s="1023"/>
      <c r="E77" s="899"/>
      <c r="F77" s="899" t="s">
        <v>2164</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147</v>
      </c>
      <c r="S77" s="1013"/>
      <c r="T77" s="899"/>
      <c r="U77" s="899"/>
      <c r="V77" s="899"/>
      <c r="W77" s="899" t="s">
        <v>2184</v>
      </c>
      <c r="X77" s="899"/>
      <c r="Y77" s="1056"/>
      <c r="Z77" s="902"/>
      <c r="AA77" s="905"/>
      <c r="AB77" s="902"/>
      <c r="AC77" s="902"/>
      <c r="AD77" s="902"/>
    </row>
    <row customHeight="1" ht="72">
      <c r="A78" s="901"/>
      <c r="B78" s="955">
        <v>61</v>
      </c>
      <c r="C78" s="899" t="s">
        <v>2160</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93</v>
      </c>
      <c r="P78" s="1013"/>
      <c r="Q78" s="1013"/>
      <c r="R78" s="1013"/>
      <c r="S78" s="1013"/>
      <c r="T78" s="899" t="s">
        <v>634</v>
      </c>
      <c r="U78" s="899"/>
      <c r="V78" s="899"/>
      <c r="W78" s="899"/>
      <c r="X78" s="899"/>
      <c r="Y78" s="1056"/>
      <c r="Z78" s="902" t="s">
        <v>2185</v>
      </c>
      <c r="AA78" s="905"/>
      <c r="AB78" s="902"/>
      <c r="AC78" s="902"/>
      <c r="AD78" s="902"/>
    </row>
    <row customHeight="1" ht="36">
      <c r="A79" s="901"/>
      <c r="B79" s="955">
        <v>62</v>
      </c>
      <c r="C79" s="899" t="s">
        <v>2162</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99</v>
      </c>
      <c r="P79" s="1013"/>
      <c r="Q79" s="1013"/>
      <c r="R79" s="1013"/>
      <c r="S79" s="1013"/>
      <c r="T79" s="899" t="s">
        <v>2186</v>
      </c>
      <c r="U79" s="899"/>
      <c r="V79" s="899"/>
      <c r="W79" s="899"/>
      <c r="X79" s="899"/>
      <c r="Y79" s="1056"/>
      <c r="Z79" s="902" t="s">
        <v>2187</v>
      </c>
      <c r="AA79" s="905"/>
      <c r="AB79" s="902"/>
      <c r="AC79" s="902"/>
      <c r="AD79" s="902"/>
    </row>
    <row customHeight="1" ht="45">
      <c r="A80" s="901"/>
      <c r="B80" s="955">
        <v>63</v>
      </c>
      <c r="C80" s="899" t="s">
        <v>2164</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147</v>
      </c>
      <c r="P80" s="1013"/>
      <c r="Q80" s="1013"/>
      <c r="R80" s="1013"/>
      <c r="S80" s="1013"/>
      <c r="T80" s="899" t="s">
        <v>2188</v>
      </c>
      <c r="U80" s="899"/>
      <c r="V80" s="899"/>
      <c r="W80" s="899"/>
      <c r="X80" s="899"/>
      <c r="Y80" s="1056"/>
      <c r="Z80" s="902" t="s">
        <v>2189</v>
      </c>
      <c r="AA80" s="905"/>
      <c r="AB80" s="902"/>
      <c r="AC80" s="902"/>
      <c r="AD80" s="902"/>
    </row>
    <row customHeight="1" ht="36">
      <c r="A81" s="901"/>
      <c r="B81" s="955">
        <v>64</v>
      </c>
      <c r="C81" s="899" t="s">
        <v>2166</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2072</v>
      </c>
      <c r="P81" s="1013"/>
      <c r="Q81" s="1013"/>
      <c r="R81" s="1013"/>
      <c r="S81" s="1013"/>
      <c r="T81" s="899" t="s">
        <v>2190</v>
      </c>
      <c r="U81" s="899"/>
      <c r="V81" s="899"/>
      <c r="W81" s="899"/>
      <c r="X81" s="899"/>
      <c r="Y81" s="1056"/>
      <c r="Z81" s="902" t="s">
        <v>2191</v>
      </c>
      <c r="AA81" s="905"/>
      <c r="AB81" s="902"/>
      <c r="AC81" s="902"/>
      <c r="AD81" s="902"/>
    </row>
    <row customHeight="1" ht="90">
      <c r="A82" s="901"/>
      <c r="B82" s="955">
        <v>65</v>
      </c>
      <c r="C82" s="899" t="s">
        <v>2175</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148</v>
      </c>
      <c r="P82" s="1013"/>
      <c r="Q82" s="1013"/>
      <c r="R82" s="1013"/>
      <c r="S82" s="1013"/>
      <c r="T82" s="899" t="s">
        <v>2192</v>
      </c>
      <c r="U82" s="899"/>
      <c r="V82" s="899"/>
      <c r="W82" s="899"/>
      <c r="X82" s="899"/>
      <c r="Y82" s="1056"/>
      <c r="Z82" s="902" t="s">
        <v>2193</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2081</v>
      </c>
      <c r="P83" s="1013"/>
      <c r="Q83" s="1013"/>
      <c r="R83" s="1013"/>
      <c r="S83" s="1013"/>
      <c r="T83" s="899" t="s">
        <v>2194</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2195</v>
      </c>
      <c r="P84" s="1013"/>
      <c r="Q84" s="1013"/>
      <c r="R84" s="1013"/>
      <c r="S84" s="1013"/>
      <c r="T84" s="899" t="s">
        <v>2196</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2085</v>
      </c>
      <c r="P85" s="1013"/>
      <c r="Q85" s="1013"/>
      <c r="R85" s="1013"/>
      <c r="S85" s="1013"/>
      <c r="T85" s="899" t="s">
        <v>2197</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2198</v>
      </c>
      <c r="P86" s="1013"/>
      <c r="Q86" s="1013"/>
      <c r="R86" s="1013"/>
      <c r="S86" s="1013"/>
      <c r="T86" s="899" t="s">
        <v>2199</v>
      </c>
      <c r="U86" s="899"/>
      <c r="V86" s="899"/>
      <c r="W86" s="899"/>
      <c r="X86" s="899"/>
      <c r="Y86" s="1056"/>
      <c r="Z86" s="902"/>
      <c r="AA86" s="905"/>
      <c r="AB86" s="902"/>
      <c r="AC86" s="902"/>
      <c r="AD86" s="902"/>
    </row>
    <row customHeight="1" ht="36">
      <c r="A87" s="901"/>
      <c r="B87" s="955">
        <v>70</v>
      </c>
      <c r="C87" s="899" t="s">
        <v>2200</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149</v>
      </c>
      <c r="P87" s="1013"/>
      <c r="Q87" s="1013"/>
      <c r="R87" s="1013"/>
      <c r="S87" s="1013"/>
      <c r="T87" s="899" t="s">
        <v>2201</v>
      </c>
      <c r="U87" s="899"/>
      <c r="V87" s="899"/>
      <c r="W87" s="899"/>
      <c r="X87" s="899"/>
      <c r="Y87" s="1056"/>
      <c r="Z87" s="902"/>
      <c r="AA87" s="905"/>
      <c r="AB87" s="902"/>
      <c r="AC87" s="902"/>
      <c r="AD87" s="902"/>
    </row>
    <row customHeight="1" ht="18">
      <c r="A88" s="901"/>
      <c r="B88" s="955">
        <v>71</v>
      </c>
      <c r="C88" s="899" t="s">
        <v>2202</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150</v>
      </c>
      <c r="P88" s="1013"/>
      <c r="Q88" s="1013"/>
      <c r="R88" s="1013"/>
      <c r="S88" s="1013"/>
      <c r="T88" s="899" t="s">
        <v>666</v>
      </c>
      <c r="U88" s="899"/>
      <c r="V88" s="899"/>
      <c r="W88" s="899"/>
      <c r="X88" s="899"/>
      <c r="Y88" s="1056"/>
      <c r="Z88" s="902"/>
      <c r="AA88" s="905"/>
      <c r="AB88" s="902"/>
      <c r="AC88" s="902"/>
      <c r="AD88" s="902"/>
    </row>
    <row customHeight="1" ht="18">
      <c r="A89" s="901"/>
      <c r="B89" s="955">
        <v>72</v>
      </c>
      <c r="C89" s="899" t="s">
        <v>2203</v>
      </c>
      <c r="D89" s="1023" t="s">
        <v>2200</v>
      </c>
      <c r="E89" s="899" t="s">
        <v>2200</v>
      </c>
      <c r="F89" s="899" t="s">
        <v>2166</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151</v>
      </c>
      <c r="P89" s="1013" t="s">
        <v>150</v>
      </c>
      <c r="Q89" s="1013" t="s">
        <v>150</v>
      </c>
      <c r="R89" s="1013" t="s">
        <v>148</v>
      </c>
      <c r="S89" s="1013"/>
      <c r="T89" s="899" t="s">
        <v>674</v>
      </c>
      <c r="U89" s="899" t="s">
        <v>674</v>
      </c>
      <c r="V89" s="899" t="s">
        <v>674</v>
      </c>
      <c r="W89" s="899" t="s">
        <v>674</v>
      </c>
      <c r="X89" s="899"/>
      <c r="Y89" s="1056"/>
      <c r="Z89" s="902"/>
      <c r="AA89" s="905"/>
      <c r="AB89" s="902"/>
      <c r="AC89" s="902"/>
      <c r="AD89" s="902"/>
    </row>
    <row customHeight="1" ht="27">
      <c r="A90" s="901"/>
      <c r="B90" s="955">
        <v>73</v>
      </c>
      <c r="C90" s="899" t="s">
        <v>2204</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152</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2202</v>
      </c>
      <c r="E91" s="899" t="s">
        <v>2202</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151</v>
      </c>
      <c r="Q91" s="1013" t="s">
        <v>151</v>
      </c>
      <c r="R91" s="1013"/>
      <c r="S91" s="1013"/>
      <c r="T91" s="899"/>
      <c r="U91" s="899" t="s">
        <v>2205</v>
      </c>
      <c r="V91" s="899" t="s">
        <v>2205</v>
      </c>
      <c r="W91" s="899"/>
      <c r="X91" s="899"/>
      <c r="Y91" s="1056"/>
      <c r="Z91" s="902"/>
      <c r="AA91" s="905"/>
      <c r="AB91" s="902"/>
      <c r="AC91" s="902"/>
      <c r="AD91" s="902"/>
    </row>
    <row customHeight="1" ht="27">
      <c r="A92" s="901"/>
      <c r="B92" s="955">
        <v>75</v>
      </c>
      <c r="C92" s="899"/>
      <c r="D92" s="1023" t="s">
        <v>2203</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152</v>
      </c>
      <c r="Q92" s="1013"/>
      <c r="R92" s="1013"/>
      <c r="S92" s="1013"/>
      <c r="T92" s="899"/>
      <c r="U92" s="899" t="s">
        <v>2206</v>
      </c>
      <c r="V92" s="899"/>
      <c r="W92" s="899"/>
      <c r="X92" s="899"/>
      <c r="Y92" s="1056"/>
      <c r="Z92" s="902"/>
      <c r="AA92" s="905" t="s">
        <v>2207</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2113</v>
      </c>
      <c r="Q93" s="1013"/>
      <c r="R93" s="1013"/>
      <c r="S93" s="1013"/>
      <c r="T93" s="899"/>
      <c r="U93" s="899" t="s">
        <v>2208</v>
      </c>
      <c r="V93" s="899"/>
      <c r="W93" s="899"/>
      <c r="X93" s="899"/>
      <c r="Y93" s="1056"/>
      <c r="Z93" s="902"/>
      <c r="AA93" s="905" t="s">
        <v>2209</v>
      </c>
      <c r="AB93" s="902"/>
      <c r="AC93" s="902"/>
      <c r="AD93" s="902"/>
    </row>
    <row customHeight="1" ht="45">
      <c r="A94" s="901"/>
      <c r="B94" s="955">
        <v>77</v>
      </c>
      <c r="C94" s="899"/>
      <c r="D94" s="1023" t="s">
        <v>2204</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1466</v>
      </c>
      <c r="Q94" s="1013"/>
      <c r="R94" s="1013"/>
      <c r="S94" s="1013"/>
      <c r="T94" s="899"/>
      <c r="U94" s="899" t="s">
        <v>2210</v>
      </c>
      <c r="V94" s="899"/>
      <c r="W94" s="899"/>
      <c r="X94" s="899"/>
      <c r="Y94" s="1056"/>
      <c r="Z94" s="902"/>
      <c r="AA94" s="905" t="s">
        <v>2211</v>
      </c>
      <c r="AB94" s="902"/>
      <c r="AC94" s="902"/>
      <c r="AD94" s="902"/>
    </row>
    <row customHeight="1" ht="99">
      <c r="A95" s="901"/>
      <c r="B95" s="955">
        <v>78</v>
      </c>
      <c r="C95" s="899" t="s">
        <v>2212</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1466</v>
      </c>
      <c r="P95" s="1013"/>
      <c r="Q95" s="1013"/>
      <c r="R95" s="1013"/>
      <c r="S95" s="1013"/>
      <c r="T95" s="899" t="s">
        <v>2213</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1471</v>
      </c>
      <c r="P96" s="1013"/>
      <c r="Q96" s="1013"/>
      <c r="R96" s="1013"/>
      <c r="S96" s="1013"/>
      <c r="T96" s="899" t="s">
        <v>2214</v>
      </c>
      <c r="U96" s="899"/>
      <c r="V96" s="899"/>
      <c r="W96" s="899"/>
      <c r="X96" s="899"/>
      <c r="Y96" s="1056"/>
      <c r="Z96" s="902" t="s">
        <v>2215</v>
      </c>
      <c r="AA96" s="905"/>
      <c r="AB96" s="902"/>
      <c r="AC96" s="902"/>
      <c r="AD96" s="902"/>
    </row>
    <row customHeight="1" ht="63">
      <c r="A97" s="901"/>
      <c r="B97" s="955">
        <v>80</v>
      </c>
      <c r="C97" s="899" t="s">
        <v>2216</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1483</v>
      </c>
      <c r="P97" s="1013"/>
      <c r="Q97" s="1013"/>
      <c r="R97" s="1013"/>
      <c r="S97" s="1013"/>
      <c r="T97" s="899" t="s">
        <v>2217</v>
      </c>
      <c r="U97" s="899"/>
      <c r="V97" s="899"/>
      <c r="W97" s="899"/>
      <c r="X97" s="899"/>
      <c r="Y97" s="1056"/>
      <c r="Z97" s="902" t="s">
        <v>2218</v>
      </c>
      <c r="AA97" s="905"/>
      <c r="AB97" s="902"/>
      <c r="AC97" s="902"/>
      <c r="AD97" s="902"/>
    </row>
    <row customHeight="1" ht="63">
      <c r="A98" s="901"/>
      <c r="B98" s="955">
        <v>81</v>
      </c>
      <c r="C98" s="899" t="s">
        <v>2219</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1497</v>
      </c>
      <c r="P98" s="1013"/>
      <c r="Q98" s="1013"/>
      <c r="R98" s="1013"/>
      <c r="S98" s="1013"/>
      <c r="T98" s="899" t="s">
        <v>2220</v>
      </c>
      <c r="U98" s="899"/>
      <c r="V98" s="899"/>
      <c r="W98" s="899"/>
      <c r="X98" s="899"/>
      <c r="Y98" s="1056"/>
      <c r="Z98" s="902" t="s">
        <v>2218</v>
      </c>
      <c r="AA98" s="905"/>
      <c r="AB98" s="902"/>
      <c r="AC98" s="902"/>
      <c r="AD98" s="902"/>
    </row>
    <row customHeight="1" ht="90">
      <c r="A99" s="901"/>
      <c r="B99" s="955">
        <v>82</v>
      </c>
      <c r="C99" s="899" t="s">
        <v>2221</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1509</v>
      </c>
      <c r="P99" s="1013"/>
      <c r="Q99" s="1013"/>
      <c r="R99" s="1013"/>
      <c r="S99" s="1013"/>
      <c r="T99" s="899" t="s">
        <v>2222</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2223</v>
      </c>
      <c r="P100" s="1013"/>
      <c r="Q100" s="1013"/>
      <c r="R100" s="1013"/>
      <c r="S100" s="1013"/>
      <c r="T100" s="899" t="s">
        <v>2224</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2225</v>
      </c>
      <c r="P101" s="1013"/>
      <c r="Q101" s="1013"/>
      <c r="R101" s="1013"/>
      <c r="S101" s="1013"/>
      <c r="T101" s="899" t="s">
        <v>2226</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1664</v>
      </c>
      <c r="B148" s="901"/>
      <c r="C148" s="899" t="s">
        <v>2227</v>
      </c>
      <c r="D148" s="899" t="s">
        <v>1565</v>
      </c>
      <c r="E148" s="899" t="s">
        <v>1666</v>
      </c>
      <c r="F148" s="899" t="s">
        <v>2228</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2229</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2230</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1668</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1671</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1675</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6B6C2-A4B1-93F8-2E8F-03750D4EF73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51" width="10.57421875" hidden="1"/>
    <col min="2" max="2" style="2851" width="11.00390625" hidden="1" customWidth="1"/>
    <col min="3" max="3" style="2851" width="10.57421875" hidden="1"/>
    <col min="4" max="4" style="2851" width="11.8515625" hidden="1" customWidth="1"/>
    <col min="5" max="5" style="2851" width="12.28125" hidden="1" customWidth="1"/>
    <col min="6" max="8" style="2792" width="12.28125" hidden="1" customWidth="1"/>
    <col min="9" max="9" style="3646" width="3.00390625" customWidth="1"/>
    <col min="10" max="11" style="3643" width="3.00390625" customWidth="1"/>
    <col min="12" max="12" style="3647"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2"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2231</v>
      </c>
      <c r="M5" s="2659"/>
      <c r="N5" s="2659"/>
      <c r="O5" s="2659"/>
      <c r="P5" s="2659"/>
      <c r="Q5" s="2659"/>
      <c r="R5" s="2659"/>
      <c r="S5" s="2659"/>
      <c r="T5" s="2659"/>
      <c r="U5" s="2659"/>
      <c r="V5" s="1299"/>
      <c r="AD5" s="1211">
        <v>64</v>
      </c>
    </row>
    <row customHeight="1" ht="14.699999999999998">
      <c r="J6" s="432"/>
      <c r="K6" s="432"/>
      <c r="L6" s="2660" t="str">
        <f>IF(org=0,"Не определено",org)</f>
        <v>АО "ДГК" СП "Биробиджанская ТЭЦ"</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5"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5" customFormat="1" customHeight="1" ht="24">
      <c r="A9" s="1424"/>
      <c r="B9" s="1424"/>
      <c r="C9" s="1424"/>
      <c r="D9" s="1424"/>
      <c r="E9" s="1424"/>
      <c r="F9" s="1424"/>
      <c r="G9" s="1424"/>
      <c r="H9" s="1424"/>
      <c r="L9" s="1332"/>
      <c r="M9" s="351" t="s">
        <v>423</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75"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ДГК-01.3/18695</v>
      </c>
      <c r="P10" s="2307"/>
      <c r="Q10" s="2307"/>
      <c r="R10" s="2307"/>
      <c r="S10" s="2307"/>
      <c r="T10" s="2307"/>
      <c r="U10" s="2307"/>
      <c r="V10" s="382"/>
      <c r="W10" s="382"/>
      <c r="X10" s="336"/>
      <c r="Y10" s="424"/>
      <c r="Z10" s="424"/>
      <c r="AA10" s="424"/>
      <c r="AB10" s="424"/>
      <c r="AC10" s="424"/>
      <c r="AD10" s="474">
        <v>23</v>
      </c>
    </row>
    <row s="2975"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5"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302</v>
      </c>
      <c r="M14" s="2183"/>
      <c r="N14" s="2183"/>
      <c r="O14" s="2183"/>
      <c r="P14" s="2183"/>
      <c r="Q14" s="2183"/>
      <c r="R14" s="2183"/>
      <c r="S14" s="2183"/>
      <c r="T14" s="2183"/>
      <c r="U14" s="2183"/>
      <c r="V14" s="2183"/>
      <c r="W14" s="2183"/>
      <c r="X14" s="2183" t="s">
        <v>303</v>
      </c>
      <c r="AD14" s="1211">
        <v>14</v>
      </c>
    </row>
    <row customHeight="1" ht="14.699999999999998">
      <c r="J15" s="432"/>
      <c r="K15" s="432"/>
      <c r="L15" s="2329" t="s">
        <v>88</v>
      </c>
      <c r="M15" s="2265" t="s">
        <v>428</v>
      </c>
      <c r="N15" s="357"/>
      <c r="O15" s="2330" t="s">
        <v>2232</v>
      </c>
      <c r="P15" s="2331"/>
      <c r="Q15" s="2331"/>
      <c r="R15" s="2331"/>
      <c r="S15" s="2331"/>
      <c r="T15" s="2331"/>
      <c r="U15" s="2332"/>
      <c r="V15" s="2333" t="s">
        <v>430</v>
      </c>
      <c r="W15" s="2336" t="s">
        <v>1145</v>
      </c>
      <c r="X15" s="2183"/>
      <c r="AD15" s="1211">
        <v>14</v>
      </c>
    </row>
    <row customHeight="1" ht="35.699999999999996">
      <c r="J16" s="432"/>
      <c r="K16" s="432"/>
      <c r="L16" s="2329"/>
      <c r="M16" s="2265"/>
      <c r="N16" s="1087"/>
      <c r="O16" s="2316" t="s">
        <v>433</v>
      </c>
      <c r="P16" s="2316" t="s">
        <v>434</v>
      </c>
      <c r="Q16" s="2318" t="s">
        <v>435</v>
      </c>
      <c r="R16" s="2319"/>
      <c r="S16" s="2318" t="s">
        <v>448</v>
      </c>
      <c r="T16" s="2325"/>
      <c r="U16" s="2319"/>
      <c r="V16" s="2334"/>
      <c r="W16" s="2337"/>
      <c r="X16" s="2183"/>
      <c r="AD16" s="1211">
        <v>34</v>
      </c>
    </row>
    <row customHeight="1" ht="35.699999999999996">
      <c r="A17" s="1426" t="s">
        <v>133</v>
      </c>
      <c r="B17" s="1426" t="s">
        <v>134</v>
      </c>
      <c r="C17" s="1426" t="s">
        <v>135</v>
      </c>
      <c r="D17" s="1426" t="s">
        <v>136</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407"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167</v>
      </c>
      <c r="B19" s="1419" t="s">
        <v>168</v>
      </c>
      <c r="C19" s="1419" t="s">
        <v>169</v>
      </c>
      <c r="D19" s="1419" t="s">
        <v>170</v>
      </c>
      <c r="E19" s="1419"/>
      <c r="F19" s="1421"/>
      <c r="G19" s="1421"/>
      <c r="H19" s="1421"/>
      <c r="I19" s="417"/>
      <c r="J19" s="416"/>
      <c r="K19" s="411"/>
      <c r="L19" s="1349">
        <f>INDEX(PT_DIFFERENTIATION_NUM_NTAR,MATCH(A19,PT_DIFFERENTIATION_NTAR_ID,0))</f>
        <v>0</v>
      </c>
      <c r="M19" s="354" t="s">
        <v>122</v>
      </c>
      <c r="N19" s="356"/>
      <c r="O19" s="2662" t="str">
        <f>INDEX(PT_DIFFERENTIATION_NTAR,MATCH(A19,PT_DIFFERENTIATION_NTAR_ID,0))</f>
        <v/>
      </c>
      <c r="P19" s="2662"/>
      <c r="Q19" s="2662"/>
      <c r="R19" s="2662"/>
      <c r="S19" s="2662"/>
      <c r="T19" s="2662"/>
      <c r="U19" s="2662"/>
      <c r="V19" s="2662"/>
      <c r="W19" s="2662"/>
      <c r="X19" s="1314" t="s">
        <v>398</v>
      </c>
      <c r="Z19" s="556"/>
      <c r="AA19" s="556" t="str">
        <f>IF(M19="","",M19)</f>
        <v>Наименование тарифа</v>
      </c>
      <c r="AB19" s="556"/>
      <c r="AC19" s="556"/>
      <c r="AD19" s="1211">
        <v>20</v>
      </c>
    </row>
    <row customHeight="1" ht="21">
      <c r="A20" s="1419" t="s">
        <v>167</v>
      </c>
      <c r="B20" s="1419" t="s">
        <v>168</v>
      </c>
      <c r="C20" s="1419" t="s">
        <v>169</v>
      </c>
      <c r="D20" s="1419" t="s">
        <v>170</v>
      </c>
      <c r="E20" s="1419"/>
      <c r="F20" s="1421"/>
      <c r="G20" s="1421"/>
      <c r="H20" s="1421"/>
      <c r="I20" s="1346"/>
      <c r="J20" s="408"/>
      <c r="K20" s="409"/>
      <c r="L20" s="1349" t="str">
        <f>INDEX(PT_DIFFERENTIATION_NUM_TER,MATCH(B19,PT_DIFFERENTIATION_TER_ID,0))</f>
        <v>.</v>
      </c>
      <c r="M20" s="364" t="s">
        <v>399</v>
      </c>
      <c r="N20" s="356"/>
      <c r="O20" s="2662" t="str">
        <f>INDEX(PT_DIFFERENTIATION_TER,MATCH(B19,PT_DIFFERENTIATION_TER_ID,0))</f>
        <v/>
      </c>
      <c r="P20" s="2662"/>
      <c r="Q20" s="2662"/>
      <c r="R20" s="2662"/>
      <c r="S20" s="2662"/>
      <c r="T20" s="2662"/>
      <c r="U20" s="2662"/>
      <c r="V20" s="2662"/>
      <c r="W20" s="2662"/>
      <c r="X20" s="1314" t="s">
        <v>400</v>
      </c>
      <c r="Z20" s="556"/>
      <c r="AA20" s="556" t="str">
        <f>IF(M20="","",M20)</f>
        <v>Территория действия тарифа</v>
      </c>
      <c r="AB20" s="556"/>
      <c r="AC20" s="556"/>
      <c r="AD20" s="1211">
        <v>20</v>
      </c>
    </row>
    <row customHeight="1" ht="24">
      <c r="A21" s="1419" t="s">
        <v>167</v>
      </c>
      <c r="B21" s="1419" t="s">
        <v>168</v>
      </c>
      <c r="C21" s="1419" t="s">
        <v>169</v>
      </c>
      <c r="D21" s="1419" t="s">
        <v>170</v>
      </c>
      <c r="E21" s="1419"/>
      <c r="F21" s="1421"/>
      <c r="G21" s="1421"/>
      <c r="H21" s="1421"/>
      <c r="I21" s="410"/>
      <c r="J21" s="408"/>
      <c r="K21" s="409"/>
      <c r="L21" s="1349" t="str">
        <f>INDEX(PT_DIFFERENTIATION_NUM_CS,MATCH(C19,PT_DIFFERENTIATION_CS_ID,0))</f>
        <v>..</v>
      </c>
      <c r="M21" s="365" t="s">
        <v>401</v>
      </c>
      <c r="N21" s="356"/>
      <c r="O21" s="2662" t="str">
        <f>INDEX(PT_DIFFERENTIATION_CS,MATCH(C19,PT_DIFFERENTIATION_CS_ID,0))</f>
        <v/>
      </c>
      <c r="P21" s="2662"/>
      <c r="Q21" s="2662"/>
      <c r="R21" s="2662"/>
      <c r="S21" s="2662"/>
      <c r="T21" s="2662"/>
      <c r="U21" s="2662"/>
      <c r="V21" s="2662"/>
      <c r="W21" s="2662"/>
      <c r="X21" s="1314" t="s">
        <v>402</v>
      </c>
      <c r="Z21" s="556"/>
      <c r="AA21" s="556" t="str">
        <f>IF(M21="","",M21)</f>
        <v>Наименование системы теплоснабжения </v>
      </c>
      <c r="AB21" s="556"/>
      <c r="AC21" s="556"/>
      <c r="AD21" s="1211">
        <v>23</v>
      </c>
    </row>
    <row customHeight="1" ht="21">
      <c r="A22" s="1419" t="s">
        <v>167</v>
      </c>
      <c r="B22" s="1419" t="s">
        <v>168</v>
      </c>
      <c r="C22" s="1419" t="s">
        <v>169</v>
      </c>
      <c r="D22" s="1419" t="s">
        <v>170</v>
      </c>
      <c r="E22" s="1419"/>
      <c r="F22" s="1421"/>
      <c r="G22" s="1421"/>
      <c r="H22" s="1421"/>
      <c r="I22" s="410"/>
      <c r="J22" s="408"/>
      <c r="K22" s="409"/>
      <c r="L22" s="1349" t="str">
        <f>INDEX(PT_DIFFERENTIATION_NUM_IST_TE,MATCH(D19,PT_DIFFERENTIATION_IST_TE_ID,0))</f>
        <v>...</v>
      </c>
      <c r="M22" s="366" t="s">
        <v>403</v>
      </c>
      <c r="N22" s="356"/>
      <c r="O22" s="2662" t="str">
        <f>INDEX(PT_DIFFERENTIATION_IST_TE,MATCH(D19,PT_DIFFERENTIATION_IST_TE_ID,0))</f>
        <v/>
      </c>
      <c r="P22" s="2662"/>
      <c r="Q22" s="2662"/>
      <c r="R22" s="2662"/>
      <c r="S22" s="2662"/>
      <c r="T22" s="2662"/>
      <c r="U22" s="2662"/>
      <c r="V22" s="2662"/>
      <c r="W22" s="2662"/>
      <c r="X22" s="1314" t="s">
        <v>404</v>
      </c>
      <c r="Z22" s="556"/>
      <c r="AA22" s="556" t="str">
        <f>IF(M22="","",M22)</f>
        <v>Источник тепловой энергии  </v>
      </c>
      <c r="AB22" s="556"/>
      <c r="AC22" s="556"/>
      <c r="AD22" s="1211">
        <v>20</v>
      </c>
    </row>
    <row customHeight="1" ht="96.75">
      <c r="A23" s="1419" t="s">
        <v>167</v>
      </c>
      <c r="B23" s="1419" t="s">
        <v>168</v>
      </c>
      <c r="C23" s="1419" t="s">
        <v>169</v>
      </c>
      <c r="D23" s="1419" t="s">
        <v>170</v>
      </c>
      <c r="E23" s="1419"/>
      <c r="F23" s="2663" t="str">
        <f>L22&amp;".1"</f>
        <v>....1</v>
      </c>
      <c r="I23" s="2313">
        <v>1</v>
      </c>
      <c r="J23" s="1347"/>
      <c r="K23" s="412"/>
      <c r="L23" s="1349" t="str">
        <f>$F$23</f>
        <v>....1</v>
      </c>
      <c r="M23" s="341" t="s">
        <v>406</v>
      </c>
      <c r="N23" s="356"/>
      <c r="O23" s="2361"/>
      <c r="P23" s="2361"/>
      <c r="Q23" s="2361"/>
      <c r="R23" s="2361"/>
      <c r="S23" s="2361"/>
      <c r="T23" s="2361"/>
      <c r="U23" s="2361"/>
      <c r="V23" s="2361"/>
      <c r="W23" s="2361"/>
      <c r="X23" s="1314" t="s">
        <v>407</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167</v>
      </c>
      <c r="B24" s="1419" t="s">
        <v>168</v>
      </c>
      <c r="C24" s="1419" t="s">
        <v>169</v>
      </c>
      <c r="D24" s="1419" t="s">
        <v>170</v>
      </c>
      <c r="E24" s="1419"/>
      <c r="F24" s="2663"/>
      <c r="G24" s="2273" t="str">
        <f>F23&amp;".1"</f>
        <v>....1.1</v>
      </c>
      <c r="I24" s="2313"/>
      <c r="J24" s="2313">
        <v>1</v>
      </c>
      <c r="K24" s="413"/>
      <c r="L24" s="1349" t="str">
        <f>$G$24</f>
        <v>....1.1</v>
      </c>
      <c r="M24" s="342" t="s">
        <v>409</v>
      </c>
      <c r="N24" s="356"/>
      <c r="O24" s="2301"/>
      <c r="P24" s="2302"/>
      <c r="Q24" s="2302"/>
      <c r="R24" s="2302"/>
      <c r="S24" s="2302"/>
      <c r="T24" s="2302"/>
      <c r="U24" s="2302"/>
      <c r="V24" s="2302"/>
      <c r="W24" s="2303"/>
      <c r="X24" s="1314" t="s">
        <v>410</v>
      </c>
      <c r="Z24" s="556"/>
      <c r="AA24" s="556" t="str">
        <f>IF(M24="","",M24)</f>
        <v>Группа потребителей</v>
      </c>
      <c r="AB24" s="556"/>
      <c r="AC24" s="556"/>
      <c r="AD24" s="1211">
        <v>82</v>
      </c>
    </row>
    <row customHeight="1" ht="11.549999999999999">
      <c r="A25" s="1419" t="s">
        <v>167</v>
      </c>
      <c r="B25" s="1419" t="s">
        <v>168</v>
      </c>
      <c r="C25" s="1419" t="s">
        <v>169</v>
      </c>
      <c r="D25" s="1419" t="s">
        <v>170</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412</v>
      </c>
      <c r="Y25" s="567">
        <f>STRCHECKDATE(O26:W26)</f>
      </c>
      <c r="Z25" s="556"/>
      <c r="AA25" s="556" t="str">
        <f>IF(M25="","",M25)</f>
        <v/>
      </c>
      <c r="AB25" s="556"/>
      <c r="AC25" s="556"/>
      <c r="AD25" s="1211">
        <v>11</v>
      </c>
    </row>
    <row customHeight="1" ht="11.549999999999999">
      <c r="A26" s="1419" t="s">
        <v>167</v>
      </c>
      <c r="B26" s="1419" t="s">
        <v>168</v>
      </c>
      <c r="C26" s="1419" t="s">
        <v>169</v>
      </c>
      <c r="D26" s="1419" t="s">
        <v>170</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167</v>
      </c>
      <c r="B27" s="1419" t="s">
        <v>168</v>
      </c>
      <c r="C27" s="1419" t="s">
        <v>169</v>
      </c>
      <c r="D27" s="1419" t="s">
        <v>170</v>
      </c>
      <c r="E27" s="1419"/>
      <c r="F27" s="2663"/>
      <c r="G27" s="2273"/>
      <c r="I27" s="2313"/>
      <c r="J27" s="2313"/>
      <c r="K27" s="412"/>
      <c r="L27" s="1334"/>
      <c r="M27" s="344" t="s">
        <v>413</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167</v>
      </c>
      <c r="B28" s="1419" t="s">
        <v>168</v>
      </c>
      <c r="C28" s="1419" t="s">
        <v>169</v>
      </c>
      <c r="D28" s="1419" t="s">
        <v>170</v>
      </c>
      <c r="E28" s="1419"/>
      <c r="F28" s="2663"/>
      <c r="I28" s="2313"/>
      <c r="J28" s="1347"/>
      <c r="K28" s="412"/>
      <c r="L28" s="1334"/>
      <c r="M28" s="343" t="s">
        <v>414</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167</v>
      </c>
      <c r="B29" s="1419" t="s">
        <v>168</v>
      </c>
      <c r="C29" s="1419" t="s">
        <v>169</v>
      </c>
      <c r="D29" s="1419" t="s">
        <v>170</v>
      </c>
      <c r="E29" s="1419"/>
      <c r="F29" s="1421"/>
      <c r="G29" s="1421"/>
      <c r="H29" s="593"/>
      <c r="I29" s="416"/>
      <c r="J29" s="431"/>
      <c r="K29" s="411"/>
      <c r="L29" s="1334"/>
      <c r="M29" s="421" t="s">
        <v>415</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167</v>
      </c>
      <c r="B30" s="1419" t="s">
        <v>168</v>
      </c>
      <c r="C30" s="1419" t="s">
        <v>169</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167</v>
      </c>
      <c r="B31" s="1419" t="s">
        <v>168</v>
      </c>
      <c r="C31" s="1419"/>
      <c r="D31" s="1419"/>
      <c r="E31" s="1419" t="s">
        <v>2233</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2234</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2" customFormat="1" customHeight="1" ht="11.549999999999999">
      <c r="A33" s="1419"/>
      <c r="B33" s="1419"/>
      <c r="C33" s="1419"/>
      <c r="D33" s="1419"/>
      <c r="E33" s="1419" t="s">
        <v>255</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2235</v>
      </c>
      <c r="N35" s="2341"/>
      <c r="O35" s="2341"/>
      <c r="P35" s="2341"/>
      <c r="Q35" s="2341"/>
      <c r="R35" s="2341"/>
      <c r="S35" s="2341"/>
      <c r="T35" s="2341"/>
      <c r="U35" s="2341"/>
      <c r="V35" s="2341"/>
      <c r="W35" s="2341"/>
      <c r="X35" s="2341"/>
      <c r="AD35" s="1211">
        <v>27</v>
      </c>
    </row>
    <row customHeight="1" ht="109.19999999999999">
      <c r="H36" s="593"/>
      <c r="I36" s="1359"/>
      <c r="M36" s="2341" t="s">
        <v>2236</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89B03-8CE8-4FD8-B048-08B7F7FFD6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46CCE-02BA-5012-E118-174A70CE1B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94EEA-7A88-FCA2-D088-1FC4B3D590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5A2CE-CC38-FAB4-A73C-BBFA4C82B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29B18-7F78-A458-E5AC-79E8242554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29628-E228-C123-9FC3-364E195D41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D7EC8-AD78-DE88-8E8A-73F4423602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78D08-E0EE-FBD8-FFC1-1AE217AB39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12F07-6C17-A15F-D448-BA6B3132420E}" mc:Ignorable="x14ac xr xr2 xr3">
  <dimension ref="A1:E8"/>
  <sheetViews>
    <sheetView topLeftCell="A1" showGridLines="0" workbookViewId="0">
      <selection activeCell="A1" sqref="A1"/>
    </sheetView>
  </sheetViews>
  <sheetFormatPr customHeight="1" defaultRowHeight="11.25"/>
  <cols>
    <col min="1" max="1" style="2939" width="10.57421875" customWidth="1"/>
    <col min="2" max="2" style="2939" width="8.7109375" customWidth="1"/>
    <col min="3" max="3" style="2939" width="18.140625" customWidth="1"/>
    <col min="4" max="4" style="2939" width="12.57421875" customWidth="1"/>
  </cols>
  <sheetData>
    <row customHeight="1" ht="11.25">
      <c r="A1" s="2671" t="s">
        <v>2237</v>
      </c>
      <c r="B1" s="2672" t="s">
        <v>2238</v>
      </c>
      <c r="C1" s="2673" t="s">
        <v>2239</v>
      </c>
      <c r="D1" s="2674"/>
      <c r="E1" s="892" t="s">
        <v>2240</v>
      </c>
    </row>
    <row customHeight="1" ht="11.25">
      <c r="A2" s="2675"/>
      <c r="B2" s="821" t="s">
        <v>26</v>
      </c>
      <c r="C2" s="809"/>
      <c r="D2" s="820"/>
      <c r="E2" s="892"/>
    </row>
    <row customHeight="1" ht="11.25">
      <c r="A3" s="2676"/>
      <c r="B3" s="2677" t="s">
        <v>33</v>
      </c>
      <c r="C3" s="809"/>
      <c r="D3" s="820"/>
      <c r="E3" s="892"/>
    </row>
    <row customHeight="1" ht="11.25">
      <c r="A4" s="2678"/>
      <c r="B4" s="822" t="s">
        <v>1664</v>
      </c>
      <c r="C4" s="809"/>
      <c r="D4" s="820"/>
      <c r="E4" s="892"/>
    </row>
    <row customHeight="1" ht="11.25">
      <c r="A5" s="2679"/>
      <c r="B5" s="822" t="s">
        <v>1658</v>
      </c>
      <c r="C5" s="2680" t="s">
        <v>2004</v>
      </c>
      <c r="D5" s="2681" t="s">
        <v>2241</v>
      </c>
      <c r="E5" s="892"/>
    </row>
    <row s="2912" customFormat="1" customHeight="1" ht="11.25">
      <c r="A6" s="2682"/>
      <c r="B6" s="822" t="s">
        <v>1668</v>
      </c>
      <c r="C6" s="809"/>
      <c r="D6" s="820"/>
      <c r="E6" s="892"/>
    </row>
    <row customHeight="1" ht="11.25">
      <c r="A7" s="2683"/>
      <c r="B7" s="822" t="s">
        <v>1675</v>
      </c>
      <c r="C7" s="809"/>
      <c r="D7" s="820"/>
      <c r="E7" s="892"/>
    </row>
    <row customHeight="1" ht="11.25">
      <c r="A8" s="812"/>
      <c r="B8" s="822" t="s">
        <v>1671</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366A8-E318-E444-4B73-9D83B64FF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135F2-BB78-46A6-0F78-4F7EAA86E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ED4C8-3578-92D8-551F-F3FDF2C1076C}"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2912" width="9.140625"/>
    <col min="3" max="3" style="2912" width="20.7109375" customWidth="1"/>
    <col min="4" max="4" style="2912" width="25.140625" customWidth="1"/>
    <col min="5" max="9" style="2912" width="9.140625"/>
  </cols>
  <sheetData>
    <row customHeight="1" ht="11.25">
      <c r="A1" s="124" t="s">
        <v>2242</v>
      </c>
      <c r="B1" s="124" t="s">
        <v>2243</v>
      </c>
      <c r="C1" s="124" t="s">
        <v>2244</v>
      </c>
      <c r="D1" s="124" t="s">
        <v>2245</v>
      </c>
      <c r="E1" s="124" t="s">
        <v>2246</v>
      </c>
      <c r="F1" s="124" t="s">
        <v>2247</v>
      </c>
      <c r="G1" s="124" t="s">
        <v>2248</v>
      </c>
      <c r="H1" s="124" t="s">
        <v>2249</v>
      </c>
      <c r="I1" s="124" t="s">
        <v>2250</v>
      </c>
    </row>
    <row customHeight="1" ht="11.25">
      <c r="A2" s="5280" t="s">
        <v>2251</v>
      </c>
      <c r="B2" s="5280" t="s">
        <v>16</v>
      </c>
      <c r="C2" s="5280" t="s">
        <v>2252</v>
      </c>
      <c r="D2" s="5280" t="s">
        <v>2253</v>
      </c>
      <c r="E2" s="5280" t="s">
        <v>2254</v>
      </c>
      <c r="F2" s="5280" t="s">
        <v>2255</v>
      </c>
      <c r="G2" s="5280" t="s">
        <v>2256</v>
      </c>
      <c r="H2" s="5280" t="s">
        <v>28</v>
      </c>
      <c r="I2" s="5280" t="s">
        <v>808</v>
      </c>
    </row>
    <row customHeight="1" ht="11.25">
      <c r="A3" s="5280" t="s">
        <v>2251</v>
      </c>
      <c r="B3" s="5280" t="s">
        <v>16</v>
      </c>
      <c r="C3" s="5280" t="s">
        <v>13</v>
      </c>
      <c r="D3" s="5280" t="s">
        <v>47</v>
      </c>
      <c r="E3" s="5280" t="s">
        <v>50</v>
      </c>
      <c r="F3" s="5280" t="s">
        <v>52</v>
      </c>
      <c r="G3" s="5280" t="s">
        <v>28</v>
      </c>
      <c r="H3" s="5280" t="s">
        <v>28</v>
      </c>
      <c r="I3" s="5280" t="s">
        <v>808</v>
      </c>
    </row>
    <row customHeight="1" ht="11.25">
      <c r="A4" s="5280" t="s">
        <v>2251</v>
      </c>
      <c r="B4" s="5280" t="s">
        <v>16</v>
      </c>
      <c r="C4" s="5280" t="s">
        <v>2257</v>
      </c>
      <c r="D4" s="5280" t="s">
        <v>2258</v>
      </c>
      <c r="E4" s="5280" t="s">
        <v>2259</v>
      </c>
      <c r="F4" s="5280" t="s">
        <v>2260</v>
      </c>
      <c r="G4" s="5280" t="s">
        <v>2261</v>
      </c>
      <c r="H4" s="5280" t="s">
        <v>28</v>
      </c>
      <c r="I4" s="5280" t="s">
        <v>808</v>
      </c>
    </row>
    <row customHeight="1" ht="11.25">
      <c r="A5" s="5280" t="s">
        <v>2251</v>
      </c>
      <c r="B5" s="5280" t="s">
        <v>16</v>
      </c>
      <c r="C5" s="5280" t="s">
        <v>2262</v>
      </c>
      <c r="D5" s="5280" t="s">
        <v>2263</v>
      </c>
      <c r="E5" s="5280" t="s">
        <v>2264</v>
      </c>
      <c r="F5" s="5280" t="s">
        <v>2265</v>
      </c>
      <c r="G5" s="5280" t="s">
        <v>2266</v>
      </c>
      <c r="H5" s="5280" t="s">
        <v>28</v>
      </c>
      <c r="I5" s="5280" t="s">
        <v>808</v>
      </c>
    </row>
    <row customHeight="1" ht="11.25">
      <c r="A6" s="5280" t="s">
        <v>2251</v>
      </c>
      <c r="B6" s="5280" t="s">
        <v>16</v>
      </c>
      <c r="C6" s="5280" t="s">
        <v>2267</v>
      </c>
      <c r="D6" s="5280" t="s">
        <v>2268</v>
      </c>
      <c r="E6" s="5280" t="s">
        <v>2269</v>
      </c>
      <c r="F6" s="5280" t="s">
        <v>2270</v>
      </c>
      <c r="G6" s="5280" t="s">
        <v>28</v>
      </c>
      <c r="H6" s="5280" t="s">
        <v>28</v>
      </c>
      <c r="I6" s="5280" t="s">
        <v>808</v>
      </c>
    </row>
    <row customHeight="1" ht="11.25">
      <c r="A7" s="5280" t="s">
        <v>2251</v>
      </c>
      <c r="B7" s="5280" t="s">
        <v>16</v>
      </c>
      <c r="C7" s="5280" t="s">
        <v>2271</v>
      </c>
      <c r="D7" s="5280" t="s">
        <v>2272</v>
      </c>
      <c r="E7" s="5280" t="s">
        <v>2273</v>
      </c>
      <c r="F7" s="5280" t="s">
        <v>2270</v>
      </c>
      <c r="G7" s="5280" t="s">
        <v>28</v>
      </c>
      <c r="H7" s="5280" t="s">
        <v>28</v>
      </c>
      <c r="I7" s="5280" t="s">
        <v>808</v>
      </c>
    </row>
    <row customHeight="1" ht="11.25">
      <c r="A8" s="5280" t="s">
        <v>2251</v>
      </c>
      <c r="B8" s="5280" t="s">
        <v>16</v>
      </c>
      <c r="C8" s="5280" t="s">
        <v>2274</v>
      </c>
      <c r="D8" s="5280" t="s">
        <v>2275</v>
      </c>
      <c r="E8" s="5280" t="s">
        <v>2276</v>
      </c>
      <c r="F8" s="5280" t="s">
        <v>2277</v>
      </c>
      <c r="G8" s="5280" t="s">
        <v>2278</v>
      </c>
      <c r="H8" s="5280" t="s">
        <v>28</v>
      </c>
      <c r="I8" s="5280" t="s">
        <v>808</v>
      </c>
    </row>
    <row customHeight="1" ht="11.25">
      <c r="A9" s="5280" t="s">
        <v>2251</v>
      </c>
      <c r="B9" s="5280" t="s">
        <v>16</v>
      </c>
      <c r="C9" s="5280" t="s">
        <v>2279</v>
      </c>
      <c r="D9" s="5280" t="s">
        <v>2280</v>
      </c>
      <c r="E9" s="5280" t="s">
        <v>2281</v>
      </c>
      <c r="F9" s="5280" t="s">
        <v>2277</v>
      </c>
      <c r="G9" s="5280" t="s">
        <v>2282</v>
      </c>
      <c r="H9" s="5280" t="s">
        <v>28</v>
      </c>
      <c r="I9" s="5280" t="s">
        <v>808</v>
      </c>
    </row>
    <row customHeight="1" ht="11.25">
      <c r="A10" s="5280" t="s">
        <v>2251</v>
      </c>
      <c r="B10" s="5280" t="s">
        <v>16</v>
      </c>
      <c r="C10" s="5280" t="s">
        <v>2283</v>
      </c>
      <c r="D10" s="5280" t="s">
        <v>2284</v>
      </c>
      <c r="E10" s="5280" t="s">
        <v>2285</v>
      </c>
      <c r="F10" s="5280" t="s">
        <v>2270</v>
      </c>
      <c r="G10" s="5280" t="s">
        <v>2286</v>
      </c>
      <c r="H10" s="5280" t="s">
        <v>28</v>
      </c>
      <c r="I10" s="5280" t="s">
        <v>808</v>
      </c>
    </row>
    <row customHeight="1" ht="11.25">
      <c r="A11" s="5280" t="s">
        <v>2251</v>
      </c>
      <c r="B11" s="5280" t="s">
        <v>16</v>
      </c>
      <c r="C11" s="5280" t="s">
        <v>2287</v>
      </c>
      <c r="D11" s="5280" t="s">
        <v>2288</v>
      </c>
      <c r="E11" s="5280" t="s">
        <v>2289</v>
      </c>
      <c r="F11" s="5280" t="s">
        <v>2290</v>
      </c>
      <c r="G11" s="5280" t="s">
        <v>28</v>
      </c>
      <c r="H11" s="5280" t="s">
        <v>28</v>
      </c>
      <c r="I11" s="5280" t="s">
        <v>808</v>
      </c>
    </row>
    <row customHeight="1" ht="11.25">
      <c r="A12" s="5280" t="s">
        <v>2251</v>
      </c>
      <c r="B12" s="5280" t="s">
        <v>16</v>
      </c>
      <c r="C12" s="5280" t="s">
        <v>28</v>
      </c>
      <c r="D12" s="5280" t="s">
        <v>2291</v>
      </c>
      <c r="E12" s="5280" t="s">
        <v>2292</v>
      </c>
      <c r="F12" s="5280" t="s">
        <v>2277</v>
      </c>
      <c r="G12" s="5280" t="s">
        <v>28</v>
      </c>
      <c r="H12" s="5280" t="s">
        <v>28</v>
      </c>
      <c r="I12" s="5280" t="s">
        <v>808</v>
      </c>
    </row>
    <row customHeight="1" ht="11.25">
      <c r="A13" s="5280" t="s">
        <v>2251</v>
      </c>
      <c r="B13" s="5280" t="s">
        <v>16</v>
      </c>
      <c r="C13" s="5280" t="s">
        <v>2293</v>
      </c>
      <c r="D13" s="5280" t="s">
        <v>2294</v>
      </c>
      <c r="E13" s="5280" t="s">
        <v>2295</v>
      </c>
      <c r="F13" s="5280" t="s">
        <v>2265</v>
      </c>
      <c r="G13" s="5280" t="s">
        <v>2296</v>
      </c>
      <c r="H13" s="5280" t="s">
        <v>28</v>
      </c>
      <c r="I13" s="5280" t="s">
        <v>808</v>
      </c>
    </row>
    <row customHeight="1" ht="11.25">
      <c r="A14" s="5280" t="s">
        <v>2251</v>
      </c>
      <c r="B14" s="5280" t="s">
        <v>16</v>
      </c>
      <c r="C14" s="5280" t="s">
        <v>2297</v>
      </c>
      <c r="D14" s="5280" t="s">
        <v>2298</v>
      </c>
      <c r="E14" s="5280" t="s">
        <v>2299</v>
      </c>
      <c r="F14" s="5280" t="s">
        <v>2300</v>
      </c>
      <c r="G14" s="5280" t="s">
        <v>2301</v>
      </c>
      <c r="H14" s="5280" t="s">
        <v>28</v>
      </c>
      <c r="I14" s="5280" t="s">
        <v>808</v>
      </c>
    </row>
    <row customHeight="1" ht="11.25">
      <c r="A15" s="5280" t="s">
        <v>2251</v>
      </c>
      <c r="B15" s="5280" t="s">
        <v>16</v>
      </c>
      <c r="C15" s="5280" t="s">
        <v>2302</v>
      </c>
      <c r="D15" s="5280" t="s">
        <v>2303</v>
      </c>
      <c r="E15" s="5280" t="s">
        <v>2304</v>
      </c>
      <c r="F15" s="5280" t="s">
        <v>2270</v>
      </c>
      <c r="G15" s="5280" t="s">
        <v>2305</v>
      </c>
      <c r="H15" s="5280" t="s">
        <v>28</v>
      </c>
      <c r="I15" s="5280" t="s">
        <v>808</v>
      </c>
    </row>
    <row customHeight="1" ht="11.25">
      <c r="A16" s="5280" t="s">
        <v>2251</v>
      </c>
      <c r="B16" s="5280" t="s">
        <v>16</v>
      </c>
      <c r="C16" s="5280" t="s">
        <v>2306</v>
      </c>
      <c r="D16" s="5280" t="s">
        <v>2307</v>
      </c>
      <c r="E16" s="5280" t="s">
        <v>2308</v>
      </c>
      <c r="F16" s="5280" t="s">
        <v>2265</v>
      </c>
      <c r="G16" s="5280" t="s">
        <v>2309</v>
      </c>
      <c r="H16" s="5280" t="s">
        <v>28</v>
      </c>
      <c r="I16" s="5280" t="s">
        <v>808</v>
      </c>
    </row>
    <row customHeight="1" ht="11.25">
      <c r="A17" s="5280" t="s">
        <v>2251</v>
      </c>
      <c r="B17" s="5280" t="s">
        <v>16</v>
      </c>
      <c r="C17" s="5280" t="s">
        <v>2310</v>
      </c>
      <c r="D17" s="5280" t="s">
        <v>2311</v>
      </c>
      <c r="E17" s="5280" t="s">
        <v>2312</v>
      </c>
      <c r="F17" s="5280" t="s">
        <v>2270</v>
      </c>
      <c r="G17" s="5280" t="s">
        <v>2313</v>
      </c>
      <c r="H17" s="5280" t="s">
        <v>28</v>
      </c>
      <c r="I17" s="5280" t="s">
        <v>808</v>
      </c>
    </row>
    <row customHeight="1" ht="11.25">
      <c r="A18" s="5280" t="s">
        <v>2251</v>
      </c>
      <c r="B18" s="5280" t="s">
        <v>16</v>
      </c>
      <c r="C18" s="5280" t="s">
        <v>2314</v>
      </c>
      <c r="D18" s="5280" t="s">
        <v>2315</v>
      </c>
      <c r="E18" s="5280" t="s">
        <v>2316</v>
      </c>
      <c r="F18" s="5280" t="s">
        <v>2317</v>
      </c>
      <c r="G18" s="5280" t="s">
        <v>2318</v>
      </c>
      <c r="H18" s="5280" t="s">
        <v>28</v>
      </c>
      <c r="I18" s="5280" t="s">
        <v>808</v>
      </c>
    </row>
    <row customHeight="1" ht="11.25">
      <c r="A19" s="5280" t="s">
        <v>2251</v>
      </c>
      <c r="B19" s="5280" t="s">
        <v>16</v>
      </c>
      <c r="C19" s="5280" t="s">
        <v>2319</v>
      </c>
      <c r="D19" s="5280" t="s">
        <v>2320</v>
      </c>
      <c r="E19" s="5280" t="s">
        <v>2321</v>
      </c>
      <c r="F19" s="5280" t="s">
        <v>2322</v>
      </c>
      <c r="G19" s="5280" t="s">
        <v>28</v>
      </c>
      <c r="H19" s="5280" t="s">
        <v>28</v>
      </c>
      <c r="I19" s="5280" t="s">
        <v>808</v>
      </c>
    </row>
    <row customHeight="1" ht="11.25">
      <c r="A20" s="5280" t="s">
        <v>2251</v>
      </c>
      <c r="B20" s="5280" t="s">
        <v>16</v>
      </c>
      <c r="C20" s="5280" t="s">
        <v>2323</v>
      </c>
      <c r="D20" s="5280" t="s">
        <v>2324</v>
      </c>
      <c r="E20" s="5280" t="s">
        <v>2321</v>
      </c>
      <c r="F20" s="5280" t="s">
        <v>2325</v>
      </c>
      <c r="G20" s="5280" t="s">
        <v>2326</v>
      </c>
      <c r="H20" s="5280" t="s">
        <v>28</v>
      </c>
      <c r="I20" s="5280" t="s">
        <v>808</v>
      </c>
    </row>
    <row customHeight="1" ht="11.25">
      <c r="A21" s="5280" t="s">
        <v>2251</v>
      </c>
      <c r="B21" s="5280" t="s">
        <v>16</v>
      </c>
      <c r="C21" s="5280" t="s">
        <v>2327</v>
      </c>
      <c r="D21" s="5280" t="s">
        <v>2328</v>
      </c>
      <c r="E21" s="5280" t="s">
        <v>2329</v>
      </c>
      <c r="F21" s="5280" t="s">
        <v>2270</v>
      </c>
      <c r="G21" s="5280" t="s">
        <v>2330</v>
      </c>
      <c r="H21" s="5280" t="s">
        <v>28</v>
      </c>
      <c r="I21" s="5280" t="s">
        <v>808</v>
      </c>
    </row>
    <row customHeight="1" ht="11.25">
      <c r="A22" s="5280" t="s">
        <v>2251</v>
      </c>
      <c r="B22" s="5280" t="s">
        <v>16</v>
      </c>
      <c r="C22" s="5280" t="s">
        <v>2331</v>
      </c>
      <c r="D22" s="5280" t="s">
        <v>2332</v>
      </c>
      <c r="E22" s="5280" t="s">
        <v>2333</v>
      </c>
      <c r="F22" s="5280" t="s">
        <v>2334</v>
      </c>
      <c r="G22" s="5280" t="s">
        <v>28</v>
      </c>
      <c r="H22" s="5280" t="s">
        <v>2335</v>
      </c>
      <c r="I22" s="5280" t="s">
        <v>808</v>
      </c>
    </row>
    <row customHeight="1" ht="11.25">
      <c r="A23" s="5280" t="s">
        <v>2251</v>
      </c>
      <c r="B23" s="5280" t="s">
        <v>16</v>
      </c>
      <c r="C23" s="5280" t="s">
        <v>2336</v>
      </c>
      <c r="D23" s="5280" t="s">
        <v>2337</v>
      </c>
      <c r="E23" s="5280" t="s">
        <v>2338</v>
      </c>
      <c r="F23" s="5280" t="s">
        <v>2334</v>
      </c>
      <c r="G23" s="5280" t="s">
        <v>28</v>
      </c>
      <c r="H23" s="5280" t="s">
        <v>2335</v>
      </c>
      <c r="I23" s="5280" t="s">
        <v>808</v>
      </c>
    </row>
    <row customHeight="1" ht="11.25">
      <c r="A24" s="5280" t="s">
        <v>2251</v>
      </c>
      <c r="B24" s="5280" t="s">
        <v>16</v>
      </c>
      <c r="C24" s="5280" t="s">
        <v>2339</v>
      </c>
      <c r="D24" s="5280" t="s">
        <v>2340</v>
      </c>
      <c r="E24" s="5280" t="s">
        <v>2341</v>
      </c>
      <c r="F24" s="5280" t="s">
        <v>2342</v>
      </c>
      <c r="G24" s="5280" t="s">
        <v>2343</v>
      </c>
      <c r="H24" s="5280" t="s">
        <v>2344</v>
      </c>
      <c r="I24" s="5280" t="s">
        <v>808</v>
      </c>
    </row>
    <row customHeight="1" ht="11.25">
      <c r="A25" s="5280" t="s">
        <v>2251</v>
      </c>
      <c r="B25" s="5280" t="s">
        <v>16</v>
      </c>
      <c r="C25" s="5280" t="s">
        <v>2345</v>
      </c>
      <c r="D25" s="5280" t="s">
        <v>2346</v>
      </c>
      <c r="E25" s="5280" t="s">
        <v>2347</v>
      </c>
      <c r="F25" s="5280" t="s">
        <v>2334</v>
      </c>
      <c r="G25" s="5280" t="s">
        <v>2348</v>
      </c>
      <c r="H25" s="5280" t="s">
        <v>28</v>
      </c>
      <c r="I25" s="5280" t="s">
        <v>808</v>
      </c>
    </row>
    <row customHeight="1" ht="11.25">
      <c r="A26" s="5280" t="s">
        <v>2251</v>
      </c>
      <c r="B26" s="5280" t="s">
        <v>16</v>
      </c>
      <c r="C26" s="5280" t="s">
        <v>2349</v>
      </c>
      <c r="D26" s="5280" t="s">
        <v>2350</v>
      </c>
      <c r="E26" s="5280" t="s">
        <v>2351</v>
      </c>
      <c r="F26" s="5280" t="s">
        <v>2265</v>
      </c>
      <c r="G26" s="5280" t="s">
        <v>2352</v>
      </c>
      <c r="H26" s="5280" t="s">
        <v>28</v>
      </c>
      <c r="I26" s="5280" t="s">
        <v>808</v>
      </c>
    </row>
    <row customHeight="1" ht="11.25">
      <c r="A27" s="5280" t="s">
        <v>2251</v>
      </c>
      <c r="B27" s="5280" t="s">
        <v>16</v>
      </c>
      <c r="C27" s="5280" t="s">
        <v>2353</v>
      </c>
      <c r="D27" s="5280" t="s">
        <v>2354</v>
      </c>
      <c r="E27" s="5280" t="s">
        <v>2355</v>
      </c>
      <c r="F27" s="5280" t="s">
        <v>2342</v>
      </c>
      <c r="G27" s="5280" t="s">
        <v>2356</v>
      </c>
      <c r="H27" s="5280" t="s">
        <v>28</v>
      </c>
      <c r="I27" s="5280" t="s">
        <v>808</v>
      </c>
    </row>
    <row customHeight="1" ht="11.25">
      <c r="A28" s="5280" t="s">
        <v>2251</v>
      </c>
      <c r="B28" s="5280" t="s">
        <v>16</v>
      </c>
      <c r="C28" s="5280" t="s">
        <v>2357</v>
      </c>
      <c r="D28" s="5280" t="s">
        <v>2358</v>
      </c>
      <c r="E28" s="5280" t="s">
        <v>2359</v>
      </c>
      <c r="F28" s="5280" t="s">
        <v>2277</v>
      </c>
      <c r="G28" s="5280" t="s">
        <v>2360</v>
      </c>
      <c r="H28" s="5280" t="s">
        <v>28</v>
      </c>
      <c r="I28" s="5280" t="s">
        <v>808</v>
      </c>
    </row>
    <row customHeight="1" ht="11.25">
      <c r="A29" s="5280" t="s">
        <v>2251</v>
      </c>
      <c r="B29" s="5280" t="s">
        <v>16</v>
      </c>
      <c r="C29" s="5280" t="s">
        <v>2361</v>
      </c>
      <c r="D29" s="5280" t="s">
        <v>2362</v>
      </c>
      <c r="E29" s="5280" t="s">
        <v>2363</v>
      </c>
      <c r="F29" s="5280" t="s">
        <v>2265</v>
      </c>
      <c r="G29" s="5280" t="s">
        <v>2364</v>
      </c>
      <c r="H29" s="5280" t="s">
        <v>28</v>
      </c>
      <c r="I29" s="5280" t="s">
        <v>808</v>
      </c>
    </row>
    <row customHeight="1" ht="11.25">
      <c r="A30" s="5280" t="s">
        <v>2251</v>
      </c>
      <c r="B30" s="5280" t="s">
        <v>16</v>
      </c>
      <c r="C30" s="5280" t="s">
        <v>2365</v>
      </c>
      <c r="D30" s="5280" t="s">
        <v>2366</v>
      </c>
      <c r="E30" s="5280" t="s">
        <v>2367</v>
      </c>
      <c r="F30" s="5280" t="s">
        <v>2342</v>
      </c>
      <c r="G30" s="5280" t="s">
        <v>2368</v>
      </c>
      <c r="H30" s="5280" t="s">
        <v>28</v>
      </c>
      <c r="I30" s="5280" t="s">
        <v>808</v>
      </c>
    </row>
    <row customHeight="1" ht="11.25">
      <c r="A31" s="5280" t="s">
        <v>2251</v>
      </c>
      <c r="B31" s="5280" t="s">
        <v>16</v>
      </c>
      <c r="C31" s="5280" t="s">
        <v>2369</v>
      </c>
      <c r="D31" s="5280" t="s">
        <v>2370</v>
      </c>
      <c r="E31" s="5280" t="s">
        <v>2371</v>
      </c>
      <c r="F31" s="5280" t="s">
        <v>2265</v>
      </c>
      <c r="G31" s="5280" t="s">
        <v>2372</v>
      </c>
      <c r="H31" s="5280" t="s">
        <v>2373</v>
      </c>
      <c r="I31" s="5280" t="s">
        <v>808</v>
      </c>
    </row>
    <row customHeight="1" ht="11.25">
      <c r="A32" s="5280" t="s">
        <v>2251</v>
      </c>
      <c r="B32" s="5280" t="s">
        <v>16</v>
      </c>
      <c r="C32" s="5280" t="s">
        <v>2374</v>
      </c>
      <c r="D32" s="5280" t="s">
        <v>2375</v>
      </c>
      <c r="E32" s="5280" t="s">
        <v>2376</v>
      </c>
      <c r="F32" s="5280" t="s">
        <v>2265</v>
      </c>
      <c r="G32" s="5280" t="s">
        <v>2377</v>
      </c>
      <c r="H32" s="5280" t="s">
        <v>2378</v>
      </c>
      <c r="I32" s="5280" t="s">
        <v>808</v>
      </c>
    </row>
    <row customHeight="1" ht="11.25">
      <c r="A33" s="5280" t="s">
        <v>2251</v>
      </c>
      <c r="B33" s="5280" t="s">
        <v>16</v>
      </c>
      <c r="C33" s="5280" t="s">
        <v>2379</v>
      </c>
      <c r="D33" s="5280" t="s">
        <v>2380</v>
      </c>
      <c r="E33" s="5280" t="s">
        <v>2381</v>
      </c>
      <c r="F33" s="5280" t="s">
        <v>2270</v>
      </c>
      <c r="G33" s="5280" t="s">
        <v>2382</v>
      </c>
      <c r="H33" s="5280" t="s">
        <v>28</v>
      </c>
      <c r="I33" s="5280" t="s">
        <v>808</v>
      </c>
    </row>
    <row customHeight="1" ht="11.25">
      <c r="A34" s="5280" t="s">
        <v>2251</v>
      </c>
      <c r="B34" s="5280" t="s">
        <v>16</v>
      </c>
      <c r="C34" s="5280" t="s">
        <v>2383</v>
      </c>
      <c r="D34" s="5280" t="s">
        <v>2384</v>
      </c>
      <c r="E34" s="5280" t="s">
        <v>2385</v>
      </c>
      <c r="F34" s="5280" t="s">
        <v>2342</v>
      </c>
      <c r="G34" s="5280" t="s">
        <v>28</v>
      </c>
      <c r="H34" s="5280" t="s">
        <v>28</v>
      </c>
      <c r="I34" s="5280" t="s">
        <v>808</v>
      </c>
    </row>
    <row customHeight="1" ht="11.25">
      <c r="A35" s="5280" t="s">
        <v>2251</v>
      </c>
      <c r="B35" s="5280" t="s">
        <v>16</v>
      </c>
      <c r="C35" s="5280" t="s">
        <v>2386</v>
      </c>
      <c r="D35" s="5280" t="s">
        <v>2387</v>
      </c>
      <c r="E35" s="5280" t="s">
        <v>2388</v>
      </c>
      <c r="F35" s="5280" t="s">
        <v>2389</v>
      </c>
      <c r="G35" s="5280" t="s">
        <v>2390</v>
      </c>
      <c r="H35" s="5280" t="s">
        <v>28</v>
      </c>
      <c r="I35" s="5280" t="s">
        <v>808</v>
      </c>
    </row>
    <row customHeight="1" ht="11.25">
      <c r="A36" s="5280" t="s">
        <v>2251</v>
      </c>
      <c r="B36" s="5280" t="s">
        <v>16</v>
      </c>
      <c r="C36" s="5280" t="s">
        <v>2391</v>
      </c>
      <c r="D36" s="5280" t="s">
        <v>2392</v>
      </c>
      <c r="E36" s="5280" t="s">
        <v>2393</v>
      </c>
      <c r="F36" s="5280" t="s">
        <v>2270</v>
      </c>
      <c r="G36" s="5280" t="s">
        <v>2394</v>
      </c>
      <c r="H36" s="5280" t="s">
        <v>28</v>
      </c>
      <c r="I36" s="5280" t="s">
        <v>808</v>
      </c>
    </row>
    <row customHeight="1" ht="11.25">
      <c r="A37" s="5280" t="s">
        <v>2251</v>
      </c>
      <c r="B37" s="5280" t="s">
        <v>16</v>
      </c>
      <c r="C37" s="5280" t="s">
        <v>2395</v>
      </c>
      <c r="D37" s="5280" t="s">
        <v>2396</v>
      </c>
      <c r="E37" s="5280" t="s">
        <v>2397</v>
      </c>
      <c r="F37" s="5280" t="s">
        <v>2342</v>
      </c>
      <c r="G37" s="5280" t="s">
        <v>2398</v>
      </c>
      <c r="H37" s="5280" t="s">
        <v>28</v>
      </c>
      <c r="I37" s="5280" t="s">
        <v>808</v>
      </c>
    </row>
    <row customHeight="1" ht="11.25">
      <c r="A38" s="5280" t="s">
        <v>2251</v>
      </c>
      <c r="B38" s="5280" t="s">
        <v>16</v>
      </c>
      <c r="C38" s="5280" t="s">
        <v>2399</v>
      </c>
      <c r="D38" s="5280" t="s">
        <v>2400</v>
      </c>
      <c r="E38" s="5280" t="s">
        <v>2401</v>
      </c>
      <c r="F38" s="5280" t="s">
        <v>2265</v>
      </c>
      <c r="G38" s="5280" t="s">
        <v>2402</v>
      </c>
      <c r="H38" s="5280" t="s">
        <v>28</v>
      </c>
      <c r="I38" s="5280" t="s">
        <v>808</v>
      </c>
    </row>
    <row customHeight="1" ht="11.25">
      <c r="A39" s="5280" t="s">
        <v>2251</v>
      </c>
      <c r="B39" s="5280" t="s">
        <v>16</v>
      </c>
      <c r="C39" s="5280" t="s">
        <v>2403</v>
      </c>
      <c r="D39" s="5280" t="s">
        <v>2404</v>
      </c>
      <c r="E39" s="5280" t="s">
        <v>2321</v>
      </c>
      <c r="F39" s="5280" t="s">
        <v>2405</v>
      </c>
      <c r="G39" s="5280" t="s">
        <v>28</v>
      </c>
      <c r="H39" s="5280" t="s">
        <v>28</v>
      </c>
      <c r="I39" s="5280" t="s">
        <v>808</v>
      </c>
    </row>
    <row customHeight="1" ht="11.25">
      <c r="A40" s="5280" t="s">
        <v>2251</v>
      </c>
      <c r="B40" s="5280" t="s">
        <v>16</v>
      </c>
      <c r="C40" s="5280" t="s">
        <v>2406</v>
      </c>
      <c r="D40" s="5280" t="s">
        <v>2407</v>
      </c>
      <c r="E40" s="5280" t="s">
        <v>2408</v>
      </c>
      <c r="F40" s="5280" t="s">
        <v>2265</v>
      </c>
      <c r="G40" s="5280" t="s">
        <v>2409</v>
      </c>
      <c r="H40" s="5280" t="s">
        <v>2410</v>
      </c>
      <c r="I40" s="5280" t="s">
        <v>808</v>
      </c>
    </row>
    <row customHeight="1" ht="11.25">
      <c r="A41" s="5280" t="s">
        <v>2251</v>
      </c>
      <c r="B41" s="5280" t="s">
        <v>16</v>
      </c>
      <c r="C41" s="5280" t="s">
        <v>2411</v>
      </c>
      <c r="D41" s="5280" t="s">
        <v>2412</v>
      </c>
      <c r="E41" s="5280" t="s">
        <v>2413</v>
      </c>
      <c r="F41" s="5280" t="s">
        <v>2414</v>
      </c>
      <c r="G41" s="5280" t="s">
        <v>28</v>
      </c>
      <c r="H41" s="5280" t="s">
        <v>28</v>
      </c>
      <c r="I41" s="5280" t="s">
        <v>808</v>
      </c>
    </row>
    <row customHeight="1" ht="11.25">
      <c r="A42" s="5280" t="s">
        <v>2251</v>
      </c>
      <c r="B42" s="5280" t="s">
        <v>16</v>
      </c>
      <c r="C42" s="5280" t="s">
        <v>2415</v>
      </c>
      <c r="D42" s="5280" t="s">
        <v>2416</v>
      </c>
      <c r="E42" s="5280" t="s">
        <v>2417</v>
      </c>
      <c r="F42" s="5280" t="s">
        <v>2418</v>
      </c>
      <c r="G42" s="5280" t="s">
        <v>28</v>
      </c>
      <c r="H42" s="5280" t="s">
        <v>28</v>
      </c>
      <c r="I42" s="5280" t="s">
        <v>808</v>
      </c>
    </row>
    <row customHeight="1" ht="11.25">
      <c r="A43" s="5280" t="s">
        <v>2251</v>
      </c>
      <c r="B43" s="5280" t="s">
        <v>16</v>
      </c>
      <c r="C43" s="5280" t="s">
        <v>2419</v>
      </c>
      <c r="D43" s="5280" t="s">
        <v>2420</v>
      </c>
      <c r="E43" s="5280" t="s">
        <v>2417</v>
      </c>
      <c r="F43" s="5280" t="s">
        <v>2421</v>
      </c>
      <c r="G43" s="5280" t="s">
        <v>2422</v>
      </c>
      <c r="H43" s="5280" t="s">
        <v>28</v>
      </c>
      <c r="I43" s="5280" t="s">
        <v>808</v>
      </c>
    </row>
    <row customHeight="1" ht="11.25">
      <c r="A44" s="5280" t="s">
        <v>2251</v>
      </c>
      <c r="B44" s="5280" t="s">
        <v>16</v>
      </c>
      <c r="C44" s="5280" t="s">
        <v>2423</v>
      </c>
      <c r="D44" s="5280" t="s">
        <v>2424</v>
      </c>
      <c r="E44" s="5280" t="s">
        <v>2425</v>
      </c>
      <c r="F44" s="5280" t="s">
        <v>2426</v>
      </c>
      <c r="G44" s="5280" t="s">
        <v>28</v>
      </c>
      <c r="H44" s="5280" t="s">
        <v>28</v>
      </c>
      <c r="I44" s="5280" t="s">
        <v>808</v>
      </c>
    </row>
    <row customHeight="1" ht="11.25">
      <c r="A45" s="5280" t="s">
        <v>2251</v>
      </c>
      <c r="B45" s="5280" t="s">
        <v>16</v>
      </c>
      <c r="C45" s="5280" t="s">
        <v>2427</v>
      </c>
      <c r="D45" s="5280" t="s">
        <v>2428</v>
      </c>
      <c r="E45" s="5280" t="s">
        <v>2429</v>
      </c>
      <c r="F45" s="5280" t="s">
        <v>2277</v>
      </c>
      <c r="G45" s="5280" t="s">
        <v>2430</v>
      </c>
      <c r="H45" s="5280" t="s">
        <v>28</v>
      </c>
      <c r="I45" s="5280" t="s">
        <v>808</v>
      </c>
    </row>
    <row customHeight="1" ht="11.25">
      <c r="A46" s="5280" t="s">
        <v>2251</v>
      </c>
      <c r="B46" s="5280" t="s">
        <v>16</v>
      </c>
      <c r="C46" s="5280" t="s">
        <v>2431</v>
      </c>
      <c r="D46" s="5280" t="s">
        <v>2432</v>
      </c>
      <c r="E46" s="5280" t="s">
        <v>2433</v>
      </c>
      <c r="F46" s="5280" t="s">
        <v>2277</v>
      </c>
      <c r="G46" s="5280" t="s">
        <v>2434</v>
      </c>
      <c r="H46" s="5280" t="s">
        <v>28</v>
      </c>
      <c r="I46" s="5280" t="s">
        <v>808</v>
      </c>
    </row>
    <row customHeight="1" ht="11.25">
      <c r="A47" s="5280" t="s">
        <v>2251</v>
      </c>
      <c r="B47" s="5280" t="s">
        <v>16</v>
      </c>
      <c r="C47" s="5280" t="s">
        <v>2435</v>
      </c>
      <c r="D47" s="5280" t="s">
        <v>2436</v>
      </c>
      <c r="E47" s="5280" t="s">
        <v>2437</v>
      </c>
      <c r="F47" s="5280" t="s">
        <v>2438</v>
      </c>
      <c r="G47" s="5280" t="s">
        <v>28</v>
      </c>
      <c r="H47" s="5280" t="s">
        <v>28</v>
      </c>
      <c r="I47" s="5280" t="s">
        <v>808</v>
      </c>
    </row>
    <row customHeight="1" ht="11.25">
      <c r="A48" s="5280" t="s">
        <v>2251</v>
      </c>
      <c r="B48" s="5280" t="s">
        <v>16</v>
      </c>
      <c r="C48" s="5280" t="s">
        <v>2439</v>
      </c>
      <c r="D48" s="5280" t="s">
        <v>2440</v>
      </c>
      <c r="E48" s="5280" t="s">
        <v>2321</v>
      </c>
      <c r="F48" s="5280" t="s">
        <v>2441</v>
      </c>
      <c r="G48" s="5280" t="s">
        <v>2442</v>
      </c>
      <c r="H48" s="5280" t="s">
        <v>28</v>
      </c>
      <c r="I48" s="5280" t="s">
        <v>808</v>
      </c>
    </row>
    <row customHeight="1" ht="11.25">
      <c r="A49" s="5280" t="s">
        <v>2251</v>
      </c>
      <c r="B49" s="5280" t="s">
        <v>16</v>
      </c>
      <c r="C49" s="5280" t="s">
        <v>2252</v>
      </c>
      <c r="D49" s="5280" t="s">
        <v>2253</v>
      </c>
      <c r="E49" s="5280" t="s">
        <v>2254</v>
      </c>
      <c r="F49" s="5280" t="s">
        <v>2255</v>
      </c>
      <c r="G49" s="5280" t="s">
        <v>2256</v>
      </c>
      <c r="H49" s="5280" t="s">
        <v>28</v>
      </c>
      <c r="I49" s="5280" t="s">
        <v>894</v>
      </c>
    </row>
    <row customHeight="1" ht="11.25">
      <c r="A50" s="5280" t="s">
        <v>2251</v>
      </c>
      <c r="B50" s="5280" t="s">
        <v>16</v>
      </c>
      <c r="C50" s="5280" t="s">
        <v>13</v>
      </c>
      <c r="D50" s="5280" t="s">
        <v>47</v>
      </c>
      <c r="E50" s="5280" t="s">
        <v>50</v>
      </c>
      <c r="F50" s="5280" t="s">
        <v>52</v>
      </c>
      <c r="G50" s="5280" t="s">
        <v>28</v>
      </c>
      <c r="H50" s="5280" t="s">
        <v>28</v>
      </c>
      <c r="I50" s="5280" t="s">
        <v>894</v>
      </c>
    </row>
    <row customHeight="1" ht="11.25">
      <c r="A51" s="5280" t="s">
        <v>2251</v>
      </c>
      <c r="B51" s="5280" t="s">
        <v>16</v>
      </c>
      <c r="C51" s="5280" t="s">
        <v>2274</v>
      </c>
      <c r="D51" s="5280" t="s">
        <v>2275</v>
      </c>
      <c r="E51" s="5280" t="s">
        <v>2276</v>
      </c>
      <c r="F51" s="5280" t="s">
        <v>2277</v>
      </c>
      <c r="G51" s="5280" t="s">
        <v>2278</v>
      </c>
      <c r="H51" s="5280" t="s">
        <v>28</v>
      </c>
      <c r="I51" s="5280" t="s">
        <v>894</v>
      </c>
    </row>
    <row customHeight="1" ht="11.25">
      <c r="A52" s="5280" t="s">
        <v>2251</v>
      </c>
      <c r="B52" s="5280" t="s">
        <v>16</v>
      </c>
      <c r="C52" s="5280" t="s">
        <v>2279</v>
      </c>
      <c r="D52" s="5280" t="s">
        <v>2280</v>
      </c>
      <c r="E52" s="5280" t="s">
        <v>2281</v>
      </c>
      <c r="F52" s="5280" t="s">
        <v>2277</v>
      </c>
      <c r="G52" s="5280" t="s">
        <v>2282</v>
      </c>
      <c r="H52" s="5280" t="s">
        <v>28</v>
      </c>
      <c r="I52" s="5280" t="s">
        <v>894</v>
      </c>
    </row>
    <row customHeight="1" ht="11.25">
      <c r="A53" s="5280" t="s">
        <v>2251</v>
      </c>
      <c r="B53" s="5280" t="s">
        <v>16</v>
      </c>
      <c r="C53" s="5280" t="s">
        <v>28</v>
      </c>
      <c r="D53" s="5280" t="s">
        <v>2291</v>
      </c>
      <c r="E53" s="5280" t="s">
        <v>2292</v>
      </c>
      <c r="F53" s="5280" t="s">
        <v>2277</v>
      </c>
      <c r="G53" s="5280" t="s">
        <v>28</v>
      </c>
      <c r="H53" s="5280" t="s">
        <v>28</v>
      </c>
      <c r="I53" s="5280" t="s">
        <v>894</v>
      </c>
    </row>
    <row customHeight="1" ht="11.25">
      <c r="A54" s="5280" t="s">
        <v>2251</v>
      </c>
      <c r="B54" s="5280" t="s">
        <v>16</v>
      </c>
      <c r="C54" s="5280" t="s">
        <v>2306</v>
      </c>
      <c r="D54" s="5280" t="s">
        <v>2307</v>
      </c>
      <c r="E54" s="5280" t="s">
        <v>2308</v>
      </c>
      <c r="F54" s="5280" t="s">
        <v>2265</v>
      </c>
      <c r="G54" s="5280" t="s">
        <v>2309</v>
      </c>
      <c r="H54" s="5280" t="s">
        <v>28</v>
      </c>
      <c r="I54" s="5280" t="s">
        <v>894</v>
      </c>
    </row>
    <row customHeight="1" ht="11.25">
      <c r="A55" s="5280" t="s">
        <v>2251</v>
      </c>
      <c r="B55" s="5280" t="s">
        <v>16</v>
      </c>
      <c r="C55" s="5280" t="s">
        <v>2314</v>
      </c>
      <c r="D55" s="5280" t="s">
        <v>2315</v>
      </c>
      <c r="E55" s="5280" t="s">
        <v>2316</v>
      </c>
      <c r="F55" s="5280" t="s">
        <v>2317</v>
      </c>
      <c r="G55" s="5280" t="s">
        <v>2318</v>
      </c>
      <c r="H55" s="5280" t="s">
        <v>28</v>
      </c>
      <c r="I55" s="5280" t="s">
        <v>894</v>
      </c>
    </row>
    <row customHeight="1" ht="11.25">
      <c r="A56" s="5280" t="s">
        <v>2251</v>
      </c>
      <c r="B56" s="5280" t="s">
        <v>16</v>
      </c>
      <c r="C56" s="5280" t="s">
        <v>2323</v>
      </c>
      <c r="D56" s="5280" t="s">
        <v>2324</v>
      </c>
      <c r="E56" s="5280" t="s">
        <v>2321</v>
      </c>
      <c r="F56" s="5280" t="s">
        <v>2325</v>
      </c>
      <c r="G56" s="5280" t="s">
        <v>2326</v>
      </c>
      <c r="H56" s="5280" t="s">
        <v>28</v>
      </c>
      <c r="I56" s="5280" t="s">
        <v>894</v>
      </c>
    </row>
    <row customHeight="1" ht="11.25">
      <c r="A57" s="5280" t="s">
        <v>2251</v>
      </c>
      <c r="B57" s="5280" t="s">
        <v>16</v>
      </c>
      <c r="C57" s="5280" t="s">
        <v>2331</v>
      </c>
      <c r="D57" s="5280" t="s">
        <v>2332</v>
      </c>
      <c r="E57" s="5280" t="s">
        <v>2333</v>
      </c>
      <c r="F57" s="5280" t="s">
        <v>2334</v>
      </c>
      <c r="G57" s="5280" t="s">
        <v>28</v>
      </c>
      <c r="H57" s="5280" t="s">
        <v>2335</v>
      </c>
      <c r="I57" s="5280" t="s">
        <v>894</v>
      </c>
    </row>
    <row customHeight="1" ht="11.25">
      <c r="A58" s="5280" t="s">
        <v>2251</v>
      </c>
      <c r="B58" s="5280" t="s">
        <v>16</v>
      </c>
      <c r="C58" s="5280" t="s">
        <v>2374</v>
      </c>
      <c r="D58" s="5280" t="s">
        <v>2375</v>
      </c>
      <c r="E58" s="5280" t="s">
        <v>2376</v>
      </c>
      <c r="F58" s="5280" t="s">
        <v>2265</v>
      </c>
      <c r="G58" s="5280" t="s">
        <v>2377</v>
      </c>
      <c r="H58" s="5280" t="s">
        <v>2378</v>
      </c>
      <c r="I58" s="5280" t="s">
        <v>894</v>
      </c>
    </row>
    <row customHeight="1" ht="11.25">
      <c r="A59" s="5280" t="s">
        <v>2251</v>
      </c>
      <c r="B59" s="5280" t="s">
        <v>16</v>
      </c>
      <c r="C59" s="5280" t="s">
        <v>2395</v>
      </c>
      <c r="D59" s="5280" t="s">
        <v>2396</v>
      </c>
      <c r="E59" s="5280" t="s">
        <v>2397</v>
      </c>
      <c r="F59" s="5280" t="s">
        <v>2342</v>
      </c>
      <c r="G59" s="5280" t="s">
        <v>2398</v>
      </c>
      <c r="H59" s="5280" t="s">
        <v>28</v>
      </c>
      <c r="I59" s="5280" t="s">
        <v>894</v>
      </c>
    </row>
    <row customHeight="1" ht="11.25">
      <c r="A60" s="5280" t="s">
        <v>2251</v>
      </c>
      <c r="B60" s="5280" t="s">
        <v>16</v>
      </c>
      <c r="C60" s="5280" t="s">
        <v>2415</v>
      </c>
      <c r="D60" s="5280" t="s">
        <v>2416</v>
      </c>
      <c r="E60" s="5280" t="s">
        <v>2417</v>
      </c>
      <c r="F60" s="5280" t="s">
        <v>2418</v>
      </c>
      <c r="G60" s="5280" t="s">
        <v>28</v>
      </c>
      <c r="H60" s="5280" t="s">
        <v>28</v>
      </c>
      <c r="I60" s="5280" t="s">
        <v>894</v>
      </c>
    </row>
    <row customHeight="1" ht="11.25">
      <c r="A61" s="5280" t="s">
        <v>2251</v>
      </c>
      <c r="B61" s="5280" t="s">
        <v>16</v>
      </c>
      <c r="C61" s="5280" t="s">
        <v>2419</v>
      </c>
      <c r="D61" s="5280" t="s">
        <v>2420</v>
      </c>
      <c r="E61" s="5280" t="s">
        <v>2417</v>
      </c>
      <c r="F61" s="5280" t="s">
        <v>2421</v>
      </c>
      <c r="G61" s="5280" t="s">
        <v>2422</v>
      </c>
      <c r="H61" s="5280" t="s">
        <v>28</v>
      </c>
      <c r="I61" s="5280" t="s">
        <v>894</v>
      </c>
    </row>
    <row customHeight="1" ht="11.25">
      <c r="A62" s="5280" t="s">
        <v>2251</v>
      </c>
      <c r="B62" s="5280" t="s">
        <v>16</v>
      </c>
      <c r="C62" s="5280" t="s">
        <v>2435</v>
      </c>
      <c r="D62" s="5280" t="s">
        <v>2436</v>
      </c>
      <c r="E62" s="5280" t="s">
        <v>2437</v>
      </c>
      <c r="F62" s="5280" t="s">
        <v>2438</v>
      </c>
      <c r="G62" s="5280" t="s">
        <v>28</v>
      </c>
      <c r="H62" s="5280" t="s">
        <v>28</v>
      </c>
      <c r="I62" s="5280" t="s">
        <v>894</v>
      </c>
    </row>
    <row customHeight="1" ht="11.25">
      <c r="A63" s="5280" t="s">
        <v>2251</v>
      </c>
      <c r="B63" s="5280" t="s">
        <v>16</v>
      </c>
      <c r="C63" s="5280" t="s">
        <v>2252</v>
      </c>
      <c r="D63" s="5280" t="s">
        <v>2253</v>
      </c>
      <c r="E63" s="5280" t="s">
        <v>2254</v>
      </c>
      <c r="F63" s="5280" t="s">
        <v>2255</v>
      </c>
      <c r="G63" s="5280" t="s">
        <v>2256</v>
      </c>
      <c r="H63" s="5280" t="s">
        <v>28</v>
      </c>
      <c r="I63" s="5280" t="s">
        <v>854</v>
      </c>
    </row>
    <row customHeight="1" ht="11.25">
      <c r="A64" s="5280" t="s">
        <v>2251</v>
      </c>
      <c r="B64" s="5280" t="s">
        <v>16</v>
      </c>
      <c r="C64" s="5280" t="s">
        <v>2262</v>
      </c>
      <c r="D64" s="5280" t="s">
        <v>2263</v>
      </c>
      <c r="E64" s="5280" t="s">
        <v>2264</v>
      </c>
      <c r="F64" s="5280" t="s">
        <v>2265</v>
      </c>
      <c r="G64" s="5280" t="s">
        <v>2266</v>
      </c>
      <c r="H64" s="5280" t="s">
        <v>28</v>
      </c>
      <c r="I64" s="5280" t="s">
        <v>854</v>
      </c>
    </row>
    <row customHeight="1" ht="11.25">
      <c r="A65" s="5280" t="s">
        <v>2251</v>
      </c>
      <c r="B65" s="5280" t="s">
        <v>16</v>
      </c>
      <c r="C65" s="5280" t="s">
        <v>2274</v>
      </c>
      <c r="D65" s="5280" t="s">
        <v>2275</v>
      </c>
      <c r="E65" s="5280" t="s">
        <v>2276</v>
      </c>
      <c r="F65" s="5280" t="s">
        <v>2277</v>
      </c>
      <c r="G65" s="5280" t="s">
        <v>2278</v>
      </c>
      <c r="H65" s="5280" t="s">
        <v>28</v>
      </c>
      <c r="I65" s="5280" t="s">
        <v>854</v>
      </c>
    </row>
    <row customHeight="1" ht="11.25">
      <c r="A66" s="5280" t="s">
        <v>2251</v>
      </c>
      <c r="B66" s="5280" t="s">
        <v>16</v>
      </c>
      <c r="C66" s="5280" t="s">
        <v>2279</v>
      </c>
      <c r="D66" s="5280" t="s">
        <v>2280</v>
      </c>
      <c r="E66" s="5280" t="s">
        <v>2281</v>
      </c>
      <c r="F66" s="5280" t="s">
        <v>2277</v>
      </c>
      <c r="G66" s="5280" t="s">
        <v>2282</v>
      </c>
      <c r="H66" s="5280" t="s">
        <v>28</v>
      </c>
      <c r="I66" s="5280" t="s">
        <v>854</v>
      </c>
    </row>
    <row customHeight="1" ht="11.25">
      <c r="A67" s="5280" t="s">
        <v>2251</v>
      </c>
      <c r="B67" s="5280" t="s">
        <v>16</v>
      </c>
      <c r="C67" s="5280" t="s">
        <v>2283</v>
      </c>
      <c r="D67" s="5280" t="s">
        <v>2284</v>
      </c>
      <c r="E67" s="5280" t="s">
        <v>2285</v>
      </c>
      <c r="F67" s="5280" t="s">
        <v>2270</v>
      </c>
      <c r="G67" s="5280" t="s">
        <v>2286</v>
      </c>
      <c r="H67" s="5280" t="s">
        <v>28</v>
      </c>
      <c r="I67" s="5280" t="s">
        <v>854</v>
      </c>
    </row>
    <row customHeight="1" ht="11.25">
      <c r="A68" s="5280" t="s">
        <v>2251</v>
      </c>
      <c r="B68" s="5280" t="s">
        <v>16</v>
      </c>
      <c r="C68" s="5280" t="s">
        <v>28</v>
      </c>
      <c r="D68" s="5280" t="s">
        <v>2291</v>
      </c>
      <c r="E68" s="5280" t="s">
        <v>2292</v>
      </c>
      <c r="F68" s="5280" t="s">
        <v>2277</v>
      </c>
      <c r="G68" s="5280" t="s">
        <v>28</v>
      </c>
      <c r="H68" s="5280" t="s">
        <v>28</v>
      </c>
      <c r="I68" s="5280" t="s">
        <v>854</v>
      </c>
    </row>
    <row customHeight="1" ht="11.25">
      <c r="A69" s="5280" t="s">
        <v>2251</v>
      </c>
      <c r="B69" s="5280" t="s">
        <v>16</v>
      </c>
      <c r="C69" s="5280" t="s">
        <v>2443</v>
      </c>
      <c r="D69" s="5280" t="s">
        <v>2444</v>
      </c>
      <c r="E69" s="5280" t="s">
        <v>2445</v>
      </c>
      <c r="F69" s="5280" t="s">
        <v>575</v>
      </c>
      <c r="G69" s="5280" t="s">
        <v>28</v>
      </c>
      <c r="H69" s="5280" t="s">
        <v>28</v>
      </c>
      <c r="I69" s="5280" t="s">
        <v>854</v>
      </c>
    </row>
    <row customHeight="1" ht="11.25">
      <c r="A70" s="5280" t="s">
        <v>2251</v>
      </c>
      <c r="B70" s="5280" t="s">
        <v>16</v>
      </c>
      <c r="C70" s="5280" t="s">
        <v>2446</v>
      </c>
      <c r="D70" s="5280" t="s">
        <v>2447</v>
      </c>
      <c r="E70" s="5280" t="s">
        <v>2448</v>
      </c>
      <c r="F70" s="5280" t="s">
        <v>2265</v>
      </c>
      <c r="G70" s="5280" t="s">
        <v>28</v>
      </c>
      <c r="H70" s="5280" t="s">
        <v>2449</v>
      </c>
      <c r="I70" s="5280" t="s">
        <v>854</v>
      </c>
    </row>
    <row customHeight="1" ht="11.25">
      <c r="A71" s="5280" t="s">
        <v>2251</v>
      </c>
      <c r="B71" s="5280" t="s">
        <v>16</v>
      </c>
      <c r="C71" s="5280" t="s">
        <v>2450</v>
      </c>
      <c r="D71" s="5280" t="s">
        <v>2451</v>
      </c>
      <c r="E71" s="5280" t="s">
        <v>2452</v>
      </c>
      <c r="F71" s="5280" t="s">
        <v>2277</v>
      </c>
      <c r="G71" s="5280" t="s">
        <v>2453</v>
      </c>
      <c r="H71" s="5280" t="s">
        <v>28</v>
      </c>
      <c r="I71" s="5280" t="s">
        <v>854</v>
      </c>
    </row>
    <row customHeight="1" ht="11.25">
      <c r="A72" s="5280" t="s">
        <v>2251</v>
      </c>
      <c r="B72" s="5280" t="s">
        <v>16</v>
      </c>
      <c r="C72" s="5280" t="s">
        <v>2454</v>
      </c>
      <c r="D72" s="5280" t="s">
        <v>2455</v>
      </c>
      <c r="E72" s="5280" t="s">
        <v>2456</v>
      </c>
      <c r="F72" s="5280" t="s">
        <v>2265</v>
      </c>
      <c r="G72" s="5280" t="s">
        <v>2457</v>
      </c>
      <c r="H72" s="5280" t="s">
        <v>2458</v>
      </c>
      <c r="I72" s="5280" t="s">
        <v>854</v>
      </c>
    </row>
    <row customHeight="1" ht="11.25">
      <c r="A73" s="5280" t="s">
        <v>2251</v>
      </c>
      <c r="B73" s="5280" t="s">
        <v>16</v>
      </c>
      <c r="C73" s="5280" t="s">
        <v>2293</v>
      </c>
      <c r="D73" s="5280" t="s">
        <v>2294</v>
      </c>
      <c r="E73" s="5280" t="s">
        <v>2295</v>
      </c>
      <c r="F73" s="5280" t="s">
        <v>2265</v>
      </c>
      <c r="G73" s="5280" t="s">
        <v>2296</v>
      </c>
      <c r="H73" s="5280" t="s">
        <v>28</v>
      </c>
      <c r="I73" s="5280" t="s">
        <v>854</v>
      </c>
    </row>
    <row customHeight="1" ht="11.25">
      <c r="A74" s="5280" t="s">
        <v>2251</v>
      </c>
      <c r="B74" s="5280" t="s">
        <v>16</v>
      </c>
      <c r="C74" s="5280" t="s">
        <v>2297</v>
      </c>
      <c r="D74" s="5280" t="s">
        <v>2298</v>
      </c>
      <c r="E74" s="5280" t="s">
        <v>2299</v>
      </c>
      <c r="F74" s="5280" t="s">
        <v>2300</v>
      </c>
      <c r="G74" s="5280" t="s">
        <v>2301</v>
      </c>
      <c r="H74" s="5280" t="s">
        <v>28</v>
      </c>
      <c r="I74" s="5280" t="s">
        <v>854</v>
      </c>
    </row>
    <row customHeight="1" ht="11.25">
      <c r="A75" s="5280" t="s">
        <v>2251</v>
      </c>
      <c r="B75" s="5280" t="s">
        <v>16</v>
      </c>
      <c r="C75" s="5280" t="s">
        <v>2459</v>
      </c>
      <c r="D75" s="5280" t="s">
        <v>2460</v>
      </c>
      <c r="E75" s="5280" t="s">
        <v>2461</v>
      </c>
      <c r="F75" s="5280" t="s">
        <v>2300</v>
      </c>
      <c r="G75" s="5280" t="s">
        <v>28</v>
      </c>
      <c r="H75" s="5280" t="s">
        <v>28</v>
      </c>
      <c r="I75" s="5280" t="s">
        <v>854</v>
      </c>
    </row>
    <row customHeight="1" ht="11.25">
      <c r="A76" s="5280" t="s">
        <v>2251</v>
      </c>
      <c r="B76" s="5280" t="s">
        <v>16</v>
      </c>
      <c r="C76" s="5280" t="s">
        <v>2306</v>
      </c>
      <c r="D76" s="5280" t="s">
        <v>2307</v>
      </c>
      <c r="E76" s="5280" t="s">
        <v>2308</v>
      </c>
      <c r="F76" s="5280" t="s">
        <v>2265</v>
      </c>
      <c r="G76" s="5280" t="s">
        <v>2309</v>
      </c>
      <c r="H76" s="5280" t="s">
        <v>28</v>
      </c>
      <c r="I76" s="5280" t="s">
        <v>854</v>
      </c>
    </row>
    <row customHeight="1" ht="11.25">
      <c r="A77" s="5280" t="s">
        <v>2251</v>
      </c>
      <c r="B77" s="5280" t="s">
        <v>16</v>
      </c>
      <c r="C77" s="5280" t="s">
        <v>2310</v>
      </c>
      <c r="D77" s="5280" t="s">
        <v>2311</v>
      </c>
      <c r="E77" s="5280" t="s">
        <v>2312</v>
      </c>
      <c r="F77" s="5280" t="s">
        <v>2270</v>
      </c>
      <c r="G77" s="5280" t="s">
        <v>2313</v>
      </c>
      <c r="H77" s="5280" t="s">
        <v>28</v>
      </c>
      <c r="I77" s="5280" t="s">
        <v>854</v>
      </c>
    </row>
    <row customHeight="1" ht="11.25">
      <c r="A78" s="5280" t="s">
        <v>2251</v>
      </c>
      <c r="B78" s="5280" t="s">
        <v>16</v>
      </c>
      <c r="C78" s="5280" t="s">
        <v>2314</v>
      </c>
      <c r="D78" s="5280" t="s">
        <v>2315</v>
      </c>
      <c r="E78" s="5280" t="s">
        <v>2316</v>
      </c>
      <c r="F78" s="5280" t="s">
        <v>2317</v>
      </c>
      <c r="G78" s="5280" t="s">
        <v>2318</v>
      </c>
      <c r="H78" s="5280" t="s">
        <v>28</v>
      </c>
      <c r="I78" s="5280" t="s">
        <v>854</v>
      </c>
    </row>
    <row customHeight="1" ht="11.25">
      <c r="A79" s="5280" t="s">
        <v>2251</v>
      </c>
      <c r="B79" s="5280" t="s">
        <v>16</v>
      </c>
      <c r="C79" s="5280" t="s">
        <v>2323</v>
      </c>
      <c r="D79" s="5280" t="s">
        <v>2324</v>
      </c>
      <c r="E79" s="5280" t="s">
        <v>2321</v>
      </c>
      <c r="F79" s="5280" t="s">
        <v>2325</v>
      </c>
      <c r="G79" s="5280" t="s">
        <v>2326</v>
      </c>
      <c r="H79" s="5280" t="s">
        <v>28</v>
      </c>
      <c r="I79" s="5280" t="s">
        <v>854</v>
      </c>
    </row>
    <row customHeight="1" ht="11.25">
      <c r="A80" s="5280" t="s">
        <v>2251</v>
      </c>
      <c r="B80" s="5280" t="s">
        <v>16</v>
      </c>
      <c r="C80" s="5280" t="s">
        <v>2327</v>
      </c>
      <c r="D80" s="5280" t="s">
        <v>2328</v>
      </c>
      <c r="E80" s="5280" t="s">
        <v>2329</v>
      </c>
      <c r="F80" s="5280" t="s">
        <v>2270</v>
      </c>
      <c r="G80" s="5280" t="s">
        <v>2330</v>
      </c>
      <c r="H80" s="5280" t="s">
        <v>28</v>
      </c>
      <c r="I80" s="5280" t="s">
        <v>854</v>
      </c>
    </row>
    <row customHeight="1" ht="11.25">
      <c r="A81" s="5280" t="s">
        <v>2251</v>
      </c>
      <c r="B81" s="5280" t="s">
        <v>16</v>
      </c>
      <c r="C81" s="5280" t="s">
        <v>2462</v>
      </c>
      <c r="D81" s="5280" t="s">
        <v>2463</v>
      </c>
      <c r="E81" s="5280" t="s">
        <v>2464</v>
      </c>
      <c r="F81" s="5280" t="s">
        <v>2465</v>
      </c>
      <c r="G81" s="5280" t="s">
        <v>28</v>
      </c>
      <c r="H81" s="5280" t="s">
        <v>28</v>
      </c>
      <c r="I81" s="5280" t="s">
        <v>854</v>
      </c>
    </row>
    <row customHeight="1" ht="11.25">
      <c r="A82" s="5280" t="s">
        <v>2251</v>
      </c>
      <c r="B82" s="5280" t="s">
        <v>16</v>
      </c>
      <c r="C82" s="5280" t="s">
        <v>2331</v>
      </c>
      <c r="D82" s="5280" t="s">
        <v>2332</v>
      </c>
      <c r="E82" s="5280" t="s">
        <v>2333</v>
      </c>
      <c r="F82" s="5280" t="s">
        <v>2334</v>
      </c>
      <c r="G82" s="5280" t="s">
        <v>28</v>
      </c>
      <c r="H82" s="5280" t="s">
        <v>2335</v>
      </c>
      <c r="I82" s="5280" t="s">
        <v>854</v>
      </c>
    </row>
    <row customHeight="1" ht="11.25">
      <c r="A83" s="5280" t="s">
        <v>2251</v>
      </c>
      <c r="B83" s="5280" t="s">
        <v>16</v>
      </c>
      <c r="C83" s="5280" t="s">
        <v>2466</v>
      </c>
      <c r="D83" s="5280" t="s">
        <v>2467</v>
      </c>
      <c r="E83" s="5280" t="s">
        <v>2468</v>
      </c>
      <c r="F83" s="5280" t="s">
        <v>2317</v>
      </c>
      <c r="G83" s="5280" t="s">
        <v>2469</v>
      </c>
      <c r="H83" s="5280" t="s">
        <v>2470</v>
      </c>
      <c r="I83" s="5280" t="s">
        <v>854</v>
      </c>
    </row>
    <row customHeight="1" ht="11.25">
      <c r="A84" s="5280" t="s">
        <v>2251</v>
      </c>
      <c r="B84" s="5280" t="s">
        <v>16</v>
      </c>
      <c r="C84" s="5280" t="s">
        <v>2471</v>
      </c>
      <c r="D84" s="5280" t="s">
        <v>2472</v>
      </c>
      <c r="E84" s="5280" t="s">
        <v>2473</v>
      </c>
      <c r="F84" s="5280" t="s">
        <v>2265</v>
      </c>
      <c r="G84" s="5280" t="s">
        <v>2474</v>
      </c>
      <c r="H84" s="5280" t="s">
        <v>28</v>
      </c>
      <c r="I84" s="5280" t="s">
        <v>854</v>
      </c>
    </row>
    <row customHeight="1" ht="11.25">
      <c r="A85" s="5280" t="s">
        <v>2251</v>
      </c>
      <c r="B85" s="5280" t="s">
        <v>16</v>
      </c>
      <c r="C85" s="5280" t="s">
        <v>2345</v>
      </c>
      <c r="D85" s="5280" t="s">
        <v>2346</v>
      </c>
      <c r="E85" s="5280" t="s">
        <v>2347</v>
      </c>
      <c r="F85" s="5280" t="s">
        <v>2334</v>
      </c>
      <c r="G85" s="5280" t="s">
        <v>2348</v>
      </c>
      <c r="H85" s="5280" t="s">
        <v>28</v>
      </c>
      <c r="I85" s="5280" t="s">
        <v>854</v>
      </c>
    </row>
    <row customHeight="1" ht="11.25">
      <c r="A86" s="5280" t="s">
        <v>2251</v>
      </c>
      <c r="B86" s="5280" t="s">
        <v>16</v>
      </c>
      <c r="C86" s="5280" t="s">
        <v>2475</v>
      </c>
      <c r="D86" s="5280" t="s">
        <v>2476</v>
      </c>
      <c r="E86" s="5280" t="s">
        <v>2477</v>
      </c>
      <c r="F86" s="5280" t="s">
        <v>2478</v>
      </c>
      <c r="G86" s="5280" t="s">
        <v>28</v>
      </c>
      <c r="H86" s="5280" t="s">
        <v>28</v>
      </c>
      <c r="I86" s="5280" t="s">
        <v>854</v>
      </c>
    </row>
    <row customHeight="1" ht="11.25">
      <c r="A87" s="5280" t="s">
        <v>2251</v>
      </c>
      <c r="B87" s="5280" t="s">
        <v>16</v>
      </c>
      <c r="C87" s="5280" t="s">
        <v>2349</v>
      </c>
      <c r="D87" s="5280" t="s">
        <v>2350</v>
      </c>
      <c r="E87" s="5280" t="s">
        <v>2351</v>
      </c>
      <c r="F87" s="5280" t="s">
        <v>2265</v>
      </c>
      <c r="G87" s="5280" t="s">
        <v>2352</v>
      </c>
      <c r="H87" s="5280" t="s">
        <v>28</v>
      </c>
      <c r="I87" s="5280" t="s">
        <v>854</v>
      </c>
    </row>
    <row customHeight="1" ht="11.25">
      <c r="A88" s="5280" t="s">
        <v>2251</v>
      </c>
      <c r="B88" s="5280" t="s">
        <v>16</v>
      </c>
      <c r="C88" s="5280" t="s">
        <v>2353</v>
      </c>
      <c r="D88" s="5280" t="s">
        <v>2354</v>
      </c>
      <c r="E88" s="5280" t="s">
        <v>2355</v>
      </c>
      <c r="F88" s="5280" t="s">
        <v>2342</v>
      </c>
      <c r="G88" s="5280" t="s">
        <v>2356</v>
      </c>
      <c r="H88" s="5280" t="s">
        <v>28</v>
      </c>
      <c r="I88" s="5280" t="s">
        <v>854</v>
      </c>
    </row>
    <row customHeight="1" ht="11.25">
      <c r="A89" s="5280" t="s">
        <v>2251</v>
      </c>
      <c r="B89" s="5280" t="s">
        <v>16</v>
      </c>
      <c r="C89" s="5280" t="s">
        <v>2479</v>
      </c>
      <c r="D89" s="5280" t="s">
        <v>2480</v>
      </c>
      <c r="E89" s="5280" t="s">
        <v>2481</v>
      </c>
      <c r="F89" s="5280" t="s">
        <v>2265</v>
      </c>
      <c r="G89" s="5280" t="s">
        <v>28</v>
      </c>
      <c r="H89" s="5280" t="s">
        <v>2482</v>
      </c>
      <c r="I89" s="5280" t="s">
        <v>854</v>
      </c>
    </row>
    <row customHeight="1" ht="11.25">
      <c r="A90" s="5280" t="s">
        <v>2251</v>
      </c>
      <c r="B90" s="5280" t="s">
        <v>16</v>
      </c>
      <c r="C90" s="5280" t="s">
        <v>2483</v>
      </c>
      <c r="D90" s="5280" t="s">
        <v>2484</v>
      </c>
      <c r="E90" s="5280" t="s">
        <v>2485</v>
      </c>
      <c r="F90" s="5280" t="s">
        <v>2342</v>
      </c>
      <c r="G90" s="5280" t="s">
        <v>2486</v>
      </c>
      <c r="H90" s="5280" t="s">
        <v>28</v>
      </c>
      <c r="I90" s="5280" t="s">
        <v>854</v>
      </c>
    </row>
    <row customHeight="1" ht="11.25">
      <c r="A91" s="5280" t="s">
        <v>2251</v>
      </c>
      <c r="B91" s="5280" t="s">
        <v>16</v>
      </c>
      <c r="C91" s="5280" t="s">
        <v>2487</v>
      </c>
      <c r="D91" s="5280" t="s">
        <v>2488</v>
      </c>
      <c r="E91" s="5280" t="s">
        <v>2489</v>
      </c>
      <c r="F91" s="5280" t="s">
        <v>2389</v>
      </c>
      <c r="G91" s="5280" t="s">
        <v>2490</v>
      </c>
      <c r="H91" s="5280" t="s">
        <v>28</v>
      </c>
      <c r="I91" s="5280" t="s">
        <v>854</v>
      </c>
    </row>
    <row customHeight="1" ht="11.25">
      <c r="A92" s="5280" t="s">
        <v>2251</v>
      </c>
      <c r="B92" s="5280" t="s">
        <v>16</v>
      </c>
      <c r="C92" s="5280" t="s">
        <v>2361</v>
      </c>
      <c r="D92" s="5280" t="s">
        <v>2362</v>
      </c>
      <c r="E92" s="5280" t="s">
        <v>2363</v>
      </c>
      <c r="F92" s="5280" t="s">
        <v>2265</v>
      </c>
      <c r="G92" s="5280" t="s">
        <v>2364</v>
      </c>
      <c r="H92" s="5280" t="s">
        <v>28</v>
      </c>
      <c r="I92" s="5280" t="s">
        <v>854</v>
      </c>
    </row>
    <row customHeight="1" ht="11.25">
      <c r="A93" s="5280" t="s">
        <v>2251</v>
      </c>
      <c r="B93" s="5280" t="s">
        <v>16</v>
      </c>
      <c r="C93" s="5280" t="s">
        <v>2491</v>
      </c>
      <c r="D93" s="5280" t="s">
        <v>2492</v>
      </c>
      <c r="E93" s="5280" t="s">
        <v>2493</v>
      </c>
      <c r="F93" s="5280" t="s">
        <v>2465</v>
      </c>
      <c r="G93" s="5280" t="s">
        <v>2494</v>
      </c>
      <c r="H93" s="5280" t="s">
        <v>28</v>
      </c>
      <c r="I93" s="5280" t="s">
        <v>854</v>
      </c>
    </row>
    <row customHeight="1" ht="11.25">
      <c r="A94" s="5280" t="s">
        <v>2251</v>
      </c>
      <c r="B94" s="5280" t="s">
        <v>16</v>
      </c>
      <c r="C94" s="5280" t="s">
        <v>2495</v>
      </c>
      <c r="D94" s="5280" t="s">
        <v>2496</v>
      </c>
      <c r="E94" s="5280" t="s">
        <v>2497</v>
      </c>
      <c r="F94" s="5280" t="s">
        <v>2342</v>
      </c>
      <c r="G94" s="5280" t="s">
        <v>2498</v>
      </c>
      <c r="H94" s="5280" t="s">
        <v>2499</v>
      </c>
      <c r="I94" s="5280" t="s">
        <v>854</v>
      </c>
    </row>
    <row customHeight="1" ht="11.25">
      <c r="A95" s="5280" t="s">
        <v>2251</v>
      </c>
      <c r="B95" s="5280" t="s">
        <v>16</v>
      </c>
      <c r="C95" s="5280" t="s">
        <v>2365</v>
      </c>
      <c r="D95" s="5280" t="s">
        <v>2366</v>
      </c>
      <c r="E95" s="5280" t="s">
        <v>2367</v>
      </c>
      <c r="F95" s="5280" t="s">
        <v>2342</v>
      </c>
      <c r="G95" s="5280" t="s">
        <v>2368</v>
      </c>
      <c r="H95" s="5280" t="s">
        <v>28</v>
      </c>
      <c r="I95" s="5280" t="s">
        <v>854</v>
      </c>
    </row>
    <row customHeight="1" ht="11.25">
      <c r="A96" s="5280" t="s">
        <v>2251</v>
      </c>
      <c r="B96" s="5280" t="s">
        <v>16</v>
      </c>
      <c r="C96" s="5280" t="s">
        <v>2369</v>
      </c>
      <c r="D96" s="5280" t="s">
        <v>2370</v>
      </c>
      <c r="E96" s="5280" t="s">
        <v>2371</v>
      </c>
      <c r="F96" s="5280" t="s">
        <v>2265</v>
      </c>
      <c r="G96" s="5280" t="s">
        <v>2372</v>
      </c>
      <c r="H96" s="5280" t="s">
        <v>2373</v>
      </c>
      <c r="I96" s="5280" t="s">
        <v>854</v>
      </c>
    </row>
    <row customHeight="1" ht="11.25">
      <c r="A97" s="5280" t="s">
        <v>2251</v>
      </c>
      <c r="B97" s="5280" t="s">
        <v>16</v>
      </c>
      <c r="C97" s="5280" t="s">
        <v>2374</v>
      </c>
      <c r="D97" s="5280" t="s">
        <v>2375</v>
      </c>
      <c r="E97" s="5280" t="s">
        <v>2376</v>
      </c>
      <c r="F97" s="5280" t="s">
        <v>2265</v>
      </c>
      <c r="G97" s="5280" t="s">
        <v>2377</v>
      </c>
      <c r="H97" s="5280" t="s">
        <v>2378</v>
      </c>
      <c r="I97" s="5280" t="s">
        <v>854</v>
      </c>
    </row>
    <row customHeight="1" ht="11.25">
      <c r="A98" s="5280" t="s">
        <v>2251</v>
      </c>
      <c r="B98" s="5280" t="s">
        <v>16</v>
      </c>
      <c r="C98" s="5280" t="s">
        <v>2500</v>
      </c>
      <c r="D98" s="5280" t="s">
        <v>2501</v>
      </c>
      <c r="E98" s="5280" t="s">
        <v>2502</v>
      </c>
      <c r="F98" s="5280" t="s">
        <v>2277</v>
      </c>
      <c r="G98" s="5280" t="s">
        <v>28</v>
      </c>
      <c r="H98" s="5280" t="s">
        <v>28</v>
      </c>
      <c r="I98" s="5280" t="s">
        <v>854</v>
      </c>
    </row>
    <row customHeight="1" ht="11.25">
      <c r="A99" s="5280" t="s">
        <v>2251</v>
      </c>
      <c r="B99" s="5280" t="s">
        <v>16</v>
      </c>
      <c r="C99" s="5280" t="s">
        <v>2379</v>
      </c>
      <c r="D99" s="5280" t="s">
        <v>2380</v>
      </c>
      <c r="E99" s="5280" t="s">
        <v>2381</v>
      </c>
      <c r="F99" s="5280" t="s">
        <v>2270</v>
      </c>
      <c r="G99" s="5280" t="s">
        <v>2382</v>
      </c>
      <c r="H99" s="5280" t="s">
        <v>28</v>
      </c>
      <c r="I99" s="5280" t="s">
        <v>854</v>
      </c>
    </row>
    <row customHeight="1" ht="11.25">
      <c r="A100" s="5280" t="s">
        <v>2251</v>
      </c>
      <c r="B100" s="5280" t="s">
        <v>16</v>
      </c>
      <c r="C100" s="5280" t="s">
        <v>2386</v>
      </c>
      <c r="D100" s="5280" t="s">
        <v>2387</v>
      </c>
      <c r="E100" s="5280" t="s">
        <v>2388</v>
      </c>
      <c r="F100" s="5280" t="s">
        <v>2389</v>
      </c>
      <c r="G100" s="5280" t="s">
        <v>2390</v>
      </c>
      <c r="H100" s="5280" t="s">
        <v>28</v>
      </c>
      <c r="I100" s="5280" t="s">
        <v>854</v>
      </c>
    </row>
    <row customHeight="1" ht="11.25">
      <c r="A101" s="5280" t="s">
        <v>2251</v>
      </c>
      <c r="B101" s="5280" t="s">
        <v>16</v>
      </c>
      <c r="C101" s="5280" t="s">
        <v>2391</v>
      </c>
      <c r="D101" s="5280" t="s">
        <v>2392</v>
      </c>
      <c r="E101" s="5280" t="s">
        <v>2393</v>
      </c>
      <c r="F101" s="5280" t="s">
        <v>2270</v>
      </c>
      <c r="G101" s="5280" t="s">
        <v>2394</v>
      </c>
      <c r="H101" s="5280" t="s">
        <v>28</v>
      </c>
      <c r="I101" s="5280" t="s">
        <v>854</v>
      </c>
    </row>
    <row customHeight="1" ht="11.25">
      <c r="A102" s="5280" t="s">
        <v>2251</v>
      </c>
      <c r="B102" s="5280" t="s">
        <v>16</v>
      </c>
      <c r="C102" s="5280" t="s">
        <v>2406</v>
      </c>
      <c r="D102" s="5280" t="s">
        <v>2407</v>
      </c>
      <c r="E102" s="5280" t="s">
        <v>2408</v>
      </c>
      <c r="F102" s="5280" t="s">
        <v>2265</v>
      </c>
      <c r="G102" s="5280" t="s">
        <v>2409</v>
      </c>
      <c r="H102" s="5280" t="s">
        <v>2410</v>
      </c>
      <c r="I102" s="5280" t="s">
        <v>854</v>
      </c>
    </row>
    <row customHeight="1" ht="11.25">
      <c r="A103" s="5280" t="s">
        <v>2251</v>
      </c>
      <c r="B103" s="5280" t="s">
        <v>16</v>
      </c>
      <c r="C103" s="5280" t="s">
        <v>2411</v>
      </c>
      <c r="D103" s="5280" t="s">
        <v>2412</v>
      </c>
      <c r="E103" s="5280" t="s">
        <v>2413</v>
      </c>
      <c r="F103" s="5280" t="s">
        <v>2414</v>
      </c>
      <c r="G103" s="5280" t="s">
        <v>28</v>
      </c>
      <c r="H103" s="5280" t="s">
        <v>28</v>
      </c>
      <c r="I103" s="5280" t="s">
        <v>854</v>
      </c>
    </row>
    <row customHeight="1" ht="11.25">
      <c r="A104" s="5280" t="s">
        <v>2251</v>
      </c>
      <c r="B104" s="5280" t="s">
        <v>16</v>
      </c>
      <c r="C104" s="5280" t="s">
        <v>2415</v>
      </c>
      <c r="D104" s="5280" t="s">
        <v>2416</v>
      </c>
      <c r="E104" s="5280" t="s">
        <v>2417</v>
      </c>
      <c r="F104" s="5280" t="s">
        <v>2418</v>
      </c>
      <c r="G104" s="5280" t="s">
        <v>28</v>
      </c>
      <c r="H104" s="5280" t="s">
        <v>28</v>
      </c>
      <c r="I104" s="5280" t="s">
        <v>854</v>
      </c>
    </row>
    <row customHeight="1" ht="11.25">
      <c r="A105" s="5280" t="s">
        <v>2251</v>
      </c>
      <c r="B105" s="5280" t="s">
        <v>16</v>
      </c>
      <c r="C105" s="5280" t="s">
        <v>2419</v>
      </c>
      <c r="D105" s="5280" t="s">
        <v>2420</v>
      </c>
      <c r="E105" s="5280" t="s">
        <v>2417</v>
      </c>
      <c r="F105" s="5280" t="s">
        <v>2421</v>
      </c>
      <c r="G105" s="5280" t="s">
        <v>2422</v>
      </c>
      <c r="H105" s="5280" t="s">
        <v>28</v>
      </c>
      <c r="I105" s="5280" t="s">
        <v>854</v>
      </c>
    </row>
    <row customHeight="1" ht="11.25">
      <c r="A106" s="5280" t="s">
        <v>2251</v>
      </c>
      <c r="B106" s="5280" t="s">
        <v>16</v>
      </c>
      <c r="C106" s="5280" t="s">
        <v>2252</v>
      </c>
      <c r="D106" s="5280" t="s">
        <v>2253</v>
      </c>
      <c r="E106" s="5280" t="s">
        <v>2254</v>
      </c>
      <c r="F106" s="5280" t="s">
        <v>2255</v>
      </c>
      <c r="G106" s="5280" t="s">
        <v>2256</v>
      </c>
      <c r="H106" s="5280" t="s">
        <v>28</v>
      </c>
      <c r="I106" s="5280" t="s">
        <v>907</v>
      </c>
    </row>
    <row customHeight="1" ht="11.25">
      <c r="A107" s="5280" t="s">
        <v>2251</v>
      </c>
      <c r="B107" s="5280" t="s">
        <v>16</v>
      </c>
      <c r="C107" s="5280" t="s">
        <v>2274</v>
      </c>
      <c r="D107" s="5280" t="s">
        <v>2275</v>
      </c>
      <c r="E107" s="5280" t="s">
        <v>2276</v>
      </c>
      <c r="F107" s="5280" t="s">
        <v>2277</v>
      </c>
      <c r="G107" s="5280" t="s">
        <v>2278</v>
      </c>
      <c r="H107" s="5280" t="s">
        <v>28</v>
      </c>
      <c r="I107" s="5280" t="s">
        <v>907</v>
      </c>
    </row>
    <row customHeight="1" ht="11.25">
      <c r="A108" s="5280" t="s">
        <v>2251</v>
      </c>
      <c r="B108" s="5280" t="s">
        <v>16</v>
      </c>
      <c r="C108" s="5280" t="s">
        <v>2279</v>
      </c>
      <c r="D108" s="5280" t="s">
        <v>2280</v>
      </c>
      <c r="E108" s="5280" t="s">
        <v>2281</v>
      </c>
      <c r="F108" s="5280" t="s">
        <v>2277</v>
      </c>
      <c r="G108" s="5280" t="s">
        <v>2282</v>
      </c>
      <c r="H108" s="5280" t="s">
        <v>28</v>
      </c>
      <c r="I108" s="5280" t="s">
        <v>907</v>
      </c>
    </row>
    <row customHeight="1" ht="11.25">
      <c r="A109" s="5280" t="s">
        <v>2251</v>
      </c>
      <c r="B109" s="5280" t="s">
        <v>16</v>
      </c>
      <c r="C109" s="5280" t="s">
        <v>2283</v>
      </c>
      <c r="D109" s="5280" t="s">
        <v>2284</v>
      </c>
      <c r="E109" s="5280" t="s">
        <v>2285</v>
      </c>
      <c r="F109" s="5280" t="s">
        <v>2270</v>
      </c>
      <c r="G109" s="5280" t="s">
        <v>2286</v>
      </c>
      <c r="H109" s="5280" t="s">
        <v>28</v>
      </c>
      <c r="I109" s="5280" t="s">
        <v>907</v>
      </c>
    </row>
    <row customHeight="1" ht="11.25">
      <c r="A110" s="5280" t="s">
        <v>2251</v>
      </c>
      <c r="B110" s="5280" t="s">
        <v>16</v>
      </c>
      <c r="C110" s="5280" t="s">
        <v>28</v>
      </c>
      <c r="D110" s="5280" t="s">
        <v>2291</v>
      </c>
      <c r="E110" s="5280" t="s">
        <v>2292</v>
      </c>
      <c r="F110" s="5280" t="s">
        <v>2277</v>
      </c>
      <c r="G110" s="5280" t="s">
        <v>28</v>
      </c>
      <c r="H110" s="5280" t="s">
        <v>28</v>
      </c>
      <c r="I110" s="5280" t="s">
        <v>907</v>
      </c>
    </row>
    <row customHeight="1" ht="11.25">
      <c r="A111" s="5280" t="s">
        <v>2251</v>
      </c>
      <c r="B111" s="5280" t="s">
        <v>16</v>
      </c>
      <c r="C111" s="5280" t="s">
        <v>2446</v>
      </c>
      <c r="D111" s="5280" t="s">
        <v>2447</v>
      </c>
      <c r="E111" s="5280" t="s">
        <v>2448</v>
      </c>
      <c r="F111" s="5280" t="s">
        <v>2265</v>
      </c>
      <c r="G111" s="5280" t="s">
        <v>28</v>
      </c>
      <c r="H111" s="5280" t="s">
        <v>2449</v>
      </c>
      <c r="I111" s="5280" t="s">
        <v>907</v>
      </c>
    </row>
    <row customHeight="1" ht="11.25">
      <c r="A112" s="5280" t="s">
        <v>2251</v>
      </c>
      <c r="B112" s="5280" t="s">
        <v>16</v>
      </c>
      <c r="C112" s="5280" t="s">
        <v>2450</v>
      </c>
      <c r="D112" s="5280" t="s">
        <v>2451</v>
      </c>
      <c r="E112" s="5280" t="s">
        <v>2452</v>
      </c>
      <c r="F112" s="5280" t="s">
        <v>2277</v>
      </c>
      <c r="G112" s="5280" t="s">
        <v>2453</v>
      </c>
      <c r="H112" s="5280" t="s">
        <v>28</v>
      </c>
      <c r="I112" s="5280" t="s">
        <v>907</v>
      </c>
    </row>
    <row customHeight="1" ht="11.25">
      <c r="A113" s="5280" t="s">
        <v>2251</v>
      </c>
      <c r="B113" s="5280" t="s">
        <v>16</v>
      </c>
      <c r="C113" s="5280" t="s">
        <v>2454</v>
      </c>
      <c r="D113" s="5280" t="s">
        <v>2455</v>
      </c>
      <c r="E113" s="5280" t="s">
        <v>2456</v>
      </c>
      <c r="F113" s="5280" t="s">
        <v>2265</v>
      </c>
      <c r="G113" s="5280" t="s">
        <v>2457</v>
      </c>
      <c r="H113" s="5280" t="s">
        <v>2458</v>
      </c>
      <c r="I113" s="5280" t="s">
        <v>907</v>
      </c>
    </row>
    <row customHeight="1" ht="11.25">
      <c r="A114" s="5280" t="s">
        <v>2251</v>
      </c>
      <c r="B114" s="5280" t="s">
        <v>16</v>
      </c>
      <c r="C114" s="5280" t="s">
        <v>2293</v>
      </c>
      <c r="D114" s="5280" t="s">
        <v>2294</v>
      </c>
      <c r="E114" s="5280" t="s">
        <v>2295</v>
      </c>
      <c r="F114" s="5280" t="s">
        <v>2265</v>
      </c>
      <c r="G114" s="5280" t="s">
        <v>2296</v>
      </c>
      <c r="H114" s="5280" t="s">
        <v>28</v>
      </c>
      <c r="I114" s="5280" t="s">
        <v>907</v>
      </c>
    </row>
    <row customHeight="1" ht="11.25">
      <c r="A115" s="5280" t="s">
        <v>2251</v>
      </c>
      <c r="B115" s="5280" t="s">
        <v>16</v>
      </c>
      <c r="C115" s="5280" t="s">
        <v>2297</v>
      </c>
      <c r="D115" s="5280" t="s">
        <v>2298</v>
      </c>
      <c r="E115" s="5280" t="s">
        <v>2299</v>
      </c>
      <c r="F115" s="5280" t="s">
        <v>2300</v>
      </c>
      <c r="G115" s="5280" t="s">
        <v>2301</v>
      </c>
      <c r="H115" s="5280" t="s">
        <v>28</v>
      </c>
      <c r="I115" s="5280" t="s">
        <v>907</v>
      </c>
    </row>
    <row customHeight="1" ht="11.25">
      <c r="A116" s="5280" t="s">
        <v>2251</v>
      </c>
      <c r="B116" s="5280" t="s">
        <v>16</v>
      </c>
      <c r="C116" s="5280" t="s">
        <v>2459</v>
      </c>
      <c r="D116" s="5280" t="s">
        <v>2460</v>
      </c>
      <c r="E116" s="5280" t="s">
        <v>2461</v>
      </c>
      <c r="F116" s="5280" t="s">
        <v>2300</v>
      </c>
      <c r="G116" s="5280" t="s">
        <v>28</v>
      </c>
      <c r="H116" s="5280" t="s">
        <v>28</v>
      </c>
      <c r="I116" s="5280" t="s">
        <v>907</v>
      </c>
    </row>
    <row customHeight="1" ht="11.25">
      <c r="A117" s="5280" t="s">
        <v>2251</v>
      </c>
      <c r="B117" s="5280" t="s">
        <v>16</v>
      </c>
      <c r="C117" s="5280" t="s">
        <v>2306</v>
      </c>
      <c r="D117" s="5280" t="s">
        <v>2307</v>
      </c>
      <c r="E117" s="5280" t="s">
        <v>2308</v>
      </c>
      <c r="F117" s="5280" t="s">
        <v>2265</v>
      </c>
      <c r="G117" s="5280" t="s">
        <v>2309</v>
      </c>
      <c r="H117" s="5280" t="s">
        <v>28</v>
      </c>
      <c r="I117" s="5280" t="s">
        <v>907</v>
      </c>
    </row>
    <row customHeight="1" ht="11.25">
      <c r="A118" s="5280" t="s">
        <v>2251</v>
      </c>
      <c r="B118" s="5280" t="s">
        <v>16</v>
      </c>
      <c r="C118" s="5280" t="s">
        <v>2310</v>
      </c>
      <c r="D118" s="5280" t="s">
        <v>2311</v>
      </c>
      <c r="E118" s="5280" t="s">
        <v>2312</v>
      </c>
      <c r="F118" s="5280" t="s">
        <v>2270</v>
      </c>
      <c r="G118" s="5280" t="s">
        <v>2313</v>
      </c>
      <c r="H118" s="5280" t="s">
        <v>28</v>
      </c>
      <c r="I118" s="5280" t="s">
        <v>907</v>
      </c>
    </row>
    <row customHeight="1" ht="11.25">
      <c r="A119" s="5280" t="s">
        <v>2251</v>
      </c>
      <c r="B119" s="5280" t="s">
        <v>16</v>
      </c>
      <c r="C119" s="5280" t="s">
        <v>2314</v>
      </c>
      <c r="D119" s="5280" t="s">
        <v>2315</v>
      </c>
      <c r="E119" s="5280" t="s">
        <v>2316</v>
      </c>
      <c r="F119" s="5280" t="s">
        <v>2317</v>
      </c>
      <c r="G119" s="5280" t="s">
        <v>2318</v>
      </c>
      <c r="H119" s="5280" t="s">
        <v>28</v>
      </c>
      <c r="I119" s="5280" t="s">
        <v>907</v>
      </c>
    </row>
    <row customHeight="1" ht="11.25">
      <c r="A120" s="5280" t="s">
        <v>2251</v>
      </c>
      <c r="B120" s="5280" t="s">
        <v>16</v>
      </c>
      <c r="C120" s="5280" t="s">
        <v>2327</v>
      </c>
      <c r="D120" s="5280" t="s">
        <v>2328</v>
      </c>
      <c r="E120" s="5280" t="s">
        <v>2329</v>
      </c>
      <c r="F120" s="5280" t="s">
        <v>2270</v>
      </c>
      <c r="G120" s="5280" t="s">
        <v>2330</v>
      </c>
      <c r="H120" s="5280" t="s">
        <v>28</v>
      </c>
      <c r="I120" s="5280" t="s">
        <v>907</v>
      </c>
    </row>
    <row customHeight="1" ht="11.25">
      <c r="A121" s="5280" t="s">
        <v>2251</v>
      </c>
      <c r="B121" s="5280" t="s">
        <v>16</v>
      </c>
      <c r="C121" s="5280" t="s">
        <v>2462</v>
      </c>
      <c r="D121" s="5280" t="s">
        <v>2463</v>
      </c>
      <c r="E121" s="5280" t="s">
        <v>2464</v>
      </c>
      <c r="F121" s="5280" t="s">
        <v>2465</v>
      </c>
      <c r="G121" s="5280" t="s">
        <v>28</v>
      </c>
      <c r="H121" s="5280" t="s">
        <v>28</v>
      </c>
      <c r="I121" s="5280" t="s">
        <v>907</v>
      </c>
    </row>
    <row customHeight="1" ht="11.25">
      <c r="A122" s="5280" t="s">
        <v>2251</v>
      </c>
      <c r="B122" s="5280" t="s">
        <v>16</v>
      </c>
      <c r="C122" s="5280" t="s">
        <v>2331</v>
      </c>
      <c r="D122" s="5280" t="s">
        <v>2332</v>
      </c>
      <c r="E122" s="5280" t="s">
        <v>2333</v>
      </c>
      <c r="F122" s="5280" t="s">
        <v>2334</v>
      </c>
      <c r="G122" s="5280" t="s">
        <v>28</v>
      </c>
      <c r="H122" s="5280" t="s">
        <v>2335</v>
      </c>
      <c r="I122" s="5280" t="s">
        <v>907</v>
      </c>
    </row>
    <row customHeight="1" ht="11.25">
      <c r="A123" s="5280" t="s">
        <v>2251</v>
      </c>
      <c r="B123" s="5280" t="s">
        <v>16</v>
      </c>
      <c r="C123" s="5280" t="s">
        <v>2466</v>
      </c>
      <c r="D123" s="5280" t="s">
        <v>2467</v>
      </c>
      <c r="E123" s="5280" t="s">
        <v>2468</v>
      </c>
      <c r="F123" s="5280" t="s">
        <v>2317</v>
      </c>
      <c r="G123" s="5280" t="s">
        <v>2469</v>
      </c>
      <c r="H123" s="5280" t="s">
        <v>2470</v>
      </c>
      <c r="I123" s="5280" t="s">
        <v>907</v>
      </c>
    </row>
    <row customHeight="1" ht="11.25">
      <c r="A124" s="5280" t="s">
        <v>2251</v>
      </c>
      <c r="B124" s="5280" t="s">
        <v>16</v>
      </c>
      <c r="C124" s="5280" t="s">
        <v>2345</v>
      </c>
      <c r="D124" s="5280" t="s">
        <v>2346</v>
      </c>
      <c r="E124" s="5280" t="s">
        <v>2347</v>
      </c>
      <c r="F124" s="5280" t="s">
        <v>2334</v>
      </c>
      <c r="G124" s="5280" t="s">
        <v>2348</v>
      </c>
      <c r="H124" s="5280" t="s">
        <v>28</v>
      </c>
      <c r="I124" s="5280" t="s">
        <v>907</v>
      </c>
    </row>
    <row customHeight="1" ht="11.25">
      <c r="A125" s="5280" t="s">
        <v>2251</v>
      </c>
      <c r="B125" s="5280" t="s">
        <v>16</v>
      </c>
      <c r="C125" s="5280" t="s">
        <v>2475</v>
      </c>
      <c r="D125" s="5280" t="s">
        <v>2476</v>
      </c>
      <c r="E125" s="5280" t="s">
        <v>2477</v>
      </c>
      <c r="F125" s="5280" t="s">
        <v>2478</v>
      </c>
      <c r="G125" s="5280" t="s">
        <v>28</v>
      </c>
      <c r="H125" s="5280" t="s">
        <v>28</v>
      </c>
      <c r="I125" s="5280" t="s">
        <v>907</v>
      </c>
    </row>
    <row customHeight="1" ht="11.25">
      <c r="A126" s="5280" t="s">
        <v>2251</v>
      </c>
      <c r="B126" s="5280" t="s">
        <v>16</v>
      </c>
      <c r="C126" s="5280" t="s">
        <v>2349</v>
      </c>
      <c r="D126" s="5280" t="s">
        <v>2350</v>
      </c>
      <c r="E126" s="5280" t="s">
        <v>2351</v>
      </c>
      <c r="F126" s="5280" t="s">
        <v>2265</v>
      </c>
      <c r="G126" s="5280" t="s">
        <v>2352</v>
      </c>
      <c r="H126" s="5280" t="s">
        <v>28</v>
      </c>
      <c r="I126" s="5280" t="s">
        <v>907</v>
      </c>
    </row>
    <row customHeight="1" ht="11.25">
      <c r="A127" s="5280" t="s">
        <v>2251</v>
      </c>
      <c r="B127" s="5280" t="s">
        <v>16</v>
      </c>
      <c r="C127" s="5280" t="s">
        <v>2353</v>
      </c>
      <c r="D127" s="5280" t="s">
        <v>2354</v>
      </c>
      <c r="E127" s="5280" t="s">
        <v>2355</v>
      </c>
      <c r="F127" s="5280" t="s">
        <v>2342</v>
      </c>
      <c r="G127" s="5280" t="s">
        <v>2356</v>
      </c>
      <c r="H127" s="5280" t="s">
        <v>28</v>
      </c>
      <c r="I127" s="5280" t="s">
        <v>907</v>
      </c>
    </row>
    <row customHeight="1" ht="11.25">
      <c r="A128" s="5280" t="s">
        <v>2251</v>
      </c>
      <c r="B128" s="5280" t="s">
        <v>16</v>
      </c>
      <c r="C128" s="5280" t="s">
        <v>2479</v>
      </c>
      <c r="D128" s="5280" t="s">
        <v>2480</v>
      </c>
      <c r="E128" s="5280" t="s">
        <v>2481</v>
      </c>
      <c r="F128" s="5280" t="s">
        <v>2265</v>
      </c>
      <c r="G128" s="5280" t="s">
        <v>28</v>
      </c>
      <c r="H128" s="5280" t="s">
        <v>2482</v>
      </c>
      <c r="I128" s="5280" t="s">
        <v>907</v>
      </c>
    </row>
    <row customHeight="1" ht="11.25">
      <c r="A129" s="5280" t="s">
        <v>2251</v>
      </c>
      <c r="B129" s="5280" t="s">
        <v>16</v>
      </c>
      <c r="C129" s="5280" t="s">
        <v>2487</v>
      </c>
      <c r="D129" s="5280" t="s">
        <v>2488</v>
      </c>
      <c r="E129" s="5280" t="s">
        <v>2489</v>
      </c>
      <c r="F129" s="5280" t="s">
        <v>2389</v>
      </c>
      <c r="G129" s="5280" t="s">
        <v>2490</v>
      </c>
      <c r="H129" s="5280" t="s">
        <v>28</v>
      </c>
      <c r="I129" s="5280" t="s">
        <v>907</v>
      </c>
    </row>
    <row customHeight="1" ht="11.25">
      <c r="A130" s="5280" t="s">
        <v>2251</v>
      </c>
      <c r="B130" s="5280" t="s">
        <v>16</v>
      </c>
      <c r="C130" s="5280" t="s">
        <v>2491</v>
      </c>
      <c r="D130" s="5280" t="s">
        <v>2492</v>
      </c>
      <c r="E130" s="5280" t="s">
        <v>2493</v>
      </c>
      <c r="F130" s="5280" t="s">
        <v>2465</v>
      </c>
      <c r="G130" s="5280" t="s">
        <v>2494</v>
      </c>
      <c r="H130" s="5280" t="s">
        <v>28</v>
      </c>
      <c r="I130" s="5280" t="s">
        <v>907</v>
      </c>
    </row>
    <row customHeight="1" ht="11.25">
      <c r="A131" s="5280" t="s">
        <v>2251</v>
      </c>
      <c r="B131" s="5280" t="s">
        <v>16</v>
      </c>
      <c r="C131" s="5280" t="s">
        <v>2495</v>
      </c>
      <c r="D131" s="5280" t="s">
        <v>2496</v>
      </c>
      <c r="E131" s="5280" t="s">
        <v>2497</v>
      </c>
      <c r="F131" s="5280" t="s">
        <v>2342</v>
      </c>
      <c r="G131" s="5280" t="s">
        <v>2498</v>
      </c>
      <c r="H131" s="5280" t="s">
        <v>2499</v>
      </c>
      <c r="I131" s="5280" t="s">
        <v>907</v>
      </c>
    </row>
    <row customHeight="1" ht="11.25">
      <c r="A132" s="5280" t="s">
        <v>2251</v>
      </c>
      <c r="B132" s="5280" t="s">
        <v>16</v>
      </c>
      <c r="C132" s="5280" t="s">
        <v>2365</v>
      </c>
      <c r="D132" s="5280" t="s">
        <v>2366</v>
      </c>
      <c r="E132" s="5280" t="s">
        <v>2367</v>
      </c>
      <c r="F132" s="5280" t="s">
        <v>2342</v>
      </c>
      <c r="G132" s="5280" t="s">
        <v>2368</v>
      </c>
      <c r="H132" s="5280" t="s">
        <v>28</v>
      </c>
      <c r="I132" s="5280" t="s">
        <v>907</v>
      </c>
    </row>
    <row customHeight="1" ht="11.25">
      <c r="A133" s="5280" t="s">
        <v>2251</v>
      </c>
      <c r="B133" s="5280" t="s">
        <v>16</v>
      </c>
      <c r="C133" s="5280" t="s">
        <v>2369</v>
      </c>
      <c r="D133" s="5280" t="s">
        <v>2370</v>
      </c>
      <c r="E133" s="5280" t="s">
        <v>2371</v>
      </c>
      <c r="F133" s="5280" t="s">
        <v>2265</v>
      </c>
      <c r="G133" s="5280" t="s">
        <v>2372</v>
      </c>
      <c r="H133" s="5280" t="s">
        <v>2373</v>
      </c>
      <c r="I133" s="5280" t="s">
        <v>907</v>
      </c>
    </row>
    <row customHeight="1" ht="11.25">
      <c r="A134" s="5280" t="s">
        <v>2251</v>
      </c>
      <c r="B134" s="5280" t="s">
        <v>16</v>
      </c>
      <c r="C134" s="5280" t="s">
        <v>2374</v>
      </c>
      <c r="D134" s="5280" t="s">
        <v>2375</v>
      </c>
      <c r="E134" s="5280" t="s">
        <v>2376</v>
      </c>
      <c r="F134" s="5280" t="s">
        <v>2265</v>
      </c>
      <c r="G134" s="5280" t="s">
        <v>2377</v>
      </c>
      <c r="H134" s="5280" t="s">
        <v>2378</v>
      </c>
      <c r="I134" s="5280" t="s">
        <v>907</v>
      </c>
    </row>
    <row customHeight="1" ht="11.25">
      <c r="A135" s="5280" t="s">
        <v>2251</v>
      </c>
      <c r="B135" s="5280" t="s">
        <v>16</v>
      </c>
      <c r="C135" s="5280" t="s">
        <v>2500</v>
      </c>
      <c r="D135" s="5280" t="s">
        <v>2501</v>
      </c>
      <c r="E135" s="5280" t="s">
        <v>2502</v>
      </c>
      <c r="F135" s="5280" t="s">
        <v>2277</v>
      </c>
      <c r="G135" s="5280" t="s">
        <v>28</v>
      </c>
      <c r="H135" s="5280" t="s">
        <v>28</v>
      </c>
      <c r="I135" s="5280" t="s">
        <v>907</v>
      </c>
    </row>
    <row customHeight="1" ht="11.25">
      <c r="A136" s="5280" t="s">
        <v>2251</v>
      </c>
      <c r="B136" s="5280" t="s">
        <v>16</v>
      </c>
      <c r="C136" s="5280" t="s">
        <v>2379</v>
      </c>
      <c r="D136" s="5280" t="s">
        <v>2380</v>
      </c>
      <c r="E136" s="5280" t="s">
        <v>2381</v>
      </c>
      <c r="F136" s="5280" t="s">
        <v>2270</v>
      </c>
      <c r="G136" s="5280" t="s">
        <v>2382</v>
      </c>
      <c r="H136" s="5280" t="s">
        <v>28</v>
      </c>
      <c r="I136" s="5280" t="s">
        <v>907</v>
      </c>
    </row>
    <row customHeight="1" ht="11.25">
      <c r="A137" s="5280" t="s">
        <v>2251</v>
      </c>
      <c r="B137" s="5280" t="s">
        <v>16</v>
      </c>
      <c r="C137" s="5280" t="s">
        <v>2386</v>
      </c>
      <c r="D137" s="5280" t="s">
        <v>2387</v>
      </c>
      <c r="E137" s="5280" t="s">
        <v>2388</v>
      </c>
      <c r="F137" s="5280" t="s">
        <v>2389</v>
      </c>
      <c r="G137" s="5280" t="s">
        <v>2390</v>
      </c>
      <c r="H137" s="5280" t="s">
        <v>28</v>
      </c>
      <c r="I137" s="5280" t="s">
        <v>907</v>
      </c>
    </row>
    <row customHeight="1" ht="11.25">
      <c r="A138" s="5280" t="s">
        <v>2251</v>
      </c>
      <c r="B138" s="5280" t="s">
        <v>16</v>
      </c>
      <c r="C138" s="5280" t="s">
        <v>2391</v>
      </c>
      <c r="D138" s="5280" t="s">
        <v>2392</v>
      </c>
      <c r="E138" s="5280" t="s">
        <v>2393</v>
      </c>
      <c r="F138" s="5280" t="s">
        <v>2270</v>
      </c>
      <c r="G138" s="5280" t="s">
        <v>2394</v>
      </c>
      <c r="H138" s="5280" t="s">
        <v>28</v>
      </c>
      <c r="I138" s="5280" t="s">
        <v>907</v>
      </c>
    </row>
    <row customHeight="1" ht="11.25">
      <c r="A139" s="5280" t="s">
        <v>2251</v>
      </c>
      <c r="B139" s="5280" t="s">
        <v>16</v>
      </c>
      <c r="C139" s="5280" t="s">
        <v>2406</v>
      </c>
      <c r="D139" s="5280" t="s">
        <v>2407</v>
      </c>
      <c r="E139" s="5280" t="s">
        <v>2408</v>
      </c>
      <c r="F139" s="5280" t="s">
        <v>2265</v>
      </c>
      <c r="G139" s="5280" t="s">
        <v>2409</v>
      </c>
      <c r="H139" s="5280" t="s">
        <v>2410</v>
      </c>
      <c r="I139" s="5280" t="s">
        <v>907</v>
      </c>
    </row>
    <row customHeight="1" ht="11.25">
      <c r="A140" s="5280" t="s">
        <v>2251</v>
      </c>
      <c r="B140" s="5280" t="s">
        <v>16</v>
      </c>
      <c r="C140" s="5280" t="s">
        <v>2411</v>
      </c>
      <c r="D140" s="5280" t="s">
        <v>2412</v>
      </c>
      <c r="E140" s="5280" t="s">
        <v>2413</v>
      </c>
      <c r="F140" s="5280" t="s">
        <v>2414</v>
      </c>
      <c r="G140" s="5280" t="s">
        <v>28</v>
      </c>
      <c r="H140" s="5280" t="s">
        <v>28</v>
      </c>
      <c r="I140" s="5280" t="s">
        <v>907</v>
      </c>
    </row>
    <row customHeight="1" ht="11.25">
      <c r="A141" s="5280" t="s">
        <v>2251</v>
      </c>
      <c r="B141" s="5280" t="s">
        <v>16</v>
      </c>
      <c r="C141" s="5280" t="s">
        <v>2415</v>
      </c>
      <c r="D141" s="5280" t="s">
        <v>2416</v>
      </c>
      <c r="E141" s="5280" t="s">
        <v>2417</v>
      </c>
      <c r="F141" s="5280" t="s">
        <v>2418</v>
      </c>
      <c r="G141" s="5280" t="s">
        <v>28</v>
      </c>
      <c r="H141" s="5280" t="s">
        <v>28</v>
      </c>
      <c r="I141" s="5280" t="s">
        <v>907</v>
      </c>
    </row>
    <row customHeight="1" ht="11.25">
      <c r="A142" s="5280" t="s">
        <v>2251</v>
      </c>
      <c r="B142" s="5280" t="s">
        <v>16</v>
      </c>
      <c r="C142" s="5280" t="s">
        <v>2419</v>
      </c>
      <c r="D142" s="5280" t="s">
        <v>2420</v>
      </c>
      <c r="E142" s="5280" t="s">
        <v>2417</v>
      </c>
      <c r="F142" s="5280" t="s">
        <v>2421</v>
      </c>
      <c r="G142" s="5280" t="s">
        <v>2422</v>
      </c>
      <c r="H142" s="5280" t="s">
        <v>28</v>
      </c>
      <c r="I142" s="5280" t="s">
        <v>907</v>
      </c>
    </row>
    <row customHeight="1" ht="11.25">
      <c r="A143" s="5280" t="s">
        <v>2251</v>
      </c>
      <c r="B143" s="5280" t="s">
        <v>16</v>
      </c>
      <c r="C143" s="5280" t="s">
        <v>2503</v>
      </c>
      <c r="D143" s="5280" t="s">
        <v>2504</v>
      </c>
      <c r="E143" s="5280" t="s">
        <v>2505</v>
      </c>
      <c r="F143" s="5280" t="s">
        <v>2265</v>
      </c>
      <c r="G143" s="5280" t="s">
        <v>2506</v>
      </c>
      <c r="H143" s="5280" t="s">
        <v>28</v>
      </c>
      <c r="I143" s="5280" t="s">
        <v>907</v>
      </c>
    </row>
    <row customHeight="1" ht="11.25">
      <c r="A144" s="5280" t="s">
        <v>2251</v>
      </c>
      <c r="B144" s="5280" t="s">
        <v>16</v>
      </c>
      <c r="C144" s="5280" t="s">
        <v>2507</v>
      </c>
      <c r="D144" s="5280" t="s">
        <v>2508</v>
      </c>
      <c r="E144" s="5280" t="s">
        <v>2509</v>
      </c>
      <c r="F144" s="5280" t="s">
        <v>2270</v>
      </c>
      <c r="G144" s="5280" t="s">
        <v>28</v>
      </c>
      <c r="H144" s="5280" t="s">
        <v>28</v>
      </c>
      <c r="I144" s="5280" t="s">
        <v>1622</v>
      </c>
    </row>
    <row customHeight="1" ht="11.25">
      <c r="A145" s="5280" t="s">
        <v>2251</v>
      </c>
      <c r="B145" s="5280" t="s">
        <v>16</v>
      </c>
      <c r="C145" s="5280" t="s">
        <v>28</v>
      </c>
      <c r="D145" s="5280" t="s">
        <v>2291</v>
      </c>
      <c r="E145" s="5280" t="s">
        <v>2292</v>
      </c>
      <c r="F145" s="5280" t="s">
        <v>2277</v>
      </c>
      <c r="G145" s="5280" t="s">
        <v>28</v>
      </c>
      <c r="H145" s="5280" t="s">
        <v>28</v>
      </c>
      <c r="I145" s="5280" t="s">
        <v>1622</v>
      </c>
    </row>
    <row customHeight="1" ht="11.25">
      <c r="A146" s="5280" t="s">
        <v>2251</v>
      </c>
      <c r="B146" s="5280" t="s">
        <v>16</v>
      </c>
      <c r="C146" s="5280" t="s">
        <v>2510</v>
      </c>
      <c r="D146" s="5280" t="s">
        <v>2511</v>
      </c>
      <c r="E146" s="5280" t="s">
        <v>2512</v>
      </c>
      <c r="F146" s="5280" t="s">
        <v>2277</v>
      </c>
      <c r="G146" s="5280" t="s">
        <v>28</v>
      </c>
      <c r="H146" s="5280" t="s">
        <v>28</v>
      </c>
      <c r="I146" s="5280" t="s">
        <v>1622</v>
      </c>
    </row>
    <row customHeight="1" ht="11.25">
      <c r="A147" s="5280" t="s">
        <v>2251</v>
      </c>
      <c r="B147" s="5280" t="s">
        <v>16</v>
      </c>
      <c r="C147" s="5280" t="s">
        <v>2513</v>
      </c>
      <c r="D147" s="5280" t="s">
        <v>2514</v>
      </c>
      <c r="E147" s="5280" t="s">
        <v>2515</v>
      </c>
      <c r="F147" s="5280" t="s">
        <v>2465</v>
      </c>
      <c r="G147" s="5280" t="s">
        <v>2516</v>
      </c>
      <c r="H147" s="5280" t="s">
        <v>28</v>
      </c>
      <c r="I147" s="5280" t="s">
        <v>1622</v>
      </c>
    </row>
    <row customHeight="1" ht="11.25">
      <c r="A148" s="5280" t="s">
        <v>2251</v>
      </c>
      <c r="B148" s="5280" t="s">
        <v>16</v>
      </c>
      <c r="C148" s="5280" t="s">
        <v>2517</v>
      </c>
      <c r="D148" s="5280" t="s">
        <v>2514</v>
      </c>
      <c r="E148" s="5280" t="s">
        <v>2518</v>
      </c>
      <c r="F148" s="5280" t="s">
        <v>2277</v>
      </c>
      <c r="G148" s="5280" t="s">
        <v>28</v>
      </c>
      <c r="H148" s="5280" t="s">
        <v>28</v>
      </c>
      <c r="I148" s="5280" t="s">
        <v>1622</v>
      </c>
    </row>
    <row customHeight="1" ht="11.25">
      <c r="A149" s="5280" t="s">
        <v>2251</v>
      </c>
      <c r="B149" s="5280" t="s">
        <v>16</v>
      </c>
      <c r="C149" s="5280" t="s">
        <v>2519</v>
      </c>
      <c r="D149" s="5280" t="s">
        <v>2514</v>
      </c>
      <c r="E149" s="5280" t="s">
        <v>2518</v>
      </c>
      <c r="F149" s="5280" t="s">
        <v>2334</v>
      </c>
      <c r="G149" s="5280" t="s">
        <v>28</v>
      </c>
      <c r="H149" s="5280" t="s">
        <v>28</v>
      </c>
      <c r="I149" s="5280" t="s">
        <v>1622</v>
      </c>
    </row>
    <row customHeight="1" ht="11.25">
      <c r="A150" s="5280" t="s">
        <v>2251</v>
      </c>
      <c r="B150" s="5280" t="s">
        <v>16</v>
      </c>
      <c r="C150" s="5280" t="s">
        <v>2395</v>
      </c>
      <c r="D150" s="5280" t="s">
        <v>2396</v>
      </c>
      <c r="E150" s="5280" t="s">
        <v>2397</v>
      </c>
      <c r="F150" s="5280" t="s">
        <v>2342</v>
      </c>
      <c r="G150" s="5280" t="s">
        <v>2398</v>
      </c>
      <c r="H150" s="5280" t="s">
        <v>28</v>
      </c>
      <c r="I150" s="5280" t="s">
        <v>1622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C8068-8D35-CB63-BCC8-0829BA7C7788}" mc:Ignorable="x14ac xr xr2 xr3">
  <sheetPr>
    <tabColor rgb="FFFFCC99"/>
  </sheetPr>
  <dimension ref="A1:G34"/>
  <sheetViews>
    <sheetView topLeftCell="A1" showGridLines="0" workbookViewId="0">
      <selection activeCell="A1" sqref="A1"/>
    </sheetView>
  </sheetViews>
  <sheetFormatPr customHeight="1" defaultRowHeight="11.25"/>
  <cols>
    <col min="1" max="1" style="2912" width="9.140625"/>
  </cols>
  <sheetData>
    <row customHeight="1" ht="11.25">
      <c r="A1" s="429" t="s">
        <v>2520</v>
      </c>
      <c r="B1" s="118" t="s">
        <v>2521</v>
      </c>
      <c r="C1" s="118" t="s">
        <v>2522</v>
      </c>
      <c r="D1" s="118" t="s">
        <v>2523</v>
      </c>
      <c r="E1" s="0" t="s">
        <v>2524</v>
      </c>
      <c r="F1" s="0" t="s">
        <v>2525</v>
      </c>
      <c r="G1" s="0" t="s">
        <v>2526</v>
      </c>
    </row>
    <row customHeight="1" ht="11.25">
      <c r="A2" s="429" t="s">
        <v>16</v>
      </c>
      <c r="B2" s="0" t="s">
        <v>2527</v>
      </c>
      <c r="C2" s="0" t="s">
        <v>2528</v>
      </c>
      <c r="D2" s="0" t="s">
        <v>2527</v>
      </c>
      <c r="E2" s="0" t="s">
        <v>2528</v>
      </c>
      <c r="F2" s="0" t="s">
        <v>2529</v>
      </c>
      <c r="G2" s="0" t="s">
        <v>109</v>
      </c>
    </row>
    <row customHeight="1" ht="11.25">
      <c r="A3" s="429" t="s">
        <v>16</v>
      </c>
      <c r="B3" s="0" t="s">
        <v>2527</v>
      </c>
      <c r="C3" s="0" t="s">
        <v>2528</v>
      </c>
      <c r="D3" s="0" t="s">
        <v>2530</v>
      </c>
      <c r="E3" s="0" t="s">
        <v>2531</v>
      </c>
      <c r="F3" s="0" t="s">
        <v>2532</v>
      </c>
      <c r="G3" s="0" t="s">
        <v>110</v>
      </c>
    </row>
    <row customHeight="1" ht="11.25">
      <c r="A4" s="429" t="s">
        <v>16</v>
      </c>
      <c r="B4" s="0" t="s">
        <v>2527</v>
      </c>
      <c r="C4" s="0" t="s">
        <v>2528</v>
      </c>
      <c r="D4" s="0" t="s">
        <v>2533</v>
      </c>
      <c r="E4" s="0" t="s">
        <v>2534</v>
      </c>
      <c r="F4" s="0" t="s">
        <v>2532</v>
      </c>
      <c r="G4" s="0" t="s">
        <v>90</v>
      </c>
    </row>
    <row customHeight="1" ht="11.25">
      <c r="A5" s="429" t="s">
        <v>16</v>
      </c>
      <c r="B5" s="0" t="s">
        <v>2527</v>
      </c>
      <c r="C5" s="0" t="s">
        <v>2528</v>
      </c>
      <c r="D5" s="0" t="s">
        <v>2535</v>
      </c>
      <c r="E5" s="0" t="s">
        <v>2536</v>
      </c>
      <c r="F5" s="0" t="s">
        <v>2532</v>
      </c>
      <c r="G5" s="0" t="s">
        <v>91</v>
      </c>
    </row>
    <row customHeight="1" ht="11.25">
      <c r="A6" s="429" t="s">
        <v>16</v>
      </c>
      <c r="B6" s="0" t="s">
        <v>2527</v>
      </c>
      <c r="C6" s="0" t="s">
        <v>2528</v>
      </c>
      <c r="D6" s="0" t="s">
        <v>2537</v>
      </c>
      <c r="E6" s="0" t="s">
        <v>2538</v>
      </c>
      <c r="F6" s="0" t="s">
        <v>2532</v>
      </c>
      <c r="G6" s="0" t="s">
        <v>111</v>
      </c>
    </row>
    <row customHeight="1" ht="11.25">
      <c r="A7" s="429" t="s">
        <v>16</v>
      </c>
      <c r="B7" s="0" t="s">
        <v>2527</v>
      </c>
      <c r="C7" s="0" t="s">
        <v>2528</v>
      </c>
      <c r="D7" s="0" t="s">
        <v>2539</v>
      </c>
      <c r="E7" s="0" t="s">
        <v>2540</v>
      </c>
      <c r="F7" s="0" t="s">
        <v>2532</v>
      </c>
      <c r="G7" s="0" t="s">
        <v>92</v>
      </c>
    </row>
    <row customHeight="1" ht="11.25">
      <c r="A8" s="429" t="s">
        <v>16</v>
      </c>
      <c r="B8" s="0" t="s">
        <v>2527</v>
      </c>
      <c r="C8" s="0" t="s">
        <v>2528</v>
      </c>
      <c r="D8" s="0" t="s">
        <v>2541</v>
      </c>
      <c r="E8" s="0" t="s">
        <v>2542</v>
      </c>
      <c r="F8" s="0" t="s">
        <v>2532</v>
      </c>
      <c r="G8" s="0" t="s">
        <v>93</v>
      </c>
    </row>
    <row customHeight="1" ht="11.25">
      <c r="A9" s="429" t="s">
        <v>16</v>
      </c>
      <c r="B9" s="0" t="s">
        <v>100</v>
      </c>
      <c r="C9" s="0" t="s">
        <v>101</v>
      </c>
      <c r="D9" s="0" t="s">
        <v>100</v>
      </c>
      <c r="E9" s="0" t="s">
        <v>101</v>
      </c>
      <c r="F9" s="0" t="s">
        <v>2543</v>
      </c>
      <c r="G9" s="0" t="s">
        <v>99</v>
      </c>
    </row>
    <row customHeight="1" ht="11.25">
      <c r="A10" s="429" t="s">
        <v>16</v>
      </c>
      <c r="B10" s="0" t="s">
        <v>2544</v>
      </c>
      <c r="C10" s="0" t="s">
        <v>2545</v>
      </c>
      <c r="D10" s="0" t="s">
        <v>2546</v>
      </c>
      <c r="E10" s="0" t="s">
        <v>2547</v>
      </c>
      <c r="F10" s="0" t="s">
        <v>2532</v>
      </c>
      <c r="G10" s="0" t="s">
        <v>147</v>
      </c>
    </row>
    <row customHeight="1" ht="11.25">
      <c r="A11" s="429" t="s">
        <v>16</v>
      </c>
      <c r="B11" s="0" t="s">
        <v>2544</v>
      </c>
      <c r="C11" s="0" t="s">
        <v>2545</v>
      </c>
      <c r="D11" s="0" t="s">
        <v>2548</v>
      </c>
      <c r="E11" s="0" t="s">
        <v>2549</v>
      </c>
      <c r="F11" s="0" t="s">
        <v>2532</v>
      </c>
      <c r="G11" s="0" t="s">
        <v>148</v>
      </c>
    </row>
    <row customHeight="1" ht="11.25">
      <c r="A12" s="429" t="s">
        <v>16</v>
      </c>
      <c r="B12" s="0" t="s">
        <v>2544</v>
      </c>
      <c r="C12" s="0" t="s">
        <v>2545</v>
      </c>
      <c r="D12" s="0" t="s">
        <v>2550</v>
      </c>
      <c r="E12" s="0" t="s">
        <v>2551</v>
      </c>
      <c r="F12" s="0" t="s">
        <v>2532</v>
      </c>
      <c r="G12" s="0" t="s">
        <v>149</v>
      </c>
    </row>
    <row customHeight="1" ht="11.25">
      <c r="A13" s="429" t="s">
        <v>16</v>
      </c>
      <c r="B13" s="0" t="s">
        <v>2544</v>
      </c>
      <c r="C13" s="0" t="s">
        <v>2545</v>
      </c>
      <c r="D13" s="0" t="s">
        <v>2552</v>
      </c>
      <c r="E13" s="0" t="s">
        <v>2553</v>
      </c>
      <c r="F13" s="0" t="s">
        <v>2532</v>
      </c>
      <c r="G13" s="0" t="s">
        <v>150</v>
      </c>
    </row>
    <row customHeight="1" ht="11.25">
      <c r="A14" s="429" t="s">
        <v>16</v>
      </c>
      <c r="B14" s="0" t="s">
        <v>2544</v>
      </c>
      <c r="C14" s="0" t="s">
        <v>2545</v>
      </c>
      <c r="D14" s="0" t="s">
        <v>2544</v>
      </c>
      <c r="E14" s="0" t="s">
        <v>2545</v>
      </c>
      <c r="F14" s="0" t="s">
        <v>2529</v>
      </c>
      <c r="G14" s="0" t="s">
        <v>151</v>
      </c>
    </row>
    <row customHeight="1" ht="11.25">
      <c r="A15" s="429" t="s">
        <v>16</v>
      </c>
      <c r="B15" s="0" t="s">
        <v>2544</v>
      </c>
      <c r="C15" s="0" t="s">
        <v>2545</v>
      </c>
      <c r="D15" s="0" t="s">
        <v>2554</v>
      </c>
      <c r="E15" s="0" t="s">
        <v>2555</v>
      </c>
      <c r="F15" s="0" t="s">
        <v>2532</v>
      </c>
      <c r="G15" s="0" t="s">
        <v>152</v>
      </c>
    </row>
    <row customHeight="1" ht="11.25">
      <c r="A16" s="429" t="s">
        <v>16</v>
      </c>
      <c r="B16" s="0" t="s">
        <v>2556</v>
      </c>
      <c r="C16" s="0" t="s">
        <v>2557</v>
      </c>
      <c r="D16" s="0" t="s">
        <v>2558</v>
      </c>
      <c r="E16" s="0" t="s">
        <v>2559</v>
      </c>
      <c r="F16" s="0" t="s">
        <v>2560</v>
      </c>
      <c r="G16" s="0" t="s">
        <v>1466</v>
      </c>
    </row>
    <row customHeight="1" ht="11.25">
      <c r="A17" s="429" t="s">
        <v>16</v>
      </c>
      <c r="B17" s="0" t="s">
        <v>2556</v>
      </c>
      <c r="C17" s="0" t="s">
        <v>2557</v>
      </c>
      <c r="D17" s="0" t="s">
        <v>2561</v>
      </c>
      <c r="E17" s="0" t="s">
        <v>2562</v>
      </c>
      <c r="F17" s="0" t="s">
        <v>2560</v>
      </c>
      <c r="G17" s="0" t="s">
        <v>1471</v>
      </c>
    </row>
    <row customHeight="1" ht="11.25">
      <c r="A18" s="429" t="s">
        <v>16</v>
      </c>
      <c r="B18" s="0" t="s">
        <v>2556</v>
      </c>
      <c r="C18" s="0" t="s">
        <v>2557</v>
      </c>
      <c r="D18" s="0" t="s">
        <v>2563</v>
      </c>
      <c r="E18" s="0" t="s">
        <v>2564</v>
      </c>
      <c r="F18" s="0" t="s">
        <v>2560</v>
      </c>
      <c r="G18" s="0" t="s">
        <v>1483</v>
      </c>
    </row>
    <row customHeight="1" ht="11.25">
      <c r="A19" s="429" t="s">
        <v>16</v>
      </c>
      <c r="B19" s="0" t="s">
        <v>2556</v>
      </c>
      <c r="C19" s="0" t="s">
        <v>2557</v>
      </c>
      <c r="D19" s="0" t="s">
        <v>2565</v>
      </c>
      <c r="E19" s="0" t="s">
        <v>2566</v>
      </c>
      <c r="F19" s="0" t="s">
        <v>2560</v>
      </c>
      <c r="G19" s="0" t="s">
        <v>1497</v>
      </c>
    </row>
    <row customHeight="1" ht="11.25">
      <c r="A20" s="429" t="s">
        <v>16</v>
      </c>
      <c r="B20" s="0" t="s">
        <v>2556</v>
      </c>
      <c r="C20" s="0" t="s">
        <v>2557</v>
      </c>
      <c r="D20" s="0" t="s">
        <v>2556</v>
      </c>
      <c r="E20" s="0" t="s">
        <v>2557</v>
      </c>
      <c r="F20" s="0" t="s">
        <v>2529</v>
      </c>
      <c r="G20" s="0" t="s">
        <v>1509</v>
      </c>
    </row>
    <row customHeight="1" ht="11.25">
      <c r="A21" s="429" t="s">
        <v>16</v>
      </c>
      <c r="B21" s="0" t="s">
        <v>2556</v>
      </c>
      <c r="C21" s="0" t="s">
        <v>2557</v>
      </c>
      <c r="D21" s="0" t="s">
        <v>2567</v>
      </c>
      <c r="E21" s="0" t="s">
        <v>2568</v>
      </c>
      <c r="F21" s="0" t="s">
        <v>2569</v>
      </c>
      <c r="G21" s="0" t="s">
        <v>1518</v>
      </c>
    </row>
    <row customHeight="1" ht="11.25">
      <c r="A22" s="429" t="s">
        <v>16</v>
      </c>
      <c r="B22" s="0" t="s">
        <v>2556</v>
      </c>
      <c r="C22" s="0" t="s">
        <v>2557</v>
      </c>
      <c r="D22" s="0" t="s">
        <v>2570</v>
      </c>
      <c r="E22" s="0" t="s">
        <v>2571</v>
      </c>
      <c r="F22" s="0" t="s">
        <v>2532</v>
      </c>
      <c r="G22" s="0" t="s">
        <v>1534</v>
      </c>
    </row>
    <row customHeight="1" ht="11.25">
      <c r="A23" s="429" t="s">
        <v>16</v>
      </c>
      <c r="B23" s="0" t="s">
        <v>2556</v>
      </c>
      <c r="C23" s="0" t="s">
        <v>2557</v>
      </c>
      <c r="D23" s="0" t="s">
        <v>2572</v>
      </c>
      <c r="E23" s="0" t="s">
        <v>2573</v>
      </c>
      <c r="F23" s="0" t="s">
        <v>2560</v>
      </c>
      <c r="G23" s="0" t="s">
        <v>1541</v>
      </c>
    </row>
    <row customHeight="1" ht="11.25">
      <c r="A24" s="429" t="s">
        <v>16</v>
      </c>
      <c r="B24" s="0" t="s">
        <v>2574</v>
      </c>
      <c r="C24" s="0" t="s">
        <v>2575</v>
      </c>
      <c r="D24" s="0" t="s">
        <v>2576</v>
      </c>
      <c r="E24" s="0" t="s">
        <v>2577</v>
      </c>
      <c r="F24" s="0" t="s">
        <v>2532</v>
      </c>
      <c r="G24" s="0" t="s">
        <v>1549</v>
      </c>
    </row>
    <row customHeight="1" ht="11.25">
      <c r="A25" s="429" t="s">
        <v>16</v>
      </c>
      <c r="B25" s="0" t="s">
        <v>2574</v>
      </c>
      <c r="C25" s="0" t="s">
        <v>2575</v>
      </c>
      <c r="D25" s="0" t="s">
        <v>2578</v>
      </c>
      <c r="E25" s="0" t="s">
        <v>2579</v>
      </c>
      <c r="F25" s="0" t="s">
        <v>2532</v>
      </c>
      <c r="G25" s="0" t="s">
        <v>1556</v>
      </c>
    </row>
    <row customHeight="1" ht="11.25">
      <c r="A26" s="429" t="s">
        <v>16</v>
      </c>
      <c r="B26" s="0" t="s">
        <v>2574</v>
      </c>
      <c r="C26" s="0" t="s">
        <v>2575</v>
      </c>
      <c r="D26" s="0" t="s">
        <v>2574</v>
      </c>
      <c r="E26" s="0" t="s">
        <v>2575</v>
      </c>
      <c r="F26" s="0" t="s">
        <v>2529</v>
      </c>
      <c r="G26" s="0" t="s">
        <v>1560</v>
      </c>
    </row>
    <row customHeight="1" ht="11.25">
      <c r="A27" s="429" t="s">
        <v>16</v>
      </c>
      <c r="B27" s="0" t="s">
        <v>2574</v>
      </c>
      <c r="C27" s="0" t="s">
        <v>2575</v>
      </c>
      <c r="D27" s="0" t="s">
        <v>2580</v>
      </c>
      <c r="E27" s="0" t="s">
        <v>2581</v>
      </c>
      <c r="F27" s="0" t="s">
        <v>2532</v>
      </c>
      <c r="G27" s="0" t="s">
        <v>1565</v>
      </c>
    </row>
    <row customHeight="1" ht="11.25">
      <c r="A28" s="429" t="s">
        <v>16</v>
      </c>
      <c r="B28" s="0" t="s">
        <v>2582</v>
      </c>
      <c r="C28" s="0" t="s">
        <v>2583</v>
      </c>
      <c r="D28" s="0" t="s">
        <v>2584</v>
      </c>
      <c r="E28" s="0" t="s">
        <v>2585</v>
      </c>
      <c r="F28" s="0" t="s">
        <v>2560</v>
      </c>
      <c r="G28" s="0" t="s">
        <v>1573</v>
      </c>
    </row>
    <row customHeight="1" ht="11.25">
      <c r="A29" s="429" t="s">
        <v>16</v>
      </c>
      <c r="B29" s="0" t="s">
        <v>2582</v>
      </c>
      <c r="C29" s="0" t="s">
        <v>2583</v>
      </c>
      <c r="D29" s="0" t="s">
        <v>2586</v>
      </c>
      <c r="E29" s="0" t="s">
        <v>2587</v>
      </c>
      <c r="F29" s="0" t="s">
        <v>2532</v>
      </c>
      <c r="G29" s="0" t="s">
        <v>1575</v>
      </c>
    </row>
    <row customHeight="1" ht="11.25">
      <c r="A30" s="429" t="s">
        <v>16</v>
      </c>
      <c r="B30" s="0" t="s">
        <v>2582</v>
      </c>
      <c r="C30" s="0" t="s">
        <v>2583</v>
      </c>
      <c r="D30" s="0" t="s">
        <v>2588</v>
      </c>
      <c r="E30" s="0" t="s">
        <v>2589</v>
      </c>
      <c r="F30" s="0" t="s">
        <v>2532</v>
      </c>
      <c r="G30" s="0" t="s">
        <v>1578</v>
      </c>
    </row>
    <row customHeight="1" ht="11.25">
      <c r="A31" s="429" t="s">
        <v>16</v>
      </c>
      <c r="B31" s="0" t="s">
        <v>2582</v>
      </c>
      <c r="C31" s="0" t="s">
        <v>2583</v>
      </c>
      <c r="D31" s="0" t="s">
        <v>2590</v>
      </c>
      <c r="E31" s="0" t="s">
        <v>2591</v>
      </c>
      <c r="F31" s="0" t="s">
        <v>2560</v>
      </c>
      <c r="G31" s="0" t="s">
        <v>1584</v>
      </c>
    </row>
    <row customHeight="1" ht="11.25">
      <c r="A32" s="429" t="s">
        <v>16</v>
      </c>
      <c r="B32" s="0" t="s">
        <v>2582</v>
      </c>
      <c r="C32" s="0" t="s">
        <v>2583</v>
      </c>
      <c r="D32" s="0" t="s">
        <v>2592</v>
      </c>
      <c r="E32" s="0" t="s">
        <v>2593</v>
      </c>
      <c r="F32" s="0" t="s">
        <v>2560</v>
      </c>
      <c r="G32" s="0" t="s">
        <v>1586</v>
      </c>
    </row>
    <row customHeight="1" ht="11.25">
      <c r="A33" s="429" t="s">
        <v>16</v>
      </c>
      <c r="B33" s="0" t="s">
        <v>2582</v>
      </c>
      <c r="C33" s="0" t="s">
        <v>2583</v>
      </c>
      <c r="D33" s="0" t="s">
        <v>2582</v>
      </c>
      <c r="E33" s="0" t="s">
        <v>2583</v>
      </c>
      <c r="F33" s="0" t="s">
        <v>2529</v>
      </c>
      <c r="G33" s="0" t="s">
        <v>1588</v>
      </c>
    </row>
    <row customHeight="1" ht="11.25">
      <c r="A34" s="429" t="s">
        <v>16</v>
      </c>
      <c r="B34" s="0" t="s">
        <v>2582</v>
      </c>
      <c r="C34" s="0" t="s">
        <v>2583</v>
      </c>
      <c r="D34" s="0" t="s">
        <v>2594</v>
      </c>
      <c r="E34" s="0" t="s">
        <v>2595</v>
      </c>
      <c r="F34" s="0" t="s">
        <v>2560</v>
      </c>
      <c r="G34" s="0" t="s">
        <v>1590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92796-AC78-CED8-C3A8-08B8305CD2F7}"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4656" width="13.8515625" customWidth="1"/>
    <col min="2" max="2" style="4656" width="10.421875" customWidth="1"/>
    <col min="3" max="3" style="4656" width="7.57421875" customWidth="1"/>
    <col min="4" max="4" style="4656" width="13.8515625" customWidth="1"/>
    <col min="5" max="5" style="4656" width="11.57421875" customWidth="1"/>
    <col min="6" max="6" style="4656" width="16.28125" customWidth="1"/>
    <col min="7" max="7" style="4656" width="16.00390625" customWidth="1"/>
    <col min="8" max="9" style="4656" width="16.140625" customWidth="1"/>
  </cols>
  <sheetData>
    <row customHeight="1" ht="11.25">
      <c r="A1" s="891" t="s">
        <v>2596</v>
      </c>
      <c r="B1" s="891" t="s">
        <v>2597</v>
      </c>
      <c r="C1" s="1215" t="s">
        <v>2598</v>
      </c>
      <c r="D1" s="891" t="s">
        <v>2599</v>
      </c>
      <c r="E1" s="891" t="s">
        <v>2600</v>
      </c>
      <c r="F1" s="1215" t="s">
        <v>2601</v>
      </c>
      <c r="G1" s="1215" t="s">
        <v>2602</v>
      </c>
      <c r="H1" s="1215" t="s">
        <v>2603</v>
      </c>
      <c r="I1" s="1215" t="s">
        <v>2604</v>
      </c>
    </row>
    <row customHeight="1" ht="11.25">
      <c r="A2" s="5282" t="s">
        <v>109</v>
      </c>
      <c r="B2" s="5282" t="s">
        <v>2605</v>
      </c>
      <c r="C2" s="5282" t="s">
        <v>28</v>
      </c>
      <c r="D2" s="5282" t="s">
        <v>2606</v>
      </c>
      <c r="E2" s="5282" t="s">
        <v>2607</v>
      </c>
      <c r="F2" s="5282" t="s">
        <v>28</v>
      </c>
      <c r="G2" s="5282" t="s">
        <v>28</v>
      </c>
      <c r="H2" s="5282" t="s">
        <v>28</v>
      </c>
      <c r="I2" s="5282" t="s">
        <v>28</v>
      </c>
    </row>
    <row customHeight="1" ht="11.25">
      <c r="A3" s="5282" t="s">
        <v>110</v>
      </c>
      <c r="B3" s="5282" t="s">
        <v>2608</v>
      </c>
      <c r="C3" s="5282" t="s">
        <v>28</v>
      </c>
      <c r="D3" s="5282" t="s">
        <v>2606</v>
      </c>
      <c r="E3" s="5282" t="s">
        <v>2609</v>
      </c>
      <c r="F3" s="5282" t="s">
        <v>28</v>
      </c>
      <c r="G3" s="5282" t="s">
        <v>28</v>
      </c>
      <c r="H3" s="5282" t="s">
        <v>28</v>
      </c>
      <c r="I3" s="5282" t="s">
        <v>28</v>
      </c>
    </row>
    <row customHeight="1" ht="11.25">
      <c r="A4" s="5282" t="s">
        <v>90</v>
      </c>
      <c r="B4" s="5282" t="s">
        <v>2610</v>
      </c>
      <c r="C4" s="5282" t="s">
        <v>28</v>
      </c>
      <c r="D4" s="5282" t="s">
        <v>2606</v>
      </c>
      <c r="E4" s="5282" t="s">
        <v>2611</v>
      </c>
      <c r="F4" s="5282" t="s">
        <v>28</v>
      </c>
      <c r="G4" s="5282" t="s">
        <v>28</v>
      </c>
      <c r="H4" s="5282" t="s">
        <v>28</v>
      </c>
      <c r="I4" s="5282" t="s">
        <v>28</v>
      </c>
    </row>
    <row customHeight="1" ht="11.25">
      <c r="A5" s="5282" t="s">
        <v>91</v>
      </c>
      <c r="B5" s="5282" t="s">
        <v>2612</v>
      </c>
      <c r="C5" s="5282" t="s">
        <v>28</v>
      </c>
      <c r="D5" s="5282" t="s">
        <v>2613</v>
      </c>
      <c r="E5" s="5282" t="s">
        <v>2614</v>
      </c>
      <c r="F5" s="5282" t="s">
        <v>28</v>
      </c>
      <c r="G5" s="5282" t="s">
        <v>28</v>
      </c>
      <c r="H5" s="5282" t="s">
        <v>28</v>
      </c>
      <c r="I5" s="5282" t="s">
        <v>28</v>
      </c>
    </row>
    <row customHeight="1" ht="11.25">
      <c r="A6" s="5282" t="s">
        <v>111</v>
      </c>
      <c r="B6" s="5282" t="s">
        <v>2615</v>
      </c>
      <c r="C6" s="5282" t="s">
        <v>28</v>
      </c>
      <c r="D6" s="5282" t="s">
        <v>2613</v>
      </c>
      <c r="E6" s="5282" t="s">
        <v>2614</v>
      </c>
      <c r="F6" s="5282" t="s">
        <v>28</v>
      </c>
      <c r="G6" s="5282" t="s">
        <v>28</v>
      </c>
      <c r="H6" s="5282" t="s">
        <v>28</v>
      </c>
      <c r="I6" s="5282" t="s">
        <v>28</v>
      </c>
    </row>
    <row customHeight="1" ht="11.25">
      <c r="A7" s="5282" t="s">
        <v>92</v>
      </c>
      <c r="B7" s="5282" t="s">
        <v>2616</v>
      </c>
      <c r="C7" s="5282" t="s">
        <v>28</v>
      </c>
      <c r="D7" s="5282" t="s">
        <v>2613</v>
      </c>
      <c r="E7" s="5282" t="s">
        <v>2614</v>
      </c>
      <c r="F7" s="5282" t="s">
        <v>28</v>
      </c>
      <c r="G7" s="5282" t="s">
        <v>28</v>
      </c>
      <c r="H7" s="5282" t="s">
        <v>28</v>
      </c>
      <c r="I7" s="5282" t="s">
        <v>28</v>
      </c>
    </row>
    <row customHeight="1" ht="11.25">
      <c r="A8" s="5282" t="s">
        <v>93</v>
      </c>
      <c r="B8" s="5282" t="s">
        <v>2617</v>
      </c>
      <c r="C8" s="5282" t="s">
        <v>28</v>
      </c>
      <c r="D8" s="5282" t="s">
        <v>2613</v>
      </c>
      <c r="E8" s="5282" t="s">
        <v>2614</v>
      </c>
      <c r="F8" s="5282" t="s">
        <v>28</v>
      </c>
      <c r="G8" s="5282" t="s">
        <v>28</v>
      </c>
      <c r="H8" s="5282" t="s">
        <v>28</v>
      </c>
      <c r="I8" s="5282"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FA408-FA07-6B78-AC33-8146625379C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BC87B-F59F-8A58-1BA4-1BD55BE60F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3" width="9.140625"/>
  </cols>
  <sheetData>
    <row customHeight="1" ht="11.25">
      <c r="A1" s="239" t="s">
        <v>129</v>
      </c>
      <c r="B1" s="239" t="s">
        <v>2618</v>
      </c>
    </row>
    <row customHeight="1" ht="11.25">
      <c r="A2" s="118" t="s">
        <v>98</v>
      </c>
      <c r="B2" s="118" t="s">
        <v>2619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03C58-0E38-9F88-C8D8-FDCF5F3A5A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6" width="9.140625"/>
    <col min="2" max="2" style="4656" width="65.28125" customWidth="1"/>
  </cols>
  <sheetData>
    <row customHeight="1" ht="11.25">
      <c r="A1" s="891" t="s">
        <v>2620</v>
      </c>
      <c r="B1" s="891" t="s">
        <v>2621</v>
      </c>
    </row>
    <row customHeight="1" ht="11.25">
      <c r="A2" s="891">
        <v>4213775</v>
      </c>
      <c r="B2" s="891" t="s">
        <v>1224</v>
      </c>
    </row>
    <row customHeight="1" ht="11.25">
      <c r="A3" s="891">
        <v>4213784</v>
      </c>
      <c r="B3" s="891" t="s">
        <v>1257</v>
      </c>
    </row>
    <row customHeight="1" ht="11.25">
      <c r="A4" s="891">
        <v>4213781</v>
      </c>
      <c r="B4" s="891" t="s">
        <v>1250</v>
      </c>
    </row>
    <row customHeight="1" ht="11.25">
      <c r="A5" s="891">
        <v>4213776</v>
      </c>
      <c r="B5" s="891" t="s">
        <v>165</v>
      </c>
    </row>
    <row customHeight="1" ht="11.25">
      <c r="A6" s="891">
        <v>4213777</v>
      </c>
      <c r="B6" s="891" t="s">
        <v>171</v>
      </c>
    </row>
    <row customHeight="1" ht="11.25">
      <c r="A7" s="891">
        <v>4213778</v>
      </c>
      <c r="B7" s="891" t="s">
        <v>177</v>
      </c>
    </row>
    <row customHeight="1" ht="11.25">
      <c r="A8" s="891">
        <v>4213780</v>
      </c>
      <c r="B8" s="891" t="s">
        <v>183</v>
      </c>
    </row>
    <row customHeight="1" ht="11.25">
      <c r="A9" s="891">
        <v>4213779</v>
      </c>
      <c r="B9" s="891" t="s">
        <v>1391</v>
      </c>
    </row>
    <row customHeight="1" ht="11.25">
      <c r="A10" s="891">
        <v>4213783</v>
      </c>
      <c r="B10" s="891" t="s">
        <v>1406</v>
      </c>
    </row>
    <row customHeight="1" ht="11.25">
      <c r="A11" s="891">
        <v>4213782</v>
      </c>
      <c r="B11" s="891"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FE758-9618-2588-D7D8-EEC8F4198CB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656" width="9.140625"/>
    <col min="2" max="2" style="4656" width="65.28125" customWidth="1"/>
  </cols>
  <sheetData>
    <row customHeight="1" ht="11.25">
      <c r="A1" s="891" t="s">
        <v>2620</v>
      </c>
      <c r="B1" s="891" t="s">
        <v>2622</v>
      </c>
    </row>
    <row customHeight="1" ht="11.25">
      <c r="A2" s="891" t="s">
        <v>2623</v>
      </c>
      <c r="B2" s="891" t="s">
        <v>1505</v>
      </c>
    </row>
    <row customHeight="1" ht="11.25">
      <c r="A3" s="891" t="s">
        <v>2624</v>
      </c>
      <c r="B3" s="891" t="s">
        <v>1515</v>
      </c>
    </row>
    <row customHeight="1" ht="11.25">
      <c r="A4" s="891" t="s">
        <v>2625</v>
      </c>
      <c r="B4" s="891" t="s">
        <v>1524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D4409-5AA8-79E1-5FB8-6757EFCEC0EB}"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429" t="s">
        <v>2520</v>
      </c>
      <c r="B1" s="429" t="s">
        <v>2521</v>
      </c>
      <c r="C1" s="429" t="s">
        <v>2522</v>
      </c>
      <c r="D1" s="429" t="s">
        <v>2523</v>
      </c>
      <c r="E1" s="0" t="s">
        <v>2524</v>
      </c>
      <c r="F1" s="0" t="s">
        <v>2525</v>
      </c>
      <c r="G1" s="0" t="s">
        <v>2526</v>
      </c>
    </row>
    <row customHeight="1" ht="11.25">
      <c r="A2" s="0" t="s">
        <v>16</v>
      </c>
      <c r="B2" s="0" t="s">
        <v>2527</v>
      </c>
      <c r="C2" s="0" t="s">
        <v>2528</v>
      </c>
      <c r="D2" s="0" t="s">
        <v>2527</v>
      </c>
      <c r="E2" s="0" t="s">
        <v>2528</v>
      </c>
      <c r="F2" s="0" t="s">
        <v>2529</v>
      </c>
      <c r="G2" s="0" t="s">
        <v>109</v>
      </c>
    </row>
    <row customHeight="1" ht="11.25">
      <c r="A3" s="0" t="s">
        <v>16</v>
      </c>
      <c r="B3" s="0" t="s">
        <v>2527</v>
      </c>
      <c r="C3" s="0" t="s">
        <v>2528</v>
      </c>
      <c r="D3" s="0" t="s">
        <v>2530</v>
      </c>
      <c r="E3" s="0" t="s">
        <v>2531</v>
      </c>
      <c r="F3" s="0" t="s">
        <v>2532</v>
      </c>
      <c r="G3" s="0" t="s">
        <v>110</v>
      </c>
    </row>
    <row customHeight="1" ht="11.25">
      <c r="A4" s="0" t="s">
        <v>16</v>
      </c>
      <c r="B4" s="0" t="s">
        <v>2527</v>
      </c>
      <c r="C4" s="0" t="s">
        <v>2528</v>
      </c>
      <c r="D4" s="0" t="s">
        <v>2533</v>
      </c>
      <c r="E4" s="0" t="s">
        <v>2534</v>
      </c>
      <c r="F4" s="0" t="s">
        <v>2532</v>
      </c>
      <c r="G4" s="0" t="s">
        <v>90</v>
      </c>
    </row>
    <row customHeight="1" ht="11.25">
      <c r="A5" s="0" t="s">
        <v>16</v>
      </c>
      <c r="B5" s="0" t="s">
        <v>2527</v>
      </c>
      <c r="C5" s="0" t="s">
        <v>2528</v>
      </c>
      <c r="D5" s="0" t="s">
        <v>2535</v>
      </c>
      <c r="E5" s="0" t="s">
        <v>2536</v>
      </c>
      <c r="F5" s="0" t="s">
        <v>2532</v>
      </c>
      <c r="G5" s="0" t="s">
        <v>91</v>
      </c>
    </row>
    <row customHeight="1" ht="11.25">
      <c r="A6" s="0" t="s">
        <v>16</v>
      </c>
      <c r="B6" s="0" t="s">
        <v>2527</v>
      </c>
      <c r="C6" s="0" t="s">
        <v>2528</v>
      </c>
      <c r="D6" s="0" t="s">
        <v>2537</v>
      </c>
      <c r="E6" s="0" t="s">
        <v>2538</v>
      </c>
      <c r="F6" s="0" t="s">
        <v>2532</v>
      </c>
      <c r="G6" s="0" t="s">
        <v>111</v>
      </c>
    </row>
    <row customHeight="1" ht="11.25">
      <c r="A7" s="0" t="s">
        <v>16</v>
      </c>
      <c r="B7" s="0" t="s">
        <v>2527</v>
      </c>
      <c r="C7" s="0" t="s">
        <v>2528</v>
      </c>
      <c r="D7" s="0" t="s">
        <v>2539</v>
      </c>
      <c r="E7" s="0" t="s">
        <v>2540</v>
      </c>
      <c r="F7" s="0" t="s">
        <v>2532</v>
      </c>
      <c r="G7" s="0" t="s">
        <v>92</v>
      </c>
    </row>
    <row customHeight="1" ht="11.25">
      <c r="A8" s="0" t="s">
        <v>16</v>
      </c>
      <c r="B8" s="0" t="s">
        <v>2527</v>
      </c>
      <c r="C8" s="0" t="s">
        <v>2528</v>
      </c>
      <c r="D8" s="0" t="s">
        <v>2541</v>
      </c>
      <c r="E8" s="0" t="s">
        <v>2542</v>
      </c>
      <c r="F8" s="0" t="s">
        <v>2532</v>
      </c>
      <c r="G8" s="0" t="s">
        <v>93</v>
      </c>
    </row>
    <row customHeight="1" ht="11.25">
      <c r="A9" s="0" t="s">
        <v>16</v>
      </c>
      <c r="B9" s="0" t="s">
        <v>100</v>
      </c>
      <c r="C9" s="0" t="s">
        <v>101</v>
      </c>
      <c r="D9" s="0" t="s">
        <v>100</v>
      </c>
      <c r="E9" s="0" t="s">
        <v>101</v>
      </c>
      <c r="F9" s="0" t="s">
        <v>2543</v>
      </c>
      <c r="G9" s="0" t="s">
        <v>99</v>
      </c>
    </row>
    <row customHeight="1" ht="11.25">
      <c r="A10" s="0" t="s">
        <v>16</v>
      </c>
      <c r="B10" s="0" t="s">
        <v>2544</v>
      </c>
      <c r="C10" s="0" t="s">
        <v>2545</v>
      </c>
      <c r="D10" s="0" t="s">
        <v>2546</v>
      </c>
      <c r="E10" s="0" t="s">
        <v>2547</v>
      </c>
      <c r="F10" s="0" t="s">
        <v>2532</v>
      </c>
      <c r="G10" s="0" t="s">
        <v>147</v>
      </c>
    </row>
    <row customHeight="1" ht="11.25">
      <c r="A11" s="0" t="s">
        <v>16</v>
      </c>
      <c r="B11" s="0" t="s">
        <v>2544</v>
      </c>
      <c r="C11" s="0" t="s">
        <v>2545</v>
      </c>
      <c r="D11" s="0" t="s">
        <v>2548</v>
      </c>
      <c r="E11" s="0" t="s">
        <v>2549</v>
      </c>
      <c r="F11" s="0" t="s">
        <v>2532</v>
      </c>
      <c r="G11" s="0" t="s">
        <v>148</v>
      </c>
    </row>
    <row customHeight="1" ht="11.25">
      <c r="A12" s="0" t="s">
        <v>16</v>
      </c>
      <c r="B12" s="0" t="s">
        <v>2544</v>
      </c>
      <c r="C12" s="0" t="s">
        <v>2545</v>
      </c>
      <c r="D12" s="0" t="s">
        <v>2550</v>
      </c>
      <c r="E12" s="0" t="s">
        <v>2551</v>
      </c>
      <c r="F12" s="0" t="s">
        <v>2532</v>
      </c>
      <c r="G12" s="0" t="s">
        <v>149</v>
      </c>
    </row>
    <row customHeight="1" ht="11.25">
      <c r="A13" s="0" t="s">
        <v>16</v>
      </c>
      <c r="B13" s="0" t="s">
        <v>2544</v>
      </c>
      <c r="C13" s="0" t="s">
        <v>2545</v>
      </c>
      <c r="D13" s="0" t="s">
        <v>2552</v>
      </c>
      <c r="E13" s="0" t="s">
        <v>2553</v>
      </c>
      <c r="F13" s="0" t="s">
        <v>2532</v>
      </c>
      <c r="G13" s="0" t="s">
        <v>150</v>
      </c>
    </row>
    <row customHeight="1" ht="11.25">
      <c r="A14" s="0" t="s">
        <v>16</v>
      </c>
      <c r="B14" s="0" t="s">
        <v>2544</v>
      </c>
      <c r="C14" s="0" t="s">
        <v>2545</v>
      </c>
      <c r="D14" s="0" t="s">
        <v>2544</v>
      </c>
      <c r="E14" s="0" t="s">
        <v>2545</v>
      </c>
      <c r="F14" s="0" t="s">
        <v>2529</v>
      </c>
      <c r="G14" s="0" t="s">
        <v>151</v>
      </c>
    </row>
    <row customHeight="1" ht="11.25">
      <c r="A15" s="0" t="s">
        <v>16</v>
      </c>
      <c r="B15" s="0" t="s">
        <v>2544</v>
      </c>
      <c r="C15" s="0" t="s">
        <v>2545</v>
      </c>
      <c r="D15" s="0" t="s">
        <v>2554</v>
      </c>
      <c r="E15" s="0" t="s">
        <v>2555</v>
      </c>
      <c r="F15" s="0" t="s">
        <v>2532</v>
      </c>
      <c r="G15" s="0" t="s">
        <v>152</v>
      </c>
    </row>
    <row customHeight="1" ht="11.25">
      <c r="A16" s="0" t="s">
        <v>16</v>
      </c>
      <c r="B16" s="0" t="s">
        <v>2556</v>
      </c>
      <c r="C16" s="0" t="s">
        <v>2557</v>
      </c>
      <c r="D16" s="0" t="s">
        <v>2558</v>
      </c>
      <c r="E16" s="0" t="s">
        <v>2559</v>
      </c>
      <c r="F16" s="0" t="s">
        <v>2560</v>
      </c>
      <c r="G16" s="0" t="s">
        <v>1466</v>
      </c>
    </row>
    <row customHeight="1" ht="11.25">
      <c r="A17" s="0" t="s">
        <v>16</v>
      </c>
      <c r="B17" s="0" t="s">
        <v>2556</v>
      </c>
      <c r="C17" s="0" t="s">
        <v>2557</v>
      </c>
      <c r="D17" s="0" t="s">
        <v>2561</v>
      </c>
      <c r="E17" s="0" t="s">
        <v>2562</v>
      </c>
      <c r="F17" s="0" t="s">
        <v>2560</v>
      </c>
      <c r="G17" s="0" t="s">
        <v>1471</v>
      </c>
    </row>
    <row customHeight="1" ht="11.25">
      <c r="A18" s="0" t="s">
        <v>16</v>
      </c>
      <c r="B18" s="0" t="s">
        <v>2556</v>
      </c>
      <c r="C18" s="0" t="s">
        <v>2557</v>
      </c>
      <c r="D18" s="0" t="s">
        <v>2563</v>
      </c>
      <c r="E18" s="0" t="s">
        <v>2564</v>
      </c>
      <c r="F18" s="0" t="s">
        <v>2560</v>
      </c>
      <c r="G18" s="0" t="s">
        <v>1483</v>
      </c>
    </row>
    <row customHeight="1" ht="11.25">
      <c r="A19" s="0" t="s">
        <v>16</v>
      </c>
      <c r="B19" s="0" t="s">
        <v>2556</v>
      </c>
      <c r="C19" s="0" t="s">
        <v>2557</v>
      </c>
      <c r="D19" s="0" t="s">
        <v>2565</v>
      </c>
      <c r="E19" s="0" t="s">
        <v>2566</v>
      </c>
      <c r="F19" s="0" t="s">
        <v>2560</v>
      </c>
      <c r="G19" s="0" t="s">
        <v>1497</v>
      </c>
    </row>
    <row customHeight="1" ht="11.25">
      <c r="A20" s="0" t="s">
        <v>16</v>
      </c>
      <c r="B20" s="0" t="s">
        <v>2556</v>
      </c>
      <c r="C20" s="0" t="s">
        <v>2557</v>
      </c>
      <c r="D20" s="0" t="s">
        <v>2556</v>
      </c>
      <c r="E20" s="0" t="s">
        <v>2557</v>
      </c>
      <c r="F20" s="0" t="s">
        <v>2529</v>
      </c>
      <c r="G20" s="0" t="s">
        <v>1509</v>
      </c>
    </row>
    <row customHeight="1" ht="11.25">
      <c r="A21" s="0" t="s">
        <v>16</v>
      </c>
      <c r="B21" s="0" t="s">
        <v>2556</v>
      </c>
      <c r="C21" s="0" t="s">
        <v>2557</v>
      </c>
      <c r="D21" s="0" t="s">
        <v>2567</v>
      </c>
      <c r="E21" s="0" t="s">
        <v>2568</v>
      </c>
      <c r="F21" s="0" t="s">
        <v>2569</v>
      </c>
      <c r="G21" s="0" t="s">
        <v>1518</v>
      </c>
    </row>
    <row customHeight="1" ht="11.25">
      <c r="A22" s="0" t="s">
        <v>16</v>
      </c>
      <c r="B22" s="0" t="s">
        <v>2556</v>
      </c>
      <c r="C22" s="0" t="s">
        <v>2557</v>
      </c>
      <c r="D22" s="0" t="s">
        <v>2570</v>
      </c>
      <c r="E22" s="0" t="s">
        <v>2571</v>
      </c>
      <c r="F22" s="0" t="s">
        <v>2532</v>
      </c>
      <c r="G22" s="0" t="s">
        <v>1534</v>
      </c>
    </row>
    <row customHeight="1" ht="11.25">
      <c r="A23" s="0" t="s">
        <v>16</v>
      </c>
      <c r="B23" s="0" t="s">
        <v>2556</v>
      </c>
      <c r="C23" s="0" t="s">
        <v>2557</v>
      </c>
      <c r="D23" s="0" t="s">
        <v>2572</v>
      </c>
      <c r="E23" s="0" t="s">
        <v>2573</v>
      </c>
      <c r="F23" s="0" t="s">
        <v>2560</v>
      </c>
      <c r="G23" s="0" t="s">
        <v>1541</v>
      </c>
    </row>
    <row customHeight="1" ht="11.25">
      <c r="A24" s="0" t="s">
        <v>16</v>
      </c>
      <c r="B24" s="0" t="s">
        <v>2574</v>
      </c>
      <c r="C24" s="0" t="s">
        <v>2575</v>
      </c>
      <c r="D24" s="0" t="s">
        <v>2576</v>
      </c>
      <c r="E24" s="0" t="s">
        <v>2577</v>
      </c>
      <c r="F24" s="0" t="s">
        <v>2532</v>
      </c>
      <c r="G24" s="0" t="s">
        <v>1549</v>
      </c>
    </row>
    <row customHeight="1" ht="11.25">
      <c r="A25" s="0" t="s">
        <v>16</v>
      </c>
      <c r="B25" s="0" t="s">
        <v>2574</v>
      </c>
      <c r="C25" s="0" t="s">
        <v>2575</v>
      </c>
      <c r="D25" s="0" t="s">
        <v>2578</v>
      </c>
      <c r="E25" s="0" t="s">
        <v>2579</v>
      </c>
      <c r="F25" s="0" t="s">
        <v>2532</v>
      </c>
      <c r="G25" s="0" t="s">
        <v>1556</v>
      </c>
    </row>
    <row customHeight="1" ht="11.25">
      <c r="A26" s="0" t="s">
        <v>16</v>
      </c>
      <c r="B26" s="0" t="s">
        <v>2574</v>
      </c>
      <c r="C26" s="0" t="s">
        <v>2575</v>
      </c>
      <c r="D26" s="0" t="s">
        <v>2574</v>
      </c>
      <c r="E26" s="0" t="s">
        <v>2575</v>
      </c>
      <c r="F26" s="0" t="s">
        <v>2529</v>
      </c>
      <c r="G26" s="0" t="s">
        <v>1560</v>
      </c>
    </row>
    <row customHeight="1" ht="11.25">
      <c r="A27" s="0" t="s">
        <v>16</v>
      </c>
      <c r="B27" s="0" t="s">
        <v>2574</v>
      </c>
      <c r="C27" s="0" t="s">
        <v>2575</v>
      </c>
      <c r="D27" s="0" t="s">
        <v>2580</v>
      </c>
      <c r="E27" s="0" t="s">
        <v>2581</v>
      </c>
      <c r="F27" s="0" t="s">
        <v>2532</v>
      </c>
      <c r="G27" s="0" t="s">
        <v>1565</v>
      </c>
    </row>
    <row customHeight="1" ht="11.25">
      <c r="A28" s="0" t="s">
        <v>16</v>
      </c>
      <c r="B28" s="0" t="s">
        <v>2582</v>
      </c>
      <c r="C28" s="0" t="s">
        <v>2583</v>
      </c>
      <c r="D28" s="0" t="s">
        <v>2584</v>
      </c>
      <c r="E28" s="0" t="s">
        <v>2585</v>
      </c>
      <c r="F28" s="0" t="s">
        <v>2560</v>
      </c>
      <c r="G28" s="0" t="s">
        <v>1573</v>
      </c>
    </row>
    <row customHeight="1" ht="11.25">
      <c r="A29" s="0" t="s">
        <v>16</v>
      </c>
      <c r="B29" s="0" t="s">
        <v>2582</v>
      </c>
      <c r="C29" s="0" t="s">
        <v>2583</v>
      </c>
      <c r="D29" s="0" t="s">
        <v>2586</v>
      </c>
      <c r="E29" s="0" t="s">
        <v>2587</v>
      </c>
      <c r="F29" s="0" t="s">
        <v>2532</v>
      </c>
      <c r="G29" s="0" t="s">
        <v>1575</v>
      </c>
    </row>
    <row customHeight="1" ht="11.25">
      <c r="A30" s="0" t="s">
        <v>16</v>
      </c>
      <c r="B30" s="0" t="s">
        <v>2582</v>
      </c>
      <c r="C30" s="0" t="s">
        <v>2583</v>
      </c>
      <c r="D30" s="0" t="s">
        <v>2588</v>
      </c>
      <c r="E30" s="0" t="s">
        <v>2589</v>
      </c>
      <c r="F30" s="0" t="s">
        <v>2532</v>
      </c>
      <c r="G30" s="0" t="s">
        <v>1578</v>
      </c>
    </row>
    <row customHeight="1" ht="11.25">
      <c r="A31" s="0" t="s">
        <v>16</v>
      </c>
      <c r="B31" s="0" t="s">
        <v>2582</v>
      </c>
      <c r="C31" s="0" t="s">
        <v>2583</v>
      </c>
      <c r="D31" s="0" t="s">
        <v>2590</v>
      </c>
      <c r="E31" s="0" t="s">
        <v>2591</v>
      </c>
      <c r="F31" s="0" t="s">
        <v>2560</v>
      </c>
      <c r="G31" s="0" t="s">
        <v>1584</v>
      </c>
    </row>
    <row customHeight="1" ht="11.25">
      <c r="A32" s="0" t="s">
        <v>16</v>
      </c>
      <c r="B32" s="0" t="s">
        <v>2582</v>
      </c>
      <c r="C32" s="0" t="s">
        <v>2583</v>
      </c>
      <c r="D32" s="0" t="s">
        <v>2592</v>
      </c>
      <c r="E32" s="0" t="s">
        <v>2593</v>
      </c>
      <c r="F32" s="0" t="s">
        <v>2560</v>
      </c>
      <c r="G32" s="0" t="s">
        <v>1586</v>
      </c>
    </row>
    <row customHeight="1" ht="11.25">
      <c r="A33" s="0" t="s">
        <v>16</v>
      </c>
      <c r="B33" s="0" t="s">
        <v>2582</v>
      </c>
      <c r="C33" s="0" t="s">
        <v>2583</v>
      </c>
      <c r="D33" s="0" t="s">
        <v>2582</v>
      </c>
      <c r="E33" s="0" t="s">
        <v>2583</v>
      </c>
      <c r="F33" s="0" t="s">
        <v>2529</v>
      </c>
      <c r="G33" s="0" t="s">
        <v>1588</v>
      </c>
    </row>
    <row customHeight="1" ht="11.25">
      <c r="A34" s="0" t="s">
        <v>16</v>
      </c>
      <c r="B34" s="0" t="s">
        <v>2582</v>
      </c>
      <c r="C34" s="0" t="s">
        <v>2583</v>
      </c>
      <c r="D34" s="0" t="s">
        <v>2594</v>
      </c>
      <c r="E34" s="0" t="s">
        <v>2595</v>
      </c>
      <c r="F34" s="0" t="s">
        <v>2560</v>
      </c>
      <c r="G34" s="0" t="s">
        <v>1590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44C19-BA17-489D-2BC8-03079DB3C00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6" width="9.140625"/>
    <col min="2" max="2" style="4656" width="84.28125" customWidth="1"/>
    <col min="3" max="3" style="4656" width="9.140625"/>
  </cols>
  <sheetData>
    <row customHeight="1" ht="11.25">
      <c r="A1" s="891" t="s">
        <v>2626</v>
      </c>
      <c r="B1" s="891" t="s">
        <v>2627</v>
      </c>
      <c r="C1" s="891" t="s">
        <v>1169</v>
      </c>
    </row>
    <row customHeight="1" ht="11.25">
      <c r="A2" s="891">
        <v>4189678</v>
      </c>
      <c r="B2" s="891" t="s">
        <v>2628</v>
      </c>
      <c r="C2" s="891" t="s">
        <v>2629</v>
      </c>
    </row>
    <row customHeight="1" ht="11.25">
      <c r="A3" s="891">
        <v>4190415</v>
      </c>
      <c r="B3" s="891" t="s">
        <v>2630</v>
      </c>
      <c r="C3" s="891" t="s">
        <v>2629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8667F-09E2-F968-E674-1E4FB51F6DD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5" width="38.421875" customWidth="1"/>
    <col min="2" max="5" style="5285" width="9.140625"/>
  </cols>
  <sheetData>
    <row customHeight="1" ht="15">
      <c r="A1" s="219" t="s">
        <v>2631</v>
      </c>
      <c r="B1" s="219" t="s">
        <v>2632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40BC8-834E-95A8-7E05-A4FA4F228B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2633</v>
      </c>
      <c r="B1" s="0" t="b">
        <v>1</v>
      </c>
    </row>
    <row customHeight="1" ht="11.25">
      <c r="A2" s="0" t="s">
        <v>2634</v>
      </c>
      <c r="B2" s="0" t="b">
        <v>0</v>
      </c>
    </row>
    <row customHeight="1" ht="11.25">
      <c r="A3" s="0" t="s">
        <v>2635</v>
      </c>
      <c r="B3" s="0" t="b">
        <v>0</v>
      </c>
    </row>
    <row customHeight="1" ht="11.25">
      <c r="A4" s="0" t="s">
        <v>2636</v>
      </c>
      <c r="B4" s="0" t="b">
        <v>0</v>
      </c>
    </row>
    <row customHeight="1" ht="11.25">
      <c r="A5" s="0" t="s">
        <v>2637</v>
      </c>
      <c r="B5" s="0" t="b">
        <v>0</v>
      </c>
    </row>
    <row customHeight="1" ht="11.25">
      <c r="A6" s="0" t="s">
        <v>2638</v>
      </c>
      <c r="B6" s="0" t="b">
        <v>1</v>
      </c>
    </row>
    <row customHeight="1" ht="11.25">
      <c r="A7" s="0" t="s">
        <v>2639</v>
      </c>
      <c r="B7" s="0" t="b">
        <v>0</v>
      </c>
    </row>
    <row customHeight="1" ht="11.25">
      <c r="A8" s="0" t="s">
        <v>2640</v>
      </c>
      <c r="B8" s="0" t="b">
        <v>0</v>
      </c>
    </row>
    <row customHeight="1" ht="11.25">
      <c r="A9" s="0" t="s">
        <v>2641</v>
      </c>
      <c r="B9" s="0" t="b">
        <v>0</v>
      </c>
    </row>
    <row customHeight="1" ht="11.25">
      <c r="A10" s="0" t="s">
        <v>2642</v>
      </c>
      <c r="B10" s="0" t="b">
        <v>0</v>
      </c>
    </row>
    <row customHeight="1" ht="11.25">
      <c r="A11" s="0" t="s">
        <v>2643</v>
      </c>
      <c r="B11" s="0" t="b">
        <v>0</v>
      </c>
    </row>
    <row customHeight="1" ht="11.25">
      <c r="A12" s="0" t="s">
        <v>2644</v>
      </c>
      <c r="B12" s="0" t="b">
        <v>0</v>
      </c>
    </row>
    <row customHeight="1" ht="11.25">
      <c r="A13" s="0" t="s">
        <v>2645</v>
      </c>
      <c r="B13" s="0" t="b">
        <v>0</v>
      </c>
    </row>
    <row customHeight="1" ht="11.25">
      <c r="A14" s="0" t="s">
        <v>2646</v>
      </c>
      <c r="B14" s="0" t="b">
        <v>1</v>
      </c>
    </row>
    <row customHeight="1" ht="11.25">
      <c r="A15" s="0" t="s">
        <v>2647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4877E-3C33-6433-CE6A-9FDE396F66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8C468-7347-5368-FAC8-D2C4485A5A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2" width="36.28125" customWidth="1"/>
    <col min="2" max="2" style="2912" width="21.140625" customWidth="1"/>
  </cols>
  <sheetData>
    <row customHeight="1" ht="11.25">
      <c r="A1" s="123" t="s">
        <v>2648</v>
      </c>
      <c r="B1" s="123" t="s">
        <v>2649</v>
      </c>
    </row>
    <row customHeight="1" ht="11.25">
      <c r="A2" s="118" t="s">
        <v>2650</v>
      </c>
      <c r="B2" s="118" t="s">
        <v>2651</v>
      </c>
    </row>
    <row customHeight="1" ht="11.25">
      <c r="A3" s="118" t="s">
        <v>2652</v>
      </c>
      <c r="B3" s="118" t="s">
        <v>2653</v>
      </c>
    </row>
    <row customHeight="1" ht="11.25">
      <c r="A4" s="118" t="s">
        <v>2654</v>
      </c>
      <c r="B4" s="118" t="s">
        <v>2655</v>
      </c>
    </row>
    <row customHeight="1" ht="11.25">
      <c r="A5" s="118" t="s">
        <v>2656</v>
      </c>
      <c r="B5" s="118" t="s">
        <v>2657</v>
      </c>
    </row>
    <row customHeight="1" ht="11.25">
      <c r="A6" s="118" t="s">
        <v>2658</v>
      </c>
      <c r="B6" s="118" t="s">
        <v>2659</v>
      </c>
    </row>
    <row customHeight="1" ht="11.25">
      <c r="A7" s="118" t="s">
        <v>2660</v>
      </c>
      <c r="B7" s="118" t="s">
        <v>2661</v>
      </c>
    </row>
    <row customHeight="1" ht="11.25">
      <c r="A8" s="118" t="s">
        <v>2662</v>
      </c>
      <c r="B8" s="118" t="s">
        <v>2663</v>
      </c>
    </row>
    <row customHeight="1" ht="11.25">
      <c r="A9" s="118" t="s">
        <v>2664</v>
      </c>
      <c r="B9" s="118" t="s">
        <v>2665</v>
      </c>
    </row>
    <row customHeight="1" ht="11.25">
      <c r="A10" s="118" t="s">
        <v>2666</v>
      </c>
      <c r="B10" s="118" t="s">
        <v>2667</v>
      </c>
    </row>
    <row customHeight="1" ht="11.25">
      <c r="A11" s="118" t="s">
        <v>2668</v>
      </c>
      <c r="B11" s="118" t="s">
        <v>2669</v>
      </c>
    </row>
    <row customHeight="1" ht="11.25">
      <c r="A12" s="118" t="s">
        <v>2670</v>
      </c>
      <c r="B12" s="118" t="s">
        <v>2671</v>
      </c>
    </row>
    <row customHeight="1" ht="11.25">
      <c r="A13" s="118" t="s">
        <v>2672</v>
      </c>
      <c r="B13" s="118" t="s">
        <v>2673</v>
      </c>
    </row>
    <row customHeight="1" ht="11.25">
      <c r="A14" s="118" t="s">
        <v>2674</v>
      </c>
      <c r="B14" s="118" t="s">
        <v>2675</v>
      </c>
    </row>
    <row customHeight="1" ht="11.25">
      <c r="A15" s="118" t="s">
        <v>2676</v>
      </c>
      <c r="B15" s="118" t="s">
        <v>2677</v>
      </c>
    </row>
    <row customHeight="1" ht="11.25">
      <c r="A16" s="118" t="s">
        <v>2678</v>
      </c>
      <c r="B16" s="118" t="s">
        <v>2679</v>
      </c>
    </row>
    <row customHeight="1" ht="11.25">
      <c r="A17" s="118" t="s">
        <v>2680</v>
      </c>
      <c r="B17" s="118" t="s">
        <v>2681</v>
      </c>
    </row>
    <row customHeight="1" ht="11.25">
      <c r="A18" s="118" t="s">
        <v>2682</v>
      </c>
      <c r="B18" s="118" t="s">
        <v>2683</v>
      </c>
    </row>
    <row customHeight="1" ht="11.25">
      <c r="A19" s="118" t="s">
        <v>2684</v>
      </c>
      <c r="B19" s="118" t="s">
        <v>2685</v>
      </c>
    </row>
    <row customHeight="1" ht="11.25">
      <c r="A20" s="118" t="s">
        <v>2686</v>
      </c>
      <c r="B20" s="118" t="s">
        <v>2687</v>
      </c>
    </row>
    <row customHeight="1" ht="11.25">
      <c r="A21" s="118" t="s">
        <v>2688</v>
      </c>
      <c r="B21" s="118" t="s">
        <v>2689</v>
      </c>
    </row>
    <row customHeight="1" ht="11.25">
      <c r="A22" s="118" t="s">
        <v>2690</v>
      </c>
      <c r="B22" s="118" t="s">
        <v>2691</v>
      </c>
    </row>
    <row customHeight="1" ht="11.25">
      <c r="A23" s="118" t="s">
        <v>2692</v>
      </c>
      <c r="B23" s="118" t="s">
        <v>2693</v>
      </c>
    </row>
    <row customHeight="1" ht="11.25">
      <c r="A24" s="118" t="s">
        <v>2694</v>
      </c>
      <c r="B24" s="118" t="s">
        <v>2695</v>
      </c>
    </row>
    <row customHeight="1" ht="11.25">
      <c r="A25" s="118" t="s">
        <v>2696</v>
      </c>
      <c r="B25" s="118" t="s">
        <v>2697</v>
      </c>
    </row>
    <row customHeight="1" ht="11.25">
      <c r="A26" s="118" t="s">
        <v>2698</v>
      </c>
      <c r="B26" s="118" t="s">
        <v>2699</v>
      </c>
    </row>
    <row customHeight="1" ht="11.25">
      <c r="A27" s="118" t="s">
        <v>2700</v>
      </c>
      <c r="B27" s="118" t="s">
        <v>2701</v>
      </c>
    </row>
    <row customHeight="1" ht="11.25">
      <c r="A28" s="118" t="s">
        <v>2702</v>
      </c>
      <c r="B28" s="118" t="s">
        <v>2703</v>
      </c>
    </row>
    <row customHeight="1" ht="11.25">
      <c r="A29" s="118" t="s">
        <v>2704</v>
      </c>
      <c r="B29" s="118" t="s">
        <v>2705</v>
      </c>
    </row>
    <row customHeight="1" ht="11.25">
      <c r="A30" s="118" t="s">
        <v>2706</v>
      </c>
      <c r="B30" s="118" t="s">
        <v>2707</v>
      </c>
    </row>
    <row customHeight="1" ht="11.25">
      <c r="A31" s="118" t="s">
        <v>2708</v>
      </c>
      <c r="B31" s="118" t="s">
        <v>2709</v>
      </c>
    </row>
    <row customHeight="1" ht="11.25">
      <c r="A32" s="118" t="s">
        <v>2710</v>
      </c>
      <c r="B32" s="118" t="s">
        <v>2711</v>
      </c>
    </row>
    <row customHeight="1" ht="11.25">
      <c r="A33" s="118" t="s">
        <v>2712</v>
      </c>
      <c r="B33" s="118" t="s">
        <v>2713</v>
      </c>
    </row>
    <row customHeight="1" ht="11.25">
      <c r="A34" s="118" t="s">
        <v>2714</v>
      </c>
      <c r="B34" s="118" t="s">
        <v>2715</v>
      </c>
    </row>
    <row customHeight="1" ht="11.25">
      <c r="A35" s="118" t="s">
        <v>2716</v>
      </c>
      <c r="B35" s="118" t="s">
        <v>2717</v>
      </c>
    </row>
    <row customHeight="1" ht="11.25">
      <c r="A36" s="118" t="s">
        <v>2718</v>
      </c>
      <c r="B36" s="118" t="s">
        <v>2719</v>
      </c>
    </row>
    <row customHeight="1" ht="11.25">
      <c r="A37" s="118" t="s">
        <v>2720</v>
      </c>
      <c r="B37" s="118" t="s">
        <v>2721</v>
      </c>
    </row>
    <row customHeight="1" ht="11.25">
      <c r="A38" s="118" t="s">
        <v>2722</v>
      </c>
      <c r="B38" s="118" t="s">
        <v>2723</v>
      </c>
    </row>
    <row customHeight="1" ht="11.25">
      <c r="A39" s="118" t="s">
        <v>2724</v>
      </c>
      <c r="B39" s="118" t="s">
        <v>2725</v>
      </c>
    </row>
    <row customHeight="1" ht="11.25">
      <c r="A40" s="118" t="s">
        <v>2726</v>
      </c>
      <c r="B40" s="118" t="s">
        <v>2727</v>
      </c>
    </row>
    <row customHeight="1" ht="11.25">
      <c r="A41" s="118" t="s">
        <v>2728</v>
      </c>
      <c r="B41" s="118" t="s">
        <v>2729</v>
      </c>
    </row>
    <row customHeight="1" ht="11.25">
      <c r="A42" s="118" t="s">
        <v>2730</v>
      </c>
      <c r="B42" s="118" t="s">
        <v>2731</v>
      </c>
    </row>
    <row customHeight="1" ht="11.25">
      <c r="A43" s="118" t="s">
        <v>2732</v>
      </c>
      <c r="B43" s="118" t="s">
        <v>2733</v>
      </c>
    </row>
    <row customHeight="1" ht="11.25">
      <c r="A44" s="118" t="s">
        <v>2734</v>
      </c>
      <c r="B44" s="118" t="s">
        <v>2735</v>
      </c>
    </row>
    <row customHeight="1" ht="11.25">
      <c r="A45" s="118" t="s">
        <v>2736</v>
      </c>
      <c r="B45" s="118" t="s">
        <v>2737</v>
      </c>
    </row>
    <row customHeight="1" ht="11.25">
      <c r="A46" s="118" t="s">
        <v>2738</v>
      </c>
      <c r="B46" s="118" t="s">
        <v>2739</v>
      </c>
    </row>
    <row customHeight="1" ht="11.25">
      <c r="A47" s="118" t="s">
        <v>2740</v>
      </c>
      <c r="B47" s="118" t="s">
        <v>2741</v>
      </c>
    </row>
    <row customHeight="1" ht="11.25">
      <c r="A48" s="118" t="s">
        <v>2742</v>
      </c>
      <c r="B48" s="118" t="s">
        <v>2743</v>
      </c>
    </row>
    <row customHeight="1" ht="11.25">
      <c r="A49" s="118" t="s">
        <v>2744</v>
      </c>
      <c r="B49" s="118" t="s">
        <v>2745</v>
      </c>
    </row>
    <row customHeight="1" ht="11.25">
      <c r="A50" s="118" t="s">
        <v>2746</v>
      </c>
      <c r="B50" s="118" t="s">
        <v>2747</v>
      </c>
    </row>
    <row customHeight="1" ht="11.25">
      <c r="A51" s="118" t="s">
        <v>2748</v>
      </c>
      <c r="B51" s="118" t="s">
        <v>2749</v>
      </c>
    </row>
    <row customHeight="1" ht="11.25">
      <c r="A52" s="118" t="s">
        <v>2750</v>
      </c>
      <c r="B52" s="118" t="s">
        <v>2751</v>
      </c>
    </row>
    <row customHeight="1" ht="11.25">
      <c r="A53" s="118" t="s">
        <v>2752</v>
      </c>
      <c r="B53" s="118" t="s">
        <v>2753</v>
      </c>
    </row>
    <row customHeight="1" ht="11.25">
      <c r="A54" s="118" t="s">
        <v>2754</v>
      </c>
      <c r="B54" s="118" t="s">
        <v>2755</v>
      </c>
    </row>
    <row customHeight="1" ht="11.25">
      <c r="A55" s="118" t="s">
        <v>2756</v>
      </c>
      <c r="B55" s="118" t="s">
        <v>2757</v>
      </c>
    </row>
    <row customHeight="1" ht="11.25">
      <c r="A56" s="118" t="s">
        <v>2758</v>
      </c>
      <c r="B56" s="118" t="s">
        <v>2759</v>
      </c>
    </row>
    <row customHeight="1" ht="11.25">
      <c r="A57" s="118" t="s">
        <v>2760</v>
      </c>
      <c r="B57" s="118" t="s">
        <v>2761</v>
      </c>
    </row>
    <row customHeight="1" ht="11.25">
      <c r="A58" s="118" t="s">
        <v>2762</v>
      </c>
      <c r="B58" s="118" t="s">
        <v>2763</v>
      </c>
    </row>
    <row customHeight="1" ht="11.25">
      <c r="A59" s="118" t="s">
        <v>2764</v>
      </c>
      <c r="B59" s="118" t="s">
        <v>2765</v>
      </c>
    </row>
    <row customHeight="1" ht="11.25">
      <c r="A60" s="118" t="s">
        <v>2766</v>
      </c>
      <c r="B60" s="118" t="s">
        <v>2767</v>
      </c>
    </row>
    <row customHeight="1" ht="11.25">
      <c r="A61" s="118"/>
      <c r="B61" s="118" t="s">
        <v>2768</v>
      </c>
    </row>
    <row customHeight="1" ht="11.25">
      <c r="A62" s="118"/>
      <c r="B62" s="118" t="s">
        <v>2769</v>
      </c>
    </row>
    <row customHeight="1" ht="11.25">
      <c r="A63" s="118"/>
      <c r="B63" s="118" t="s">
        <v>2770</v>
      </c>
    </row>
    <row customHeight="1" ht="11.25">
      <c r="A64" s="118"/>
      <c r="B64" s="118" t="s">
        <v>2771</v>
      </c>
    </row>
    <row customHeight="1" ht="11.25">
      <c r="A65" s="118"/>
      <c r="B65" s="118" t="s">
        <v>2772</v>
      </c>
    </row>
    <row customHeight="1" ht="11.25">
      <c r="A66" s="118"/>
      <c r="B66" s="118" t="s">
        <v>2773</v>
      </c>
    </row>
    <row customHeight="1" ht="11.25">
      <c r="A67" s="118"/>
      <c r="B67" s="118" t="s">
        <v>2774</v>
      </c>
    </row>
    <row customHeight="1" ht="11.25">
      <c r="A68" s="118"/>
      <c r="B68" s="118" t="s">
        <v>2775</v>
      </c>
    </row>
    <row customHeight="1" ht="11.25">
      <c r="A69" s="118"/>
      <c r="B69" s="118" t="s">
        <v>2776</v>
      </c>
    </row>
    <row customHeight="1" ht="11.25">
      <c r="A70" s="118"/>
      <c r="B70" s="118" t="s">
        <v>2777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AAA48-452E-7518-015D-EAE120D9E30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2" width="3.7109375" customWidth="1"/>
    <col min="2" max="2" style="2912" width="90.7109375" customWidth="1"/>
    <col min="3" max="4" style="2912" width="9.140625"/>
  </cols>
  <sheetData>
    <row customHeight="1" ht="11.25">
      <c r="B1" s="149" t="s">
        <v>2778</v>
      </c>
    </row>
    <row customHeight="1" ht="90">
      <c r="B2" s="150" t="s">
        <v>2779</v>
      </c>
    </row>
    <row customHeight="1" ht="67.5">
      <c r="B3" s="150" t="s">
        <v>2780</v>
      </c>
    </row>
    <row customHeight="1" ht="33.75">
      <c r="B4" s="150" t="s">
        <v>2781</v>
      </c>
    </row>
    <row customHeight="1" ht="11.25">
      <c r="B5" s="150" t="s">
        <v>2782</v>
      </c>
    </row>
    <row customHeight="1" ht="22.5">
      <c r="B6" s="150" t="s">
        <v>2783</v>
      </c>
    </row>
    <row customHeight="1" ht="22.5">
      <c r="B7" s="150" t="s">
        <v>2784</v>
      </c>
    </row>
    <row customHeight="1" ht="22.5">
      <c r="B8" s="150" t="s">
        <v>2785</v>
      </c>
    </row>
    <row customHeight="1" ht="22.5">
      <c r="B9" s="150" t="s">
        <v>2786</v>
      </c>
    </row>
    <row customHeight="1" ht="56.25">
      <c r="B10" s="150" t="s">
        <v>2787</v>
      </c>
    </row>
    <row customHeight="1" ht="12.75">
      <c r="B11" s="215" t="s">
        <v>2788</v>
      </c>
    </row>
    <row customHeight="1" ht="11.25">
      <c r="B12" s="149" t="s">
        <v>2789</v>
      </c>
    </row>
    <row customHeight="1" ht="22.5">
      <c r="B13" s="150" t="s">
        <v>2790</v>
      </c>
    </row>
    <row customHeight="1" ht="67.5">
      <c r="B14" s="150" t="s">
        <v>2791</v>
      </c>
    </row>
    <row customHeight="1" ht="22.5">
      <c r="B15" s="150" t="s">
        <v>2792</v>
      </c>
    </row>
    <row customHeight="1" ht="11.25">
      <c r="B16" s="149" t="s">
        <v>2793</v>
      </c>
      <c r="D16" s="156"/>
    </row>
    <row customHeight="1" ht="33.75">
      <c r="B17" s="150" t="s">
        <v>2794</v>
      </c>
    </row>
    <row customHeight="1" ht="33.75">
      <c r="B18" s="150" t="s">
        <v>2795</v>
      </c>
    </row>
    <row customHeight="1" ht="11.25">
      <c r="B19" s="150" t="s">
        <v>2796</v>
      </c>
    </row>
    <row customHeight="1" ht="33.75">
      <c r="B20" s="150" t="s">
        <v>2797</v>
      </c>
    </row>
    <row customHeight="1" ht="11.25">
      <c r="B21" s="149" t="s">
        <v>2798</v>
      </c>
    </row>
    <row customHeight="1" ht="11.25">
      <c r="B22" s="150" t="s">
        <v>2799</v>
      </c>
    </row>
    <row r="24" customHeight="1" ht="22.5">
      <c r="B24" s="217" t="s">
        <v>2800</v>
      </c>
    </row>
    <row r="26" customHeight="1" ht="11.25">
      <c r="B26" s="149" t="s">
        <v>2801</v>
      </c>
    </row>
    <row customHeight="1" ht="22.5">
      <c r="B27" s="216" t="s">
        <v>398</v>
      </c>
    </row>
    <row customHeight="1" ht="56.25">
      <c r="B28" s="216" t="s">
        <v>2802</v>
      </c>
    </row>
    <row customHeight="1" ht="11.25">
      <c r="B29" s="266" t="s">
        <v>2803</v>
      </c>
    </row>
    <row customHeight="1" ht="22.5">
      <c r="B30" s="216" t="s">
        <v>2804</v>
      </c>
    </row>
    <row r="32" customHeight="1" ht="11.25">
      <c r="A32" s="244"/>
      <c r="B32" s="245" t="s">
        <v>2805</v>
      </c>
    </row>
    <row customHeight="1" ht="14.25">
      <c r="A33" s="246">
        <v>1</v>
      </c>
      <c r="B33" s="247" t="s">
        <v>2806</v>
      </c>
    </row>
    <row customHeight="1" ht="14.25">
      <c r="A34" s="246">
        <v>2</v>
      </c>
      <c r="B34" s="247" t="s">
        <v>2807</v>
      </c>
    </row>
    <row customHeight="1" ht="11.25">
      <c r="B35" s="245" t="s">
        <v>2808</v>
      </c>
    </row>
    <row customHeight="1" ht="11.25">
      <c r="B36" s="247" t="s">
        <v>2809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