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<sst xmlns="http://schemas.openxmlformats.org/spreadsheetml/2006/main" count="10629" uniqueCount="2837">
  <si>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</si>
  <si>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</si>
  <si>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</si>
  <si>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</si>
  <si>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</si>
  <si>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</si>
  <si>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</si>
  <si>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</si>
  <si>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</si>
  <si>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</si>
  <si>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</si>
  <si>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</si>
  <si>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</si>
  <si>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</si>
  <si>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</si>
  <si>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</si>
  <si>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</si>
  <si>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</si>
  <si>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</si>
  <si>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</si>
  <si>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</si>
  <si>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</si>
  <si>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</si>
  <si>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</si>
  <si>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</si>
  <si>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</si>
  <si>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</si>
  <si>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</si>
  <si>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</si>
  <si>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</si>
  <si>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</si>
  <si>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</si>
  <si>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</si>
  <si>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</si>
  <si>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</si>
  <si>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</si>
  <si>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</si>
  <si>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</si>
  <si>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</si>
  <si>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</si>
  <si>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</si>
  <si>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2233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</si>
  <si>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</si>
  <si>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</si>
  <si>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</si>
  <si>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220-01/1830</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</si>
  <si>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</si>
  <si>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</si>
  <si>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</si>
  <si>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</si>
  <si>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</si>
  <si>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</si>
  <si>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</si>
  <si>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</si>
  <si>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</si>
  <si>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</si>
  <si>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</si>
  <si>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</si>
  <si>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</si>
  <si>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</si>
  <si>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</si>
  <si>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</si>
  <si>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</si>
  <si>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</si>
  <si>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</si>
  <si>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</si>
  <si>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</si>
  <si>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</si>
  <si>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</si>
  <si>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</si>
  <si>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</si>
  <si>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</si>
  <si>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</si>
  <si>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</si>
  <si>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</si>
  <si>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</si>
  <si>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</si>
  <si>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</si>
  <si>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</si>
  <si>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</si>
  <si>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</si>
  <si>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</si>
  <si>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</si>
  <si>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</si>
  <si>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</si>
  <si>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</si>
  <si>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</si>
  <si>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</si>
  <si>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</si>
  <si>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</si>
  <si>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</si>
  <si>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</si>
  <si>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</si>
  <si>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</si>
  <si>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</si>
  <si>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</si>
  <si>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</si>
  <si>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</si>
  <si>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</si>
  <si>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</si>
  <si>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</si>
  <si>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</si>
  <si>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</si>
  <si>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</si>
  <si>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</si>
  <si>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</si>
  <si>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</si>
  <si>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</si>
  <si>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</si>
  <si>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</si>
  <si>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</si>
  <si>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</si>
  <si>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</si>
  <si>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</si>
  <si>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</si>
  <si>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</si>
  <si>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</si>
  <si>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</si>
  <si>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</si>
  <si>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</si>
  <si>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</si>
  <si>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</si>
  <si>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</si>
  <si>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</si>
  <si>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</si>
  <si>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</si>
  <si>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</si>
  <si>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</si>
  <si>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</si>
  <si>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</si>
  <si>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</si>
  <si>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</si>
  <si>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</si>
  <si>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</si>
  <si>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</si>
  <si>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</si>
  <si>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</si>
  <si>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</si>
  <si>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</si>
  <si>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</si>
  <si>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</si>
  <si>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</si>
  <si>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</si>
  <si>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</si>
  <si>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</si>
  <si>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</si>
  <si>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</si>
  <si>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</si>
  <si>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</si>
  <si>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</si>
  <si>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</si>
  <si>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</si>
  <si>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</si>
  <si>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</si>
  <si>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</si>
  <si>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</si>
  <si>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</si>
  <si>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</si>
  <si>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</si>
  <si>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</si>
  <si>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</si>
  <si>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</si>
  <si>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</si>
  <si>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</si>
  <si>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</si>
  <si>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</si>
  <si>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</si>
  <si>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</si>
  <si>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</si>
  <si>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</si>
  <si>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</si>
  <si>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</si>
  <si>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</si>
  <si>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</si>
  <si>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</si>
  <si>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</si>
  <si>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</si>
  <si>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</si>
  <si>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</si>
  <si>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</si>
  <si>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</si>
  <si>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</si>
  <si>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</si>
  <si>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</si>
  <si>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</si>
  <si>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</si>
  <si>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</si>
  <si>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</si>
  <si>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</si>
  <si>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</si>
  <si>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</si>
  <si>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</si>
  <si>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</si>
  <si>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</si>
  <si>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</si>
  <si>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</si>
  <si>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</si>
  <si>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</si>
  <si>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</si>
  <si>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</si>
  <si>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</si>
  <si>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</si>
  <si>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</si>
  <si>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капитального строительства "Административное нежилое здание", расположенное по адресу: ЕАО, г. Биробиджан, ул. 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t>
  </si>
  <si>
    <t>Биробиджанская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</si>
  <si>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</si>
  <si>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</si>
  <si>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</si>
  <si>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</si>
  <si>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</si>
  <si>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</si>
  <si>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</si>
  <si>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</si>
  <si>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</si>
  <si>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</si>
  <si>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</si>
  <si>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</si>
  <si>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</si>
  <si>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</si>
  <si>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</si>
  <si>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</si>
  <si>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</si>
  <si>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</si>
  <si>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</si>
  <si>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</si>
  <si>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</si>
  <si>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</si>
  <si>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</si>
  <si>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</si>
  <si>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</si>
  <si>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</si>
  <si>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</si>
  <si>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</si>
  <si>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</si>
  <si>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</si>
  <si>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</si>
  <si>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</si>
  <si>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</si>
  <si>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</si>
  <si>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</si>
  <si>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</si>
  <si>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</si>
  <si>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</si>
  <si>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</si>
  <si>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</si>
  <si>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</si>
  <si>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</si>
  <si>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</si>
  <si>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</si>
  <si>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</si>
  <si>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</si>
  <si>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</si>
  <si>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</si>
  <si>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</si>
  <si>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</si>
  <si>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</si>
  <si>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</si>
  <si>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</si>
  <si>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</si>
  <si>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</si>
  <si>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</si>
  <si>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</si>
  <si>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</si>
  <si>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</si>
  <si>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</si>
  <si>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</si>
  <si>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</si>
  <si>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</si>
  <si>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</si>
  <si>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</si>
  <si>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</si>
  <si>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</si>
  <si>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</si>
  <si>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</si>
  <si>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</si>
  <si>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</si>
  <si>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</si>
  <si>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</si>
  <si>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</si>
  <si>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</si>
  <si>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</si>
  <si>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</si>
  <si>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</si>
  <si>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</si>
  <si>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</si>
  <si>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</si>
  <si>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</si>
  <si>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</si>
  <si>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</si>
  <si>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</si>
  <si>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</si>
  <si>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</si>
  <si>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</si>
  <si>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</si>
  <si>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</si>
  <si>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</si>
  <si>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</si>
  <si>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</si>
  <si>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</si>
  <si>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</si>
  <si>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</si>
  <si>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</si>
  <si>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</si>
  <si>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</si>
  <si>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</si>
  <si>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</si>
  <si>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</si>
  <si>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</si>
  <si>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</si>
  <si>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</si>
  <si>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</si>
  <si>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</si>
  <si>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</si>
  <si>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</si>
  <si>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</si>
  <si>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</si>
  <si>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</si>
  <si>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</si>
  <si>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</si>
  <si>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</si>
  <si>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</si>
  <si>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</si>
  <si>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</si>
  <si>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</si>
  <si>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</si>
  <si>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</si>
  <si>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</si>
  <si>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</si>
  <si>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</si>
  <si>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</si>
  <si>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</si>
  <si>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</si>
  <si>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</si>
  <si>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</si>
  <si>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</si>
  <si>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</si>
  <si>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</si>
  <si>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</si>
  <si>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</si>
  <si>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</si>
  <si>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</si>
  <si>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</si>
  <si>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</si>
  <si>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</si>
  <si>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</si>
  <si>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</si>
  <si>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</si>
  <si>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</si>
  <si>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</si>
  <si>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</si>
  <si>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</si>
  <si>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</si>
  <si>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</si>
  <si>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</si>
  <si>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</si>
  <si>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</si>
  <si>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</si>
  <si>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</si>
  <si>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</si>
  <si>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</si>
  <si>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</si>
  <si>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</si>
  <si>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</si>
  <si>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</si>
  <si>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</si>
  <si>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</si>
  <si>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</si>
  <si>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</si>
  <si>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</si>
  <si>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</si>
  <si>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</si>
  <si>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</si>
  <si>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</si>
  <si>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</si>
  <si>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</si>
  <si>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</si>
  <si>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</si>
  <si>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</si>
  <si>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</si>
  <si>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</si>
  <si>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</si>
  <si>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</si>
  <si>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</si>
  <si>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</si>
  <si>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</si>
  <si>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</si>
  <si>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</si>
  <si>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</si>
  <si>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</si>
  <si>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</si>
  <si>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</si>
  <si>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</si>
  <si>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</si>
  <si>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</si>
  <si>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</si>
  <si>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</si>
  <si>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</si>
  <si>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</si>
  <si>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</si>
  <si>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</si>
  <si>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</si>
  <si>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</si>
  <si>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</si>
  <si>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</si>
  <si>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</si>
  <si>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</si>
  <si>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</si>
  <si>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</si>
  <si>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</si>
  <si>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</si>
  <si>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</si>
  <si>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</si>
  <si>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</si>
  <si>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</si>
  <si>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</si>
  <si>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</si>
  <si>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</si>
  <si>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</si>
  <si>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</si>
  <si>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</si>
  <si>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</si>
  <si>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</si>
  <si>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</si>
  <si>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</si>
  <si>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</si>
  <si>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</si>
  <si>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</si>
  <si>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</si>
  <si>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</si>
  <si>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</si>
  <si>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</si>
  <si>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</si>
  <si>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</si>
  <si>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</si>
  <si>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</si>
  <si>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</si>
  <si>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</si>
  <si>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</si>
  <si>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</si>
  <si>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</si>
  <si>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</si>
  <si>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</si>
  <si>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</si>
  <si>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</si>
  <si>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</si>
  <si>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</si>
  <si>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</si>
  <si>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</si>
  <si>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</si>
  <si>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</si>
  <si>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</si>
  <si>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</si>
  <si>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</si>
  <si>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</si>
  <si>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</si>
  <si>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</si>
  <si>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</si>
  <si>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</si>
  <si>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</si>
  <si>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</si>
  <si>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</si>
  <si>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</si>
  <si>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</si>
  <si>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</si>
  <si>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</si>
  <si>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</si>
  <si>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</si>
  <si>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</si>
  <si>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</si>
  <si>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</si>
  <si>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</si>
  <si>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</si>
  <si>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</si>
  <si>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</si>
  <si>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</si>
  <si>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</si>
  <si>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</si>
  <si>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</si>
  <si>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</si>
  <si>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</si>
  <si>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</si>
  <si>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</si>
  <si>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</si>
  <si>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</si>
  <si>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</si>
  <si>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</si>
  <si>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</si>
  <si>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</si>
  <si>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</si>
  <si>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</si>
  <si>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</si>
  <si>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</si>
  <si>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</si>
  <si>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</si>
  <si>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</si>
  <si>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</si>
  <si>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</si>
  <si>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</si>
  <si>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</si>
  <si>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</si>
  <si>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</si>
  <si>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</si>
  <si>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</si>
  <si>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</si>
  <si>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"Административное нежилое здание" по адресу: ЕАО, г. Биробиджан, ул. Ленина, д. 5А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</si>
  <si>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</si>
  <si>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</si>
  <si>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</si>
  <si>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</si>
  <si>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</si>
  <si>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</si>
  <si>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</si>
  <si>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</si>
  <si>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</si>
  <si>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</si>
  <si>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</si>
  <si>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</si>
  <si>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</si>
  <si>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</si>
  <si>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</si>
  <si>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</si>
  <si>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</si>
  <si>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</si>
  <si>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</si>
  <si>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</si>
  <si>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</si>
  <si>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</si>
  <si>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</si>
  <si>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</si>
  <si>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</si>
  <si>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</si>
  <si>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</si>
  <si>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</si>
  <si>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</si>
  <si>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</si>
  <si>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</si>
  <si>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</si>
  <si>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</si>
  <si>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</si>
  <si>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</si>
  <si>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</si>
  <si>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</si>
  <si>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</si>
  <si>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</si>
  <si>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</si>
  <si>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</si>
  <si>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</si>
  <si>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</si>
  <si>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</si>
  <si>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</si>
  <si>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</si>
  <si>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</si>
  <si>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</si>
  <si>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</si>
  <si>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</si>
  <si>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</si>
  <si>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</si>
  <si>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</si>
  <si>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</si>
  <si>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</si>
  <si>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</si>
  <si>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</si>
  <si>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</si>
  <si>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</si>
  <si>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</si>
  <si>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</si>
  <si>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</si>
  <si>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</si>
  <si>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</si>
  <si>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</si>
  <si>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</si>
  <si>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</si>
  <si>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</si>
  <si>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</si>
  <si>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</si>
  <si>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</si>
  <si>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</si>
  <si>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</si>
  <si>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</si>
  <si>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</si>
  <si>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</si>
  <si>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</si>
  <si>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</si>
  <si>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</si>
  <si>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</si>
  <si>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</si>
  <si>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</si>
  <si>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</si>
  <si>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</si>
  <si>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</si>
  <si>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</si>
  <si>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</si>
  <si>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</si>
  <si>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</si>
  <si>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</si>
  <si>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</si>
  <si>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</si>
  <si>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</si>
  <si>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</si>
  <si>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</si>
  <si>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</si>
  <si>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</si>
  <si>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</si>
  <si>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</si>
  <si>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</si>
  <si>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</si>
  <si>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</si>
  <si>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</si>
  <si>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</si>
  <si>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</si>
  <si>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</si>
  <si>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</si>
  <si>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</si>
  <si>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</si>
  <si>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</si>
  <si>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</si>
  <si>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</si>
  <si>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</si>
  <si>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</si>
  <si>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</si>
  <si>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</si>
  <si>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</si>
  <si>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</si>
  <si>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</si>
  <si>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</si>
  <si>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</si>
  <si>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</si>
  <si>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</si>
  <si>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</si>
  <si>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</si>
  <si>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</si>
  <si>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</si>
  <si>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</si>
  <si>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</si>
  <si>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</si>
  <si>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</si>
  <si>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</si>
  <si>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</si>
  <si>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</si>
  <si>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</si>
  <si>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</si>
  <si>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</si>
  <si>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</si>
  <si>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</si>
  <si>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</si>
  <si>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</si>
  <si>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</si>
  <si>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</si>
  <si>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</si>
  <si>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</si>
  <si>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</si>
  <si>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</si>
  <si>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</si>
  <si>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</si>
  <si>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</si>
  <si>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</si>
  <si>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</si>
  <si>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</si>
  <si>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</si>
  <si>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</si>
  <si>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</si>
  <si>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</si>
  <si>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</si>
  <si>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</si>
  <si>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</si>
  <si>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</si>
  <si>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</si>
  <si>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</si>
  <si>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</si>
  <si>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</si>
  <si>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</si>
  <si>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</si>
  <si>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</si>
  <si>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</si>
  <si>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</si>
  <si>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</si>
  <si>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</si>
  <si>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</si>
  <si>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</si>
  <si>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</si>
  <si>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</si>
  <si>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</si>
  <si>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</si>
  <si>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</si>
  <si>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</si>
  <si>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</si>
  <si>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</si>
  <si>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</si>
  <si>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</si>
  <si>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</si>
  <si>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</si>
  <si>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</si>
  <si>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</si>
  <si>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</si>
  <si>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</si>
  <si>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</si>
  <si>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</si>
  <si>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</si>
  <si>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</si>
  <si>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</si>
  <si>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</si>
  <si>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</si>
  <si>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</si>
  <si>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</si>
  <si>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</si>
  <si>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</si>
  <si>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</si>
  <si>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</si>
  <si>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</si>
  <si>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</si>
  <si>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</si>
  <si>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</si>
  <si>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</si>
  <si>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</si>
  <si>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</si>
  <si>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</si>
  <si>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</si>
  <si>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</si>
  <si>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</si>
  <si>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</si>
  <si>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</si>
  <si>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</si>
  <si>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</si>
  <si>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</si>
  <si>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</si>
  <si>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</si>
  <si>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</si>
  <si>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</si>
  <si>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</si>
  <si>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</si>
  <si>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</si>
  <si>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</si>
  <si>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</si>
  <si>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</si>
  <si>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</si>
  <si>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</si>
  <si>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</si>
  <si>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</si>
  <si>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</si>
  <si>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</si>
  <si>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</si>
  <si>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</si>
  <si>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</si>
  <si>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</si>
  <si>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</si>
  <si>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</si>
  <si>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</si>
  <si>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</si>
  <si>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</si>
  <si>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</si>
  <si>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</si>
  <si>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</si>
  <si>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</si>
  <si>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</si>
  <si>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</si>
  <si>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</si>
  <si>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</si>
  <si>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</si>
  <si>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</si>
  <si>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</si>
  <si>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</si>
  <si>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</si>
  <si>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</si>
  <si>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</si>
  <si>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</si>
  <si>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</si>
  <si>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</si>
  <si>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</si>
  <si>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</si>
  <si>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</si>
  <si>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</si>
  <si>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</si>
  <si>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</si>
  <si>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</si>
  <si>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</si>
  <si>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</si>
  <si>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</si>
  <si>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</si>
  <si>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</si>
  <si>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</si>
  <si>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</si>
  <si>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</si>
  <si>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</si>
  <si>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</si>
  <si>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</si>
  <si>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</si>
  <si>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</si>
  <si>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</si>
  <si>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</si>
  <si>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</si>
  <si>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</si>
  <si>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</si>
  <si>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</si>
  <si>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</si>
  <si>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</si>
  <si>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</si>
  <si>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</si>
  <si>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</si>
  <si>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</si>
  <si>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</si>
  <si>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</si>
  <si>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</si>
  <si>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</si>
  <si>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</si>
  <si>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</si>
  <si>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</si>
  <si>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</si>
  <si>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</si>
  <si>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</si>
  <si>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</si>
  <si>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</si>
  <si>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</si>
  <si>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</si>
  <si>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</si>
  <si>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</si>
  <si>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</si>
  <si>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</si>
  <si>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</si>
  <si>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</si>
  <si>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</si>
  <si>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</si>
  <si>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</si>
  <si>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</si>
  <si>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</si>
  <si>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</si>
  <si>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</si>
  <si>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</si>
  <si>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</si>
  <si>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</si>
  <si>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</si>
  <si>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</si>
  <si>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</si>
  <si>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</si>
  <si>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</si>
  <si>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</si>
  <si>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</si>
  <si>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</si>
  <si>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</si>
  <si>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</si>
  <si>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</si>
  <si>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</si>
  <si>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</si>
  <si>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</si>
  <si>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</si>
  <si>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</si>
  <si>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</si>
  <si>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</si>
  <si>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</si>
  <si>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</si>
  <si>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</si>
  <si>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</si>
  <si>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</si>
  <si>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</si>
  <si>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</si>
  <si>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</si>
  <si>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</si>
  <si>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</si>
  <si>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</si>
  <si>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</si>
  <si>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</si>
  <si>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</si>
  <si>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</si>
  <si>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</si>
  <si>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</si>
  <si>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</si>
  <si>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</si>
  <si>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</si>
  <si>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</si>
  <si>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</si>
  <si>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</si>
  <si>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</si>
  <si>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</si>
  <si>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</si>
  <si>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</si>
  <si>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</si>
  <si>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</si>
  <si>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</si>
  <si>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</si>
  <si>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</si>
  <si>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</si>
  <si>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</si>
  <si>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</si>
  <si>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</si>
  <si>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</si>
  <si>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</si>
  <si>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</si>
  <si>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</si>
  <si>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</si>
  <si>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</si>
  <si>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</si>
  <si>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</si>
  <si>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</si>
  <si>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</si>
  <si>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</si>
  <si>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</si>
  <si>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</si>
  <si>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</si>
  <si>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</si>
  <si>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</si>
  <si>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</si>
  <si>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</si>
  <si>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</si>
  <si>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</si>
  <si>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</si>
  <si>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</si>
  <si>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</si>
  <si>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</si>
  <si>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</si>
  <si>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</si>
  <si>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</si>
  <si>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</si>
  <si>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</si>
  <si>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</si>
  <si>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</si>
  <si>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</si>
  <si>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</si>
  <si>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</si>
  <si>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</si>
  <si>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</si>
  <si>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</si>
  <si>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</si>
  <si>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</si>
  <si>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</si>
  <si>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</si>
  <si>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</si>
  <si>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</si>
  <si>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</si>
  <si>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</si>
  <si>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</si>
  <si>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</si>
  <si>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</si>
  <si>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</si>
  <si>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</si>
  <si>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</si>
  <si>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</si>
  <si>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</si>
  <si>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</si>
  <si>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</si>
  <si>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</si>
  <si>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</si>
  <si>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</si>
  <si>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</si>
  <si>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</si>
  <si>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</si>
  <si>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</si>
  <si>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</si>
  <si>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</si>
  <si>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</si>
  <si>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</si>
  <si>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</si>
  <si>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</si>
  <si>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</si>
  <si>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</si>
  <si>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</si>
  <si>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</si>
  <si>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</si>
  <si>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</si>
  <si>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</si>
  <si>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</si>
  <si>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</si>
  <si>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</si>
  <si>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</si>
  <si>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</si>
  <si>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</si>
  <si>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</si>
  <si>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</si>
  <si>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</si>
  <si>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</si>
  <si>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</si>
  <si>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</si>
  <si>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</si>
  <si>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</si>
  <si>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</si>
  <si>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</si>
  <si>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</si>
  <si>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</si>
  <si>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</si>
  <si>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</si>
  <si>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</si>
  <si>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</si>
  <si>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</si>
  <si>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</si>
  <si>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</si>
  <si>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</si>
  <si>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</si>
  <si>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</si>
  <si>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</si>
  <si>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</si>
  <si>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</si>
  <si>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</si>
  <si>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</si>
  <si>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</si>
  <si>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</si>
  <si>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</si>
  <si>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</si>
  <si>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</si>
  <si>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</si>
  <si>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</si>
  <si>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</si>
  <si>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</si>
  <si>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</si>
  <si>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</si>
  <si>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</si>
  <si>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</si>
  <si>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</si>
  <si>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</si>
  <si>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</si>
  <si>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</si>
  <si>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</si>
  <si>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</si>
  <si>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</si>
  <si>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</si>
  <si>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</si>
  <si>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</si>
  <si>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</si>
  <si>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</si>
  <si>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</si>
  <si>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</si>
  <si>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</si>
  <si>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</si>
  <si>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</si>
  <si>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</si>
  <si>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</si>
  <si>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</si>
  <si>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</si>
  <si>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</si>
  <si>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</si>
  <si>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</si>
  <si>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</si>
  <si>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</si>
  <si>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</si>
  <si>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</si>
  <si>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</si>
  <si>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</si>
  <si>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</si>
  <si>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</si>
  <si>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</si>
  <si>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</si>
  <si>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</si>
  <si>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</si>
  <si>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</si>
  <si>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</si>
  <si>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</si>
  <si>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</si>
  <si>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</si>
  <si>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</si>
  <si>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</si>
  <si>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</si>
  <si>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</si>
  <si>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</si>
  <si>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</si>
  <si>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</si>
  <si>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</si>
  <si>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</si>
  <si>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</si>
  <si>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</si>
  <si>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</si>
  <si>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</si>
  <si>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</si>
  <si>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</si>
  <si>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</si>
  <si>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</si>
  <si>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</si>
  <si>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</si>
  <si>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</si>
  <si>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</si>
  <si>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</si>
  <si>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</si>
  <si>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</si>
  <si>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</si>
  <si>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</si>
  <si>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</si>
  <si>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</si>
  <si>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</si>
  <si>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</si>
  <si>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</si>
  <si>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</si>
  <si>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</si>
  <si>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</si>
  <si>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</si>
  <si>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</si>
  <si>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</si>
  <si>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</si>
  <si>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</si>
  <si>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</si>
  <si>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</si>
  <si>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</si>
  <si>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</si>
  <si>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</si>
  <si>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</si>
  <si>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</si>
  <si>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</si>
  <si>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</si>
  <si>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</si>
  <si>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</si>
  <si>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</si>
  <si>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</si>
  <si>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</si>
  <si>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</si>
  <si>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</si>
  <si>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</si>
  <si>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</si>
  <si>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</si>
  <si>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</si>
  <si>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</si>
  <si>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</si>
  <si>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</si>
  <si>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</si>
  <si>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</si>
  <si>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</si>
  <si>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</si>
  <si>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</si>
  <si>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</si>
  <si>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</si>
  <si>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</si>
  <si>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</si>
  <si>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</si>
  <si>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</si>
  <si>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</si>
  <si>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</si>
  <si>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</si>
  <si>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</si>
  <si>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</si>
  <si>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</si>
  <si>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</si>
  <si>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</si>
  <si>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</si>
  <si>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</si>
  <si>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</si>
  <si>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</si>
  <si>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</si>
  <si>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</si>
  <si>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</si>
  <si>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</si>
  <si>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</si>
  <si>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</si>
  <si>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</si>
  <si>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</si>
  <si>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</si>
  <si>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</si>
  <si>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</si>
  <si>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</si>
  <si>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</si>
  <si>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</si>
  <si>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</si>
  <si>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</si>
  <si>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</si>
  <si>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</si>
  <si>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</si>
  <si>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</si>
  <si>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</si>
  <si>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</si>
  <si>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</si>
  <si>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</si>
  <si>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</si>
  <si>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</si>
  <si>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</si>
  <si>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</si>
  <si>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</si>
  <si>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</si>
  <si>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</si>
  <si>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</si>
  <si>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</si>
  <si>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</si>
  <si>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</si>
  <si>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</si>
  <si>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</si>
  <si>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</si>
  <si>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</si>
  <si>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</si>
  <si>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</si>
  <si>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</si>
  <si>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</si>
  <si>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</si>
  <si>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</si>
  <si>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</si>
  <si>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</si>
  <si>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</si>
  <si>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</si>
  <si>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</si>
  <si>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</si>
  <si>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</si>
  <si>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</si>
  <si>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</si>
  <si>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</si>
  <si>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</si>
  <si>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</si>
  <si>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</si>
  <si>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</si>
  <si>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</si>
  <si>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</si>
  <si>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</si>
  <si>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</si>
  <si>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</si>
  <si>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</si>
  <si>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</si>
  <si>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</si>
  <si>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</si>
  <si>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</si>
  <si>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</si>
  <si>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</si>
  <si>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</si>
  <si>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</si>
  <si>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</si>
  <si>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</si>
  <si>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</si>
  <si>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</si>
  <si>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</si>
  <si>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</si>
  <si>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</si>
  <si>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</si>
  <si>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</si>
  <si>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</si>
  <si>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</si>
  <si>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</si>
  <si>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</si>
  <si>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</si>
  <si>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</si>
  <si>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</si>
  <si>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</si>
  <si>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</si>
  <si>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</si>
  <si>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</si>
  <si>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</si>
  <si>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</si>
  <si>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</si>
  <si>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</si>
  <si>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</si>
  <si>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</si>
  <si>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</si>
  <si>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</si>
  <si>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</si>
  <si>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</si>
  <si>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</si>
  <si>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</si>
  <si>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</si>
  <si>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</si>
  <si>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</si>
  <si>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</si>
  <si>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</si>
  <si>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</si>
  <si>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</si>
  <si>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</si>
  <si>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</si>
  <si>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</si>
  <si>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</si>
  <si>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</si>
  <si>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</si>
  <si>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</si>
  <si>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</si>
  <si>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</si>
  <si>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</si>
  <si>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</si>
  <si>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</si>
  <si>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</si>
  <si>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</si>
  <si>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</si>
  <si>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</si>
  <si>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</si>
  <si>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</si>
  <si>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</si>
  <si>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</si>
  <si>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</si>
  <si>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</si>
  <si>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</si>
  <si>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</si>
  <si>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</si>
  <si>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</si>
  <si>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</si>
  <si>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</si>
  <si>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</si>
  <si>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</si>
  <si>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</si>
  <si>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</si>
  <si>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</si>
  <si>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</si>
  <si>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</si>
  <si>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</si>
  <si>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</si>
  <si>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</si>
  <si>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</si>
  <si>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</si>
  <si>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</si>
  <si>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</si>
  <si>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</si>
  <si>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</si>
  <si>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</si>
  <si>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</si>
  <si>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</si>
  <si>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</si>
  <si>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</si>
  <si>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</si>
  <si>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</si>
  <si>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</si>
  <si>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</si>
  <si>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</si>
  <si>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</si>
  <si>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</si>
  <si>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</si>
  <si>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</si>
  <si>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</si>
  <si>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</si>
  <si>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</si>
  <si>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</si>
  <si>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</si>
  <si>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</si>
  <si>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</si>
  <si>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</si>
  <si>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</si>
  <si>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</si>
  <si>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</si>
  <si>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</si>
  <si>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</si>
  <si>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</si>
  <si>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</si>
  <si>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</si>
  <si>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</si>
  <si>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</si>
  <si>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</si>
  <si>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</si>
  <si>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</si>
  <si>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</si>
  <si>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</si>
  <si>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</si>
  <si>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</si>
  <si>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</si>
  <si>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</si>
  <si>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</si>
  <si>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</si>
  <si>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</si>
  <si>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</si>
  <si>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</si>
  <si>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</si>
  <si>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</si>
  <si>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</si>
  <si>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</si>
  <si>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</si>
  <si>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</si>
  <si>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</si>
  <si>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</si>
  <si>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</si>
  <si>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</si>
  <si>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</si>
  <si>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</si>
  <si>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</si>
  <si>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</si>
  <si>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</si>
  <si>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</si>
  <si>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</si>
  <si>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</si>
  <si>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</si>
  <si>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</si>
  <si>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</si>
  <si>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</si>
  <si>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</si>
  <si>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</si>
  <si>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</si>
  <si>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</si>
  <si>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</si>
  <si>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</si>
  <si>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</si>
  <si>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</si>
  <si>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</si>
  <si>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</si>
  <si>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</si>
  <si>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</si>
  <si>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</si>
  <si>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</si>
  <si>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</si>
  <si>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</si>
  <si>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</si>
  <si>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</si>
  <si>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</si>
  <si>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</si>
  <si>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</si>
  <si>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</si>
  <si>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</si>
  <si>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</si>
  <si>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</si>
  <si>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</si>
  <si>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</si>
  <si>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</si>
  <si>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</si>
  <si>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</si>
  <si>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</si>
  <si>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</si>
  <si>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</si>
  <si>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</si>
  <si>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</si>
  <si>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</si>
  <si>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</si>
  <si>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</si>
  <si>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</si>
  <si>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</si>
  <si>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</si>
  <si>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</si>
  <si>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</si>
  <si>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</si>
  <si>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</si>
  <si>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</si>
  <si>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</si>
  <si>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</si>
  <si>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</si>
  <si>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</si>
  <si>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</si>
  <si>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</si>
  <si>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</si>
  <si>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</si>
  <si>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</si>
  <si>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</si>
  <si>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</si>
  <si>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</si>
  <si>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</si>
  <si>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</si>
  <si>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</si>
  <si>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</si>
  <si>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</si>
  <si>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</si>
  <si>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</si>
  <si>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</si>
  <si>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</si>
  <si>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</si>
  <si>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</si>
  <si>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</si>
  <si>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</si>
  <si>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</si>
  <si>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</si>
  <si>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</si>
  <si>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</si>
  <si>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</si>
  <si>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</si>
  <si>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</si>
  <si>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</si>
  <si>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</si>
  <si>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</si>
  <si>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</si>
  <si>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</si>
  <si>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</si>
  <si>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</si>
  <si>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</si>
  <si>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</si>
  <si>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</si>
  <si>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</si>
  <si>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</si>
  <si>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</si>
  <si>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</si>
  <si>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</si>
  <si>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</si>
  <si>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</si>
  <si>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</si>
  <si>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</si>
  <si>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</si>
  <si>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</si>
  <si>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</si>
  <si>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</si>
  <si>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</si>
  <si>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</si>
  <si>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</si>
  <si>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</si>
  <si>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</si>
  <si>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</si>
  <si>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</si>
  <si>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</si>
  <si>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</si>
  <si>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</si>
  <si>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</si>
  <si>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</si>
  <si>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</si>
  <si>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</si>
  <si>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</si>
  <si>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</si>
  <si>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</si>
  <si>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</si>
  <si>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</si>
  <si>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</si>
  <si>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</si>
  <si>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</si>
  <si>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</si>
  <si>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</si>
  <si>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</si>
  <si>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</si>
  <si>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</si>
  <si>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</si>
  <si>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</si>
  <si>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</si>
  <si>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</si>
  <si>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</si>
  <si>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</si>
  <si>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</si>
  <si>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</si>
  <si>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</si>
  <si>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</si>
  <si>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</si>
  <si>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</si>
  <si>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</si>
  <si>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</si>
  <si>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</si>
  <si>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</si>
  <si>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</si>
  <si>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</si>
  <si>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</si>
  <si>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</si>
  <si>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</si>
  <si>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</si>
  <si>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</si>
  <si>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</si>
  <si>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</si>
  <si>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</si>
  <si>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</si>
  <si>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</si>
  <si>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</si>
  <si>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</si>
  <si>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</si>
  <si>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</si>
  <si>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</si>
  <si>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</si>
  <si>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</si>
  <si>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</si>
  <si>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</si>
  <si>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</si>
  <si>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</si>
  <si>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</si>
  <si>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</si>
  <si>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</si>
  <si>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</si>
  <si>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</si>
  <si>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</si>
  <si>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</si>
  <si>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</si>
  <si>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</si>
  <si>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</si>
  <si>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</si>
  <si>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</si>
  <si>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</si>
  <si>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</si>
  <si>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</si>
  <si>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</si>
  <si>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</si>
  <si>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</si>
  <si>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</si>
  <si>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</si>
  <si>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</si>
  <si>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</si>
  <si>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</si>
  <si>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</si>
  <si>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</si>
  <si>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</si>
  <si>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</si>
  <si>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</si>
  <si>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</si>
  <si>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</si>
  <si>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</si>
  <si>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</si>
  <si>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</si>
  <si>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</si>
  <si>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</si>
  <si>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</si>
  <si>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</si>
  <si>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</si>
  <si>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</si>
  <si>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</si>
  <si>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</si>
  <si>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</si>
  <si>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</si>
  <si>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</si>
  <si>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</si>
  <si>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</si>
  <si>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</si>
  <si>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</si>
  <si>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</si>
  <si>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</si>
  <si>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</si>
  <si>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</si>
  <si>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</si>
  <si>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</si>
  <si>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</si>
  <si>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</si>
  <si>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</si>
  <si>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</si>
  <si>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</si>
  <si>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</si>
  <si>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</si>
  <si>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</si>
  <si>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</si>
  <si>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</si>
  <si>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</si>
  <si>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</si>
  <si>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</si>
  <si>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</si>
  <si>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</si>
  <si>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</si>
  <si>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</si>
  <si>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</si>
  <si>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</si>
  <si>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</si>
  <si>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</si>
  <si>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</si>
  <si>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</si>
  <si>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</si>
  <si>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</si>
  <si>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</si>
  <si>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</si>
  <si>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</si>
  <si>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</si>
  <si>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</si>
  <si>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</si>
  <si>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</si>
  <si>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</si>
  <si>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</si>
  <si>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</si>
  <si>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</si>
  <si>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</si>
  <si>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</si>
  <si>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</si>
  <si>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</si>
  <si>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</si>
  <si>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</si>
  <si>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</si>
  <si>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</si>
  <si>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</si>
  <si>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</si>
  <si>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</si>
  <si>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</si>
  <si>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</si>
  <si>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</si>
  <si>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</si>
  <si>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</si>
  <si>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</si>
  <si>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</si>
  <si>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</si>
  <si>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</si>
  <si>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</si>
  <si>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</si>
  <si>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</si>
  <si>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</si>
  <si>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</si>
  <si>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</si>
  <si>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</si>
  <si>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</si>
  <si>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</si>
  <si>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</si>
  <si>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</si>
  <si>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</si>
  <si>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</si>
  <si>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</si>
  <si>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</si>
  <si>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</si>
  <si>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</si>
  <si>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</si>
  <si>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</si>
  <si>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</si>
  <si>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</si>
  <si>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</si>
  <si>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</si>
  <si>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</si>
  <si>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</si>
  <si>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</si>
  <si>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</si>
  <si>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</si>
  <si>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</si>
  <si>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</si>
  <si>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</si>
  <si>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</si>
  <si>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</si>
  <si>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</si>
  <si>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</si>
  <si>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</si>
  <si>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</si>
  <si>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</si>
  <si>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</si>
  <si>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</si>
  <si>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</si>
  <si>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</si>
  <si>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</si>
  <si>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</si>
  <si>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</si>
  <si>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</si>
  <si>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</si>
  <si>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</si>
  <si>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</si>
  <si>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</si>
  <si>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</si>
  <si>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</si>
  <si>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</si>
  <si>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</si>
  <si>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</si>
  <si>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</si>
  <si>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</si>
  <si>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</si>
  <si>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</si>
  <si>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</si>
  <si>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</si>
  <si>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</si>
  <si>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</si>
  <si>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</si>
  <si>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</si>
  <si>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</si>
  <si>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</si>
  <si>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</si>
  <si>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</si>
  <si>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</si>
  <si>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</si>
  <si>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</si>
  <si>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</si>
  <si>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</si>
  <si>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</si>
  <si>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</si>
  <si>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</si>
  <si>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</si>
  <si>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</si>
  <si>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</si>
  <si>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</si>
  <si>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</si>
  <si>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</si>
  <si>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</si>
  <si>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</si>
  <si>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</si>
  <si>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</si>
  <si>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</si>
  <si>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</si>
  <si>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</si>
  <si>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</si>
  <si>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</si>
  <si>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</si>
  <si>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</si>
  <si>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</si>
  <si>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</si>
  <si>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</si>
  <si>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</si>
  <si>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</si>
  <si>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</si>
  <si>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</si>
  <si>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</si>
  <si>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</si>
  <si>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</si>
  <si>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</si>
  <si>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</si>
  <si>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</si>
  <si>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</si>
  <si>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</si>
  <si>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</si>
  <si>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</si>
  <si>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</si>
  <si>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</si>
  <si>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</si>
  <si>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</si>
  <si>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</si>
  <si>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</si>
  <si>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</si>
  <si>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</si>
  <si>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</si>
  <si>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</si>
  <si>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</si>
  <si>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</si>
  <si>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</si>
  <si>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</si>
  <si>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</si>
  <si>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</si>
  <si>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</si>
  <si>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</si>
  <si>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</si>
  <si>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</si>
  <si>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</si>
  <si>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</si>
  <si>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</si>
  <si>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</si>
  <si>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</si>
  <si>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</si>
  <si>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</si>
  <si>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</si>
  <si>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</si>
  <si>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</si>
  <si>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</si>
  <si>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</si>
  <si>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</si>
  <si>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</si>
  <si>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</si>
  <si>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</si>
  <si>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</si>
  <si>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</si>
  <si>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</si>
  <si>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</si>
  <si>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</si>
  <si>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</si>
  <si>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</si>
  <si>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</si>
  <si>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</si>
  <si>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</si>
  <si>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</si>
  <si>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</si>
  <si>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</si>
  <si>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</si>
  <si>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</si>
  <si>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</si>
  <si>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</si>
  <si>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</si>
  <si>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</si>
  <si>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</si>
  <si>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</si>
  <si>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</si>
  <si>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</si>
  <si>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</si>
  <si>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</si>
  <si>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</si>
  <si>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</si>
  <si>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</si>
  <si>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</si>
  <si>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</si>
  <si>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</si>
  <si>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</si>
  <si>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</si>
  <si>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</si>
  <si>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</si>
  <si>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</si>
  <si>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</si>
  <si>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</si>
  <si>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</si>
  <si>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</si>
  <si>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</si>
  <si>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</si>
  <si>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</si>
  <si>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</si>
  <si>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</si>
  <si>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</si>
  <si>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</si>
  <si>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</si>
  <si>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</si>
  <si>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</si>
  <si>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</si>
  <si>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</si>
  <si>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</si>
  <si>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</si>
  <si>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</si>
  <si>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</si>
  <si>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</si>
  <si>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</si>
  <si>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</si>
  <si>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</si>
  <si>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</si>
  <si>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</si>
  <si>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</si>
  <si>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</si>
  <si>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</si>
  <si>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</si>
  <si>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</si>
  <si>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</si>
  <si>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</si>
  <si>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</si>
  <si>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</si>
  <si>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</si>
  <si>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</si>
  <si>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</si>
  <si>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</si>
  <si>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</si>
  <si>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</si>
  <si>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</si>
  <si>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</si>
  <si>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</si>
  <si>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</si>
  <si>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</si>
  <si>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</si>
  <si>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</si>
  <si>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</si>
  <si>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</si>
  <si>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</si>
  <si>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</si>
  <si>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</si>
  <si>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</si>
  <si>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</si>
  <si>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</si>
  <si>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</si>
  <si>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</si>
  <si>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</si>
  <si>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</si>
  <si>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</si>
  <si>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</si>
  <si>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</si>
  <si>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</si>
  <si>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</si>
  <si>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</si>
  <si>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</si>
  <si>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</si>
  <si>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</si>
  <si>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</si>
  <si>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</si>
  <si>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</si>
  <si>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</si>
  <si>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</si>
  <si>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</si>
  <si>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</si>
  <si>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</si>
  <si>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</si>
  <si>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</si>
  <si>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</si>
  <si>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</si>
  <si>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</si>
  <si>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</si>
  <si>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</si>
  <si>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</si>
  <si>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</si>
  <si>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</si>
  <si>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</si>
  <si>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части увеличения Платы за подключение (технологическое присоединение) и периода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</si>
  <si>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</si>
  <si>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</si>
  <si>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</si>
  <si>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</si>
  <si>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</si>
  <si>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</si>
  <si>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</si>
  <si>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</si>
  <si>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</si>
  <si>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</si>
  <si>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</si>
  <si>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</si>
  <si>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</si>
  <si>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</si>
  <si>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</si>
  <si>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</si>
  <si>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</si>
  <si>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</si>
  <si>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</si>
  <si>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</si>
  <si>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</si>
  <si>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</si>
  <si>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</si>
  <si>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</si>
  <si>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</si>
  <si>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</si>
  <si>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</si>
  <si>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</si>
  <si>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</si>
  <si>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</si>
  <si>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</si>
  <si>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</si>
  <si>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</si>
  <si>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</si>
  <si>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</si>
  <si>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</si>
  <si>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</si>
  <si>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</si>
  <si>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</si>
  <si>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</si>
  <si>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</si>
  <si>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</si>
  <si>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</si>
  <si>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</si>
  <si>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</si>
  <si>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</si>
  <si>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</si>
  <si>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</si>
  <si>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</si>
  <si>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</si>
  <si>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</si>
  <si>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</si>
  <si>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</si>
  <si>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</si>
  <si>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</si>
  <si>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</si>
  <si>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</si>
  <si>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</si>
  <si>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</si>
  <si>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</si>
  <si>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</si>
  <si>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</si>
  <si>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</si>
  <si>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</si>
  <si>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</si>
  <si>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</si>
  <si>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</si>
  <si>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</si>
  <si>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</si>
  <si>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</si>
  <si>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</si>
  <si>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</si>
  <si>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</si>
  <si>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</si>
  <si>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</si>
  <si>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</si>
  <si>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</si>
  <si>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</si>
  <si>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</si>
  <si>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</si>
  <si>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</si>
  <si>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</si>
  <si>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</si>
  <si>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</si>
  <si>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</si>
  <si>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</si>
  <si>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</si>
  <si>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</si>
  <si>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</si>
  <si>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</si>
  <si>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</si>
  <si>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</si>
  <si>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</si>
  <si>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</si>
  <si>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</si>
  <si>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</si>
  <si>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</si>
  <si>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</si>
  <si>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</si>
  <si>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</si>
  <si>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</si>
  <si>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</si>
  <si>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</si>
  <si>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</si>
  <si>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</si>
  <si>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</si>
  <si>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</si>
  <si>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</si>
  <si>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</si>
  <si>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</si>
  <si>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</si>
  <si>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</si>
  <si>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</si>
  <si>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</si>
  <si>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</si>
  <si>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</si>
  <si>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</si>
  <si>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</si>
  <si>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</si>
  <si>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</si>
  <si>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</si>
  <si>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</si>
  <si>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</si>
  <si>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</si>
  <si>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</si>
  <si>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</si>
  <si>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</si>
  <si>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</si>
  <si>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</si>
  <si>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</si>
  <si>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</si>
  <si>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</si>
  <si>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</si>
  <si>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</si>
  <si>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</si>
  <si>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</si>
  <si>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</si>
  <si>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</si>
  <si>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</si>
  <si>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</si>
  <si>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</si>
  <si>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</si>
  <si>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</si>
  <si>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</si>
  <si>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</si>
  <si>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</si>
  <si>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</si>
  <si>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</si>
  <si>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</si>
  <si>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</si>
  <si>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</si>
  <si>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</si>
  <si>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</si>
  <si>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</si>
  <si>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</si>
  <si>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</si>
  <si>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</si>
  <si>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</si>
  <si>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</si>
  <si>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</si>
  <si>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</si>
  <si>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</si>
  <si>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</si>
  <si>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</si>
  <si>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</si>
  <si>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</si>
  <si>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</si>
  <si>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</si>
  <si>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</si>
  <si>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</si>
  <si>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</si>
  <si>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</si>
  <si>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</si>
  <si>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</si>
  <si>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</si>
  <si>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</si>
  <si>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</si>
  <si>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</si>
  <si>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</si>
  <si>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</si>
  <si>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</si>
  <si>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</si>
  <si>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</si>
  <si>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</si>
  <si>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</si>
  <si>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</si>
  <si>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</si>
  <si>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</si>
  <si>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</si>
  <si>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</si>
  <si>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</si>
  <si>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</si>
  <si>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</si>
  <si>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</si>
  <si>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</si>
  <si>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</si>
  <si>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</si>
  <si>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</si>
  <si>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</si>
  <si>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</si>
  <si>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</si>
  <si>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</si>
  <si>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</si>
  <si>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</si>
  <si>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</si>
  <si>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</si>
  <si>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</si>
  <si>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</si>
  <si>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</si>
  <si>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</si>
  <si>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</si>
  <si>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</si>
  <si>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</si>
  <si>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</si>
  <si>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</si>
  <si>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</si>
  <si>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</si>
  <si>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</si>
  <si>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</si>
  <si>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</si>
  <si>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</si>
  <si>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</si>
  <si>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</si>
  <si>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</si>
  <si>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</si>
  <si>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</si>
  <si>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</si>
  <si>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</si>
  <si>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</si>
  <si>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</si>
  <si>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</si>
  <si>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</si>
  <si>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</si>
  <si>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</si>
  <si>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</si>
  <si>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</si>
  <si>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</si>
  <si>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</si>
  <si>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</si>
  <si>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</si>
  <si>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</si>
  <si>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</si>
  <si>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</si>
  <si>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</si>
  <si>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</si>
  <si>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</si>
  <si>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</si>
  <si>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</si>
  <si>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</si>
  <si>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</si>
  <si>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</si>
  <si>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</si>
  <si>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</si>
  <si>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</si>
  <si>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</si>
  <si>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</si>
  <si>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</si>
  <si>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</si>
  <si>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</si>
  <si>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</si>
  <si>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</si>
  <si>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</si>
  <si>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</si>
  <si>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</si>
  <si>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</si>
  <si>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</si>
  <si>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</si>
  <si>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</si>
  <si>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</si>
  <si>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</si>
  <si>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</si>
  <si>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</si>
  <si>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</si>
  <si>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</si>
  <si>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</si>
  <si>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</si>
  <si>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</si>
  <si>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</si>
  <si>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</si>
  <si>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</si>
  <si>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</si>
  <si>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</si>
  <si>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</si>
  <si>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</si>
  <si>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</si>
  <si>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</si>
  <si>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</si>
  <si>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</si>
  <si>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</si>
  <si>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</si>
  <si>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</si>
  <si>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</si>
  <si>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</si>
  <si>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</si>
  <si>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</si>
  <si>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</si>
  <si>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</si>
  <si>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</si>
  <si>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</si>
  <si>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</si>
  <si>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</si>
  <si>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</si>
  <si>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</si>
  <si>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</si>
  <si>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</si>
  <si>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</si>
  <si>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</si>
  <si>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</si>
  <si>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</si>
  <si>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</si>
  <si>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</si>
  <si>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</si>
  <si>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</si>
  <si>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</si>
  <si>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</si>
  <si>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</si>
  <si>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</si>
  <si>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</si>
  <si>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</si>
  <si>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</si>
  <si>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</si>
  <si>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</si>
  <si>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</si>
  <si>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</si>
  <si>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</si>
  <si>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</si>
  <si>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</si>
  <si>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</si>
  <si>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</si>
  <si>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</si>
  <si>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</si>
  <si>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</si>
  <si>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</si>
  <si>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</si>
  <si>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</si>
  <si>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</si>
  <si>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</si>
  <si>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</si>
  <si>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</si>
  <si>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</si>
  <si>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</si>
  <si>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</si>
  <si>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</si>
  <si>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</si>
  <si>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</si>
  <si>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</si>
  <si>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</si>
  <si>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</si>
  <si>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</si>
  <si>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</si>
  <si>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</si>
  <si>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</si>
  <si>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</si>
  <si>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</si>
  <si>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</si>
  <si>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</si>
  <si>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</si>
  <si>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</si>
  <si>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</si>
  <si>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</si>
  <si>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</si>
  <si>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</si>
  <si>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</si>
  <si>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</si>
  <si>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</si>
  <si>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</si>
  <si>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</si>
  <si>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</si>
  <si>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</si>
  <si>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</si>
  <si>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</si>
  <si>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</si>
  <si>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</si>
  <si>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</si>
  <si>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</si>
  <si>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</si>
  <si>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</si>
  <si>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</si>
  <si>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</si>
  <si>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</si>
  <si>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</si>
  <si>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</si>
  <si>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</si>
  <si>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</si>
  <si>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</si>
  <si>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</si>
  <si>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</si>
  <si>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</si>
  <si>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</si>
  <si>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</si>
  <si>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</si>
  <si>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</si>
  <si>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</si>
  <si>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</si>
  <si>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</si>
  <si>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</si>
  <si>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</si>
  <si>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</si>
  <si>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</si>
  <si>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</si>
  <si>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</si>
  <si>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</si>
  <si>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</si>
  <si>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</si>
  <si>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</si>
  <si>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</si>
  <si>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</si>
  <si>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</si>
  <si>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</si>
  <si>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</si>
  <si>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</si>
  <si>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</si>
  <si>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</si>
  <si>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</si>
  <si>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</si>
  <si>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</si>
  <si>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</si>
  <si>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</si>
  <si>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</si>
  <si>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</si>
  <si>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</si>
  <si>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</si>
  <si>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</si>
  <si>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</si>
  <si>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</si>
  <si>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</si>
  <si>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</si>
  <si>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</si>
  <si>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</si>
  <si>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</si>
  <si>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</si>
  <si>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</si>
  <si>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</si>
  <si>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</si>
  <si>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</si>
  <si>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</si>
  <si>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</si>
  <si>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</si>
  <si>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</si>
  <si>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</si>
  <si>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</si>
  <si>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</si>
  <si>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</si>
  <si>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</si>
  <si>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</si>
  <si>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</si>
  <si>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</si>
  <si>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</si>
  <si>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</si>
  <si>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</si>
  <si>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</si>
  <si>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</si>
  <si>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</si>
  <si>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</si>
  <si>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</si>
  <si>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</si>
  <si>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</si>
  <si>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</si>
  <si>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</si>
  <si>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</si>
  <si>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28-12-2023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</si>
  <si>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</si>
  <si>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</si>
  <si>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</si>
  <si>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</si>
  <si>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</si>
  <si>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</si>
  <si>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</si>
  <si>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</si>
  <si>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</si>
  <si>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</si>
  <si>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</si>
  <si>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</si>
  <si>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</si>
  <si>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</si>
  <si>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</si>
  <si>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</si>
  <si>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</si>
  <si>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</si>
  <si>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</si>
  <si>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</si>
  <si>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</si>
  <si>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</si>
  <si>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</si>
  <si>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</si>
  <si>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15-01-2024 00:00:00</t>
  </si>
  <si>
    <t>30990287</t>
  </si>
  <si>
    <t>ООО "Теплоснабжение"</t>
  </si>
  <si>
    <t>7902536875</t>
  </si>
  <si>
    <t>28-09-2017 00:00:00</t>
  </si>
  <si>
    <t>11-09-2024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</si>
  <si>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</si>
  <si>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</si>
  <si>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</si>
  <si>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</si>
  <si>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</si>
  <si>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</si>
  <si>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</si>
  <si>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</si>
  <si>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</si>
  <si>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</si>
  <si>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</si>
  <si>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</si>
  <si>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</si>
  <si>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</si>
  <si>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</si>
  <si>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</si>
  <si>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</si>
  <si>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</si>
  <si>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</si>
  <si>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</si>
  <si>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</si>
  <si>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</si>
  <si>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</si>
  <si>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</si>
  <si>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</si>
  <si>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</si>
  <si>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</si>
  <si>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</si>
  <si>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</si>
  <si>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</si>
  <si>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</si>
  <si>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</si>
  <si>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</si>
  <si>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</si>
  <si>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</si>
  <si>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</si>
  <si>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</si>
  <si>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</si>
  <si>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</si>
  <si>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</si>
  <si>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</si>
  <si>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</si>
  <si>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</si>
  <si>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</si>
  <si>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</si>
  <si>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</si>
  <si>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</si>
  <si>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</si>
  <si>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</si>
  <si>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</si>
  <si>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</si>
  <si>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</si>
  <si>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</si>
  <si>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</si>
  <si>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</si>
  <si>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</si>
  <si>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</si>
  <si>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</si>
  <si>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</si>
  <si>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</si>
  <si>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</si>
  <si>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</si>
  <si>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</si>
  <si>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</si>
  <si>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</si>
  <si>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</si>
  <si>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</si>
  <si>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</si>
  <si>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</si>
  <si>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</si>
  <si>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</si>
  <si>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</si>
  <si>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</si>
  <si>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</si>
  <si>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</si>
  <si>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</si>
  <si>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</si>
  <si>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</si>
  <si>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</si>
  <si>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</si>
  <si>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</si>
  <si>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</si>
  <si>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</si>
  <si>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</si>
  <si>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</si>
  <si>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</si>
  <si>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</si>
  <si>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</si>
  <si>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</si>
  <si>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</si>
  <si>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</si>
  <si>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</si>
  <si>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</si>
  <si>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</si>
  <si>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</si>
  <si>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</si>
  <si>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30895325</t>
  </si>
  <si>
    <t>ООО "Единые коммунальные системы"</t>
  </si>
  <si>
    <t>7903529038</t>
  </si>
  <si>
    <t>07-02-2017 00:00:00</t>
  </si>
  <si>
    <t>20-10-2023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</si>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</sst>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28C48-5DCB-4043-10DF-646C280A01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41" width="5.421875" customWidth="1"/>
    <col min="2" max="2" style="8141" width="9.140625" customWidth="1"/>
    <col min="3" max="3" style="8141" width="16.421875" customWidth="1"/>
    <col min="4" max="25" style="8141" width="6.28125" customWidth="1"/>
    <col min="26" max="28" style="814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961DFA-D8CB-1C6A-4DCF-69DEDBEB9E56}" mc:Ignorable="x14ac xr xr2 xr3">
  <sheetPr>
    <tabColor rgb="FFCCCCFF"/>
  </sheetPr>
  <dimension ref="A1:Q79"/>
  <sheetViews>
    <sheetView topLeftCell="C5" showGridLines="0" workbookViewId="0">
      <selection activeCell="L33" sqref="L33"/>
    </sheetView>
  </sheetViews>
  <sheetFormatPr defaultColWidth="9.140625" customHeight="1" defaultRowHeight="11.25"/>
  <cols>
    <col min="1" max="1" style="8259" width="10.7109375" hidden="1" customWidth="1"/>
    <col min="2" max="2" style="8260" width="10.7109375" hidden="1" customWidth="1"/>
    <col min="3" max="3" style="8261" width="3.00390625" customWidth="1"/>
    <col min="4" max="4" style="8185" width="1.00390625" customWidth="1"/>
    <col min="5" max="6" style="8185" width="55.00390625" customWidth="1"/>
    <col min="7" max="7" style="8262" width="1.00390625" customWidth="1"/>
    <col min="8" max="8" style="8185" width="18.00390625" hidden="1" customWidth="1"/>
    <col min="9" max="9" style="8263" width="59.00390625" customWidth="1"/>
    <col min="10" max="10" style="8264" width="52.140625" hidden="1" customWidth="1"/>
    <col min="11" max="11" style="8185" width="8.00390625" customWidth="1"/>
    <col min="12" max="12" style="8185" width="77.00390625" customWidth="1"/>
    <col min="13" max="16" style="8185" width="8.00390625" customWidth="1"/>
    <col min="17" max="17" style="8185" width="12.00390625" hidden="1" customWidth="1"/>
  </cols>
  <sheetData>
    <row s="8142" customFormat="1" customHeight="1" ht="3">
      <c r="A1" s="953"/>
      <c r="B1" s="411"/>
      <c r="F1" s="412" t="s">
        <v>13</v>
      </c>
      <c r="G1" s="581"/>
      <c r="H1" s="241"/>
      <c r="I1" s="581"/>
      <c r="J1" s="1041"/>
      <c r="Q1" s="412" t="s">
        <v>14</v>
      </c>
    </row>
    <row s="8149"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60"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6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60" customFormat="1" customHeight="1" ht="6.3">
      <c r="A8" s="955"/>
      <c r="B8" s="402"/>
      <c r="C8" s="403"/>
      <c r="D8" s="409"/>
      <c r="E8" s="407"/>
      <c r="F8" s="410"/>
      <c r="G8" s="247"/>
      <c r="H8" s="579"/>
      <c r="I8" s="581"/>
      <c r="J8" s="1047"/>
      <c r="Q8" s="406">
        <v>6</v>
      </c>
    </row>
    <row s="818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60"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45269.53868055555</v>
      </c>
      <c r="G11" s="247"/>
      <c r="H11" s="943" t="s">
        <v>22</v>
      </c>
      <c r="J11" s="1046" t="s">
        <v>23</v>
      </c>
      <c r="Q11" s="244">
        <v>0</v>
      </c>
    </row>
    <row customHeight="1" ht="22.5">
      <c r="A12" s="2268"/>
      <c r="D12" s="245"/>
      <c r="E12" s="1335" t="s">
        <v>24</v>
      </c>
      <c r="F12" s="2900">
        <v>46192.538831018515</v>
      </c>
      <c r="G12" s="243"/>
      <c r="J12" s="1046" t="s">
        <v>25</v>
      </c>
      <c r="Q12" s="244">
        <v>0</v>
      </c>
    </row>
    <row s="8185" customFormat="1" customHeight="1" ht="22.5" hidden="1">
      <c r="A13" s="958" t="s">
        <v>26</v>
      </c>
      <c r="B13" s="268"/>
      <c r="C13" s="578"/>
      <c r="D13" s="580"/>
      <c r="E13" s="1945" t="s">
        <v>27</v>
      </c>
      <c r="F13" s="1902" t="s">
        <v>28</v>
      </c>
      <c r="G13" s="247"/>
      <c r="H13" s="940"/>
      <c r="I13" s="581"/>
      <c r="J13" s="1946" t="s">
        <v>29</v>
      </c>
      <c r="Q13" s="579">
        <v>0</v>
      </c>
    </row>
    <row s="8185" customFormat="1" customHeight="1" ht="27" hidden="1">
      <c r="A14" s="958" t="s">
        <v>30</v>
      </c>
      <c r="B14" s="268"/>
      <c r="C14" s="578"/>
      <c r="D14" s="580"/>
      <c r="E14" s="1335" t="s">
        <v>31</v>
      </c>
      <c r="F14" s="1937"/>
      <c r="G14" s="247"/>
      <c r="H14" s="940"/>
      <c r="I14" s="581"/>
      <c r="J14" s="1046" t="s">
        <v>32</v>
      </c>
      <c r="Q14" s="579">
        <v>0</v>
      </c>
    </row>
    <row s="8185" customFormat="1" customHeight="1" ht="19.5" hidden="1">
      <c r="A15" s="958" t="s">
        <v>33</v>
      </c>
      <c r="B15" s="268"/>
      <c r="C15" s="578"/>
      <c r="D15" s="580"/>
      <c r="E15" s="1335" t="s">
        <v>34</v>
      </c>
      <c r="F15" s="1937"/>
      <c r="G15" s="247"/>
      <c r="H15" s="940"/>
      <c r="I15" s="581"/>
      <c r="J15" s="1046" t="s">
        <v>35</v>
      </c>
      <c r="Q15" s="579">
        <v>0</v>
      </c>
    </row>
    <row s="8160"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c r="D18" s="245"/>
      <c r="E18" s="1945" t="s">
        <v>38</v>
      </c>
      <c r="F18" s="2909">
        <v>45615.54025462963</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909">
        <v>45645.54041666666</v>
      </c>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45239.540671296294</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c r="D26" s="245"/>
      <c r="E26" s="561" t="str">
        <f>"Дата "&amp;IF(TEMPLATE_GROUP="P","принятия решения","подачи заявления")&amp;" об изменении тарифов"</f>
        <v>Дата подачи заявления об изменении тарифов</v>
      </c>
      <c r="F26" s="2909">
        <v>45615.54143518519</v>
      </c>
      <c r="G26" s="243"/>
      <c r="Q26" s="244">
        <v>0</v>
      </c>
    </row>
    <row customHeight="1" ht="19.5">
      <c r="D27" s="245"/>
      <c r="E27" s="1335" t="str">
        <f>"Номер "&amp;IF(TEMPLATE_GROUP="P","принятия решения","заявления")&amp;" об изменении тарифов"</f>
        <v>Номер заявления об изменении тарифов</v>
      </c>
      <c r="F27" s="2917" t="s">
        <v>45</v>
      </c>
      <c r="G27" s="243"/>
      <c r="Q27" s="244">
        <v>0</v>
      </c>
    </row>
    <row customHeight="1" ht="24.75" hidden="1">
      <c r="D28" s="245"/>
      <c r="E28" s="561" t="s">
        <v>46</v>
      </c>
      <c r="F28" s="388"/>
      <c r="G28" s="243"/>
      <c r="Q28" s="244">
        <v>0</v>
      </c>
    </row>
    <row customHeight="1" ht="19.5" hidden="1">
      <c r="D29" s="245"/>
      <c r="E29" s="561" t="s">
        <v>43</v>
      </c>
      <c r="F29" s="388"/>
      <c r="G29" s="243"/>
      <c r="Q29" s="244">
        <v>0</v>
      </c>
    </row>
    <row s="816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47</v>
      </c>
      <c r="G31" s="946"/>
      <c r="Q31" s="244">
        <v>20</v>
      </c>
    </row>
    <row customHeight="1" ht="21" hidden="1">
      <c r="C32" s="248"/>
      <c r="D32" s="249"/>
      <c r="E32" s="562" t="s">
        <v>48</v>
      </c>
      <c r="F32" s="387"/>
      <c r="G32" s="946"/>
      <c r="Q32" s="244">
        <v>20</v>
      </c>
    </row>
    <row customHeight="1" ht="21">
      <c r="C33" s="248"/>
      <c r="D33" s="249"/>
      <c r="E33" s="561" t="s">
        <v>49</v>
      </c>
      <c r="F33" s="387" t="s">
        <v>50</v>
      </c>
      <c r="G33" s="946"/>
      <c r="Q33" s="244">
        <v>20</v>
      </c>
    </row>
    <row customHeight="1" ht="21">
      <c r="C34" s="248"/>
      <c r="D34" s="249"/>
      <c r="E34" s="561" t="s">
        <v>51</v>
      </c>
      <c r="F34" s="387" t="s">
        <v>52</v>
      </c>
      <c r="G34" s="946"/>
      <c r="H34" s="250"/>
      <c r="Q34" s="244">
        <v>20</v>
      </c>
    </row>
    <row s="8160" customFormat="1" customHeight="1" ht="11.549999999999999">
      <c r="A35" s="955"/>
      <c r="B35" s="402"/>
      <c r="C35" s="403"/>
      <c r="D35" s="409"/>
      <c r="E35" s="407"/>
      <c r="F35" s="410"/>
      <c r="G35" s="247"/>
      <c r="H35" s="579"/>
      <c r="I35" s="581"/>
      <c r="J35" s="1044"/>
      <c r="Q35" s="406">
        <v>11</v>
      </c>
    </row>
    <row customHeight="1" ht="19.5">
      <c r="A36" s="1049"/>
      <c r="D36" s="249"/>
      <c r="E36" s="561" t="s">
        <v>53</v>
      </c>
      <c r="F36" s="2926" t="s">
        <v>54</v>
      </c>
      <c r="G36" s="247"/>
      <c r="Q36" s="244">
        <v>0</v>
      </c>
    </row>
    <row customHeight="1" ht="21">
      <c r="A37" s="1049"/>
      <c r="D37" s="249"/>
      <c r="E37" s="561" t="s">
        <v>55</v>
      </c>
      <c r="F37" s="2926" t="s">
        <v>56</v>
      </c>
      <c r="G37" s="247"/>
      <c r="Q37" s="244">
        <v>20</v>
      </c>
    </row>
    <row s="8160" customFormat="1" customHeight="1" ht="6.3">
      <c r="A38" s="955"/>
      <c r="B38" s="402"/>
      <c r="C38" s="403"/>
      <c r="D38" s="404"/>
      <c r="E38" s="405"/>
      <c r="F38" s="1223"/>
      <c r="G38" s="243"/>
      <c r="H38" s="579"/>
      <c r="I38" s="581"/>
      <c r="J38" s="1046"/>
      <c r="Q38" s="406">
        <v>6</v>
      </c>
    </row>
    <row customHeight="1" ht="36.75">
      <c r="A39" s="955"/>
      <c r="D39" s="245"/>
      <c r="E39" s="561" t="s">
        <v>57</v>
      </c>
      <c r="F39" s="880" t="s">
        <v>19</v>
      </c>
      <c r="G39" s="243"/>
      <c r="H39" s="943" t="s">
        <v>22</v>
      </c>
      <c r="Q39" s="244">
        <v>35</v>
      </c>
    </row>
    <row s="8160" customFormat="1" customHeight="1" ht="6" hidden="1">
      <c r="A40" s="954"/>
      <c r="B40" s="596"/>
      <c r="C40" s="597"/>
      <c r="D40" s="598"/>
      <c r="E40" s="599"/>
      <c r="F40" s="1223"/>
      <c r="G40" s="243"/>
      <c r="H40" s="579"/>
      <c r="I40" s="581"/>
      <c r="J40" s="1046"/>
      <c r="Q40" s="600">
        <v>6</v>
      </c>
    </row>
    <row s="8185"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60" customFormat="1" customHeight="1" ht="6">
      <c r="A42" s="954"/>
      <c r="B42" s="596"/>
      <c r="C42" s="597"/>
      <c r="D42" s="598"/>
      <c r="E42" s="599"/>
      <c r="F42" s="1223"/>
      <c r="G42" s="243"/>
      <c r="H42" s="579"/>
      <c r="I42" s="581"/>
      <c r="J42" s="1044"/>
      <c r="Q42" s="600">
        <v>0</v>
      </c>
    </row>
    <row s="8185" customFormat="1" customHeight="1" ht="27" hidden="1">
      <c r="A43" s="954"/>
      <c r="B43" s="583"/>
      <c r="C43" s="578"/>
      <c r="D43" s="580"/>
      <c r="E43" s="561" t="s">
        <v>58</v>
      </c>
      <c r="F43" s="880" t="s">
        <v>19</v>
      </c>
      <c r="G43" s="243"/>
      <c r="I43" s="581"/>
      <c r="J43" s="1046"/>
      <c r="Q43" s="579">
        <v>0</v>
      </c>
    </row>
    <row s="8185" customFormat="1" customHeight="1" ht="27" hidden="1">
      <c r="A44" s="954"/>
      <c r="B44" s="583"/>
      <c r="C44" s="578"/>
      <c r="D44" s="580"/>
      <c r="E44" s="1335" t="s">
        <v>59</v>
      </c>
      <c r="F44" s="2058"/>
      <c r="G44" s="243"/>
      <c r="I44" s="581"/>
      <c r="J44" s="1046"/>
      <c r="Q44" s="579">
        <v>0</v>
      </c>
    </row>
    <row s="8160" customFormat="1" customHeight="1" ht="6">
      <c r="A45" s="954"/>
      <c r="B45" s="596"/>
      <c r="C45" s="597"/>
      <c r="D45" s="598"/>
      <c r="E45" s="599"/>
      <c r="F45" s="1223"/>
      <c r="G45" s="243"/>
      <c r="H45" s="579"/>
      <c r="I45" s="581"/>
      <c r="J45" s="1046"/>
      <c r="Q45" s="600">
        <v>0</v>
      </c>
    </row>
    <row s="8160" customFormat="1" customHeight="1" ht="24.75">
      <c r="A46" s="954"/>
      <c r="B46" s="596"/>
      <c r="C46" s="597"/>
      <c r="D46" s="598"/>
      <c r="E46" s="1335" t="s">
        <v>60</v>
      </c>
      <c r="F46" s="880" t="s">
        <v>19</v>
      </c>
      <c r="G46" s="243"/>
      <c r="H46" s="579"/>
      <c r="I46" s="581"/>
      <c r="J46" s="1046"/>
      <c r="Q46" s="600">
        <v>0</v>
      </c>
    </row>
    <row s="8185" customFormat="1" customHeight="1" ht="24.75">
      <c r="A47" s="954"/>
      <c r="B47" s="583"/>
      <c r="C47" s="578"/>
      <c r="D47" s="580"/>
      <c r="E47" s="1335" t="s">
        <v>61</v>
      </c>
      <c r="F47" s="880" t="s">
        <v>19</v>
      </c>
      <c r="G47" s="243"/>
      <c r="I47" s="581"/>
      <c r="J47" s="1046"/>
      <c r="Q47" s="579">
        <v>0</v>
      </c>
    </row>
    <row s="8160"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60" customFormat="1" customHeight="1" ht="6" hidden="1">
      <c r="A50" s="955"/>
      <c r="B50" s="596"/>
      <c r="C50" s="597"/>
      <c r="D50" s="409"/>
      <c r="E50" s="407"/>
      <c r="F50" s="410"/>
      <c r="G50" s="247"/>
      <c r="H50" s="579"/>
      <c r="I50" s="581"/>
      <c r="J50" s="1046"/>
      <c r="Q50" s="600">
        <v>0</v>
      </c>
    </row>
    <row s="8185" customFormat="1" customHeight="1" ht="28.5" hidden="1">
      <c r="A51" s="956"/>
      <c r="B51" s="583"/>
      <c r="C51" s="700"/>
      <c r="D51" s="701"/>
      <c r="E51" s="561" t="s">
        <v>62</v>
      </c>
      <c r="F51" s="880" t="s">
        <v>19</v>
      </c>
      <c r="G51" s="702"/>
      <c r="I51" s="704"/>
      <c r="J51" s="1048"/>
      <c r="P51" s="705"/>
      <c r="Q51" s="703">
        <v>0</v>
      </c>
    </row>
    <row s="8160" customFormat="1" customHeight="1" ht="6" hidden="1">
      <c r="A52" s="955"/>
      <c r="B52" s="596"/>
      <c r="C52" s="597"/>
      <c r="D52" s="409"/>
      <c r="E52" s="407"/>
      <c r="F52" s="410"/>
      <c r="G52" s="247"/>
      <c r="H52" s="579"/>
      <c r="I52" s="581"/>
      <c r="J52" s="1044"/>
      <c r="Q52" s="600">
        <v>0</v>
      </c>
    </row>
    <row s="8185" customFormat="1" customHeight="1" ht="27" hidden="1">
      <c r="A53" s="956"/>
      <c r="B53" s="583"/>
      <c r="C53" s="700"/>
      <c r="D53" s="701"/>
      <c r="E53" s="561" t="s">
        <v>63</v>
      </c>
      <c r="F53" s="1218" t="s">
        <v>19</v>
      </c>
      <c r="G53" s="702"/>
      <c r="I53" s="704"/>
      <c r="J53" s="1048"/>
      <c r="P53" s="705"/>
      <c r="Q53" s="703">
        <v>0</v>
      </c>
    </row>
    <row s="8185" customFormat="1" customHeight="1" ht="27" hidden="1">
      <c r="A54" s="956"/>
      <c r="B54" s="583"/>
      <c r="C54" s="700"/>
      <c r="D54" s="701"/>
      <c r="E54" s="561" t="s">
        <v>64</v>
      </c>
      <c r="F54" s="1944"/>
      <c r="G54" s="702"/>
      <c r="I54" s="704"/>
      <c r="J54" s="1048"/>
      <c r="P54" s="705"/>
      <c r="Q54" s="703">
        <v>0</v>
      </c>
    </row>
    <row s="8160" customFormat="1" customHeight="1" ht="6" hidden="1">
      <c r="A55" s="955"/>
      <c r="B55" s="596"/>
      <c r="C55" s="597"/>
      <c r="D55" s="409"/>
      <c r="E55" s="407"/>
      <c r="F55" s="410"/>
      <c r="G55" s="247"/>
      <c r="H55" s="579"/>
      <c r="I55" s="581"/>
      <c r="J55" s="1044"/>
      <c r="Q55" s="600">
        <v>0</v>
      </c>
    </row>
    <row s="8185" customFormat="1" customHeight="1" ht="25.5" hidden="1">
      <c r="A56" s="956"/>
      <c r="B56" s="583"/>
      <c r="C56" s="700"/>
      <c r="D56" s="701"/>
      <c r="E56" s="561" t="s">
        <v>65</v>
      </c>
      <c r="F56" s="1218" t="s">
        <v>19</v>
      </c>
      <c r="G56" s="702"/>
      <c r="I56" s="704"/>
      <c r="J56" s="1048"/>
      <c r="P56" s="705"/>
      <c r="Q56" s="703">
        <v>0</v>
      </c>
    </row>
    <row s="8160" customFormat="1" customHeight="1" ht="6" hidden="1">
      <c r="A57" s="955"/>
      <c r="B57" s="596"/>
      <c r="C57" s="597"/>
      <c r="D57" s="409"/>
      <c r="E57" s="407"/>
      <c r="F57" s="410"/>
      <c r="G57" s="247"/>
      <c r="H57" s="579"/>
      <c r="I57" s="581"/>
      <c r="J57" s="1044"/>
      <c r="Q57" s="600">
        <v>0</v>
      </c>
    </row>
    <row s="8185" customFormat="1" customHeight="1" ht="15" hidden="1">
      <c r="A58" s="956"/>
      <c r="B58" s="583"/>
      <c r="C58" s="700"/>
      <c r="D58" s="701"/>
      <c r="E58" s="561" t="s">
        <v>66</v>
      </c>
      <c r="F58" s="1218" t="s">
        <v>67</v>
      </c>
      <c r="G58" s="702"/>
      <c r="I58" s="704"/>
      <c r="J58" s="1048"/>
      <c r="P58" s="705"/>
      <c r="Q58" s="703">
        <v>0</v>
      </c>
    </row>
    <row s="818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85" customFormat="1" customHeight="1" ht="15" hidden="1">
      <c r="A60" s="956"/>
      <c r="B60" s="583"/>
      <c r="C60" s="700"/>
      <c r="D60" s="701"/>
      <c r="E60" s="1335" t="s">
        <v>68</v>
      </c>
      <c r="F60" s="1321"/>
      <c r="G60" s="702"/>
      <c r="I60" s="704"/>
      <c r="J60" s="1048"/>
      <c r="P60" s="705"/>
      <c r="Q60" s="703">
        <v>0</v>
      </c>
    </row>
    <row s="8160" customFormat="1" customHeight="1" ht="6" hidden="1">
      <c r="A61" s="955"/>
      <c r="B61" s="596"/>
      <c r="C61" s="597"/>
      <c r="D61" s="598"/>
      <c r="E61" s="599"/>
      <c r="F61" s="1223"/>
      <c r="G61" s="243"/>
      <c r="H61" s="579"/>
      <c r="I61" s="581"/>
      <c r="J61" s="1046"/>
      <c r="Q61" s="600">
        <v>0</v>
      </c>
    </row>
    <row s="8185" customFormat="1" customHeight="1" ht="33.75" hidden="1">
      <c r="A62" s="955"/>
      <c r="B62" s="268"/>
      <c r="C62" s="578"/>
      <c r="D62" s="580"/>
      <c r="E62" s="1335" t="s">
        <v>69</v>
      </c>
      <c r="F62" s="1841" t="s">
        <v>67</v>
      </c>
      <c r="G62" s="243"/>
      <c r="H62" s="943" t="s">
        <v>22</v>
      </c>
      <c r="I62" s="581"/>
      <c r="J62" s="1046"/>
      <c r="Q62" s="579">
        <v>0</v>
      </c>
    </row>
    <row s="8160" customFormat="1" customHeight="1" ht="6.3">
      <c r="A63" s="955"/>
      <c r="B63" s="402"/>
      <c r="C63" s="403"/>
      <c r="D63" s="409"/>
      <c r="E63" s="407"/>
      <c r="F63" s="410"/>
      <c r="G63" s="247"/>
      <c r="H63" s="579"/>
      <c r="I63" s="581"/>
      <c r="J63" s="1044"/>
      <c r="Q63" s="406">
        <v>6</v>
      </c>
    </row>
    <row customHeight="1" ht="21">
      <c r="A64" s="957"/>
      <c r="B64" s="269"/>
      <c r="D64" s="252"/>
      <c r="E64" s="561" t="s">
        <v>70</v>
      </c>
      <c r="F64" s="386" t="s">
        <v>71</v>
      </c>
      <c r="G64" s="247"/>
      <c r="Q64" s="244">
        <v>20</v>
      </c>
    </row>
    <row customHeight="1" ht="21">
      <c r="A65" s="957"/>
      <c r="B65" s="269"/>
      <c r="D65" s="252"/>
      <c r="E65" s="561" t="s">
        <v>72</v>
      </c>
      <c r="F65" s="386" t="s">
        <v>73</v>
      </c>
      <c r="G65" s="247"/>
      <c r="Q65" s="244">
        <v>20</v>
      </c>
    </row>
    <row customHeight="1" ht="36.75">
      <c r="D66" s="245"/>
      <c r="E66" s="563" t="s">
        <v>74</v>
      </c>
      <c r="F66" s="1224"/>
      <c r="G66" s="243"/>
      <c r="Q66" s="244">
        <v>35</v>
      </c>
    </row>
    <row customHeight="1" ht="21">
      <c r="A67" s="957"/>
      <c r="D67" s="580"/>
      <c r="E67" s="561" t="s">
        <v>75</v>
      </c>
      <c r="F67" s="441" t="s">
        <v>76</v>
      </c>
      <c r="G67" s="247"/>
      <c r="Q67" s="244">
        <v>20</v>
      </c>
    </row>
    <row customHeight="1" ht="21">
      <c r="A68" s="957"/>
      <c r="B68" s="269"/>
      <c r="D68" s="252"/>
      <c r="E68" s="561" t="s">
        <v>77</v>
      </c>
      <c r="F68" s="441" t="s">
        <v>78</v>
      </c>
      <c r="G68" s="247"/>
      <c r="Q68" s="244">
        <v>20</v>
      </c>
    </row>
    <row customHeight="1" ht="21">
      <c r="A69" s="957"/>
      <c r="B69" s="269"/>
      <c r="D69" s="252"/>
      <c r="E69" s="561" t="s">
        <v>79</v>
      </c>
      <c r="F69" s="441" t="s">
        <v>80</v>
      </c>
      <c r="G69" s="247"/>
      <c r="Q69" s="244">
        <v>20</v>
      </c>
    </row>
    <row customHeight="1" ht="21">
      <c r="D70" s="580"/>
      <c r="E70" s="561" t="s">
        <v>81</v>
      </c>
      <c r="F70" s="2954" t="s">
        <v>82</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83</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D56BA9A-2354-2CD5-918E-23232363E60F}"/>
    <hyperlink ref="H17" location="Титульный!H9" display="Как заполнить?" tooltip="Помощь по работе с полями отчётной формы" xr:uid="{D6573E48-CFBE-E5F8-BCD5-34D4BCC0A386}"/>
    <hyperlink ref="H39" location="Титульный!H9" display="Как заполнить?" tooltip="Помощь по работе с полями отчётной формы" xr:uid="{6A609783-E9FC-1B24-3F8F-A69E58028E77}"/>
    <hyperlink ref="H62" location="Титульный!H9" display="Как заполнить?" tooltip="Помощь по работе с полями отчётной формы" xr:uid="{068732B2-4D38-7D7A-B90E-5DEEB6DBE0FF}"/>
    <hyperlink ref="F70" r:id="rId4" xr:uid="{45DE0D16-E2BF-F63B-90B2-CA150CBB97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3B811-A1C4-D8D7-D107-CD51B2525FC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85" width="8.00390625" hidden="1" customWidth="1"/>
    <col min="2" max="2" style="8264" width="6.00390625" hidden="1" customWidth="1"/>
    <col min="3" max="3" style="8185" width="3.00390625" customWidth="1"/>
    <col min="4" max="4" style="8353" width="3.00390625" customWidth="1"/>
    <col min="5" max="5" style="8185" width="6.00390625" customWidth="1"/>
    <col min="6" max="6" style="8185" width="2.7109375" hidden="1" customWidth="1"/>
    <col min="7" max="7" style="8185" width="46.7109375" customWidth="1"/>
    <col min="8" max="8" style="8185" width="42.00390625" customWidth="1"/>
    <col min="9" max="9" style="8185" width="14.00390625" customWidth="1"/>
    <col min="10" max="10" style="8354" width="3.00390625" customWidth="1"/>
    <col min="11" max="13" style="8354" width="9.140625" hidden="1"/>
    <col min="14" max="14" style="8354" width="25.7109375" hidden="1" customWidth="1"/>
    <col min="15" max="15" style="8354" width="14.421875" hidden="1" customWidth="1"/>
    <col min="16" max="19" style="8355" width="9.140625" hidden="1"/>
    <col min="20" max="27" style="8185" width="9.140625" hidden="1"/>
    <col min="28" max="28" style="8185" width="8.00390625" customWidth="1"/>
    <col min="29" max="29" style="8185" width="9.140625" hidden="1"/>
  </cols>
  <sheetData>
    <row s="8265" customFormat="1" customHeight="1" ht="5.25" hidden="1">
      <c r="A1" s="666"/>
      <c r="B1" s="681"/>
      <c r="C1" s="681"/>
      <c r="D1" s="391"/>
      <c r="F1" s="681"/>
      <c r="G1" s="417" t="s">
        <v>84</v>
      </c>
      <c r="H1" s="664" t="s">
        <v>85</v>
      </c>
      <c r="I1" s="397" t="s">
        <v>86</v>
      </c>
      <c r="J1" s="417" t="s">
        <v>84</v>
      </c>
      <c r="K1" s="417"/>
      <c r="L1" s="417"/>
      <c r="M1" s="417"/>
      <c r="N1" s="418"/>
      <c r="O1" s="417"/>
      <c r="P1" s="417"/>
      <c r="Q1" s="417"/>
      <c r="R1" s="417"/>
      <c r="S1" s="417"/>
      <c r="T1" s="397"/>
      <c r="U1" s="397"/>
      <c r="V1" s="397"/>
      <c r="W1" s="397"/>
      <c r="X1" s="397"/>
      <c r="Y1" s="397"/>
      <c r="Z1" s="397"/>
      <c r="AA1" s="397"/>
      <c r="AB1" s="397"/>
      <c r="AC1" s="322" t="s">
        <v>14</v>
      </c>
    </row>
    <row s="8274"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0" customFormat="1" customHeight="1" ht="3">
      <c r="A3" s="928"/>
      <c r="B3" s="587"/>
      <c r="C3" s="928"/>
      <c r="D3" s="334"/>
      <c r="E3" s="273"/>
      <c r="F3" s="679"/>
      <c r="G3" s="273"/>
      <c r="H3" s="273"/>
      <c r="I3" s="336"/>
      <c r="J3" s="417"/>
      <c r="K3" s="325"/>
      <c r="L3" s="325"/>
      <c r="M3" s="325"/>
      <c r="N3" s="396"/>
      <c r="O3" s="325"/>
      <c r="P3" s="395"/>
      <c r="Q3" s="395"/>
      <c r="R3" s="395"/>
      <c r="S3" s="395"/>
      <c r="AC3" s="286">
        <v>3</v>
      </c>
    </row>
    <row s="8280"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0" customFormat="1" customHeight="1" ht="3">
      <c r="A5" s="928"/>
      <c r="B5" s="587"/>
      <c r="C5" s="928"/>
      <c r="D5" s="334"/>
      <c r="E5" s="273"/>
      <c r="F5" s="679"/>
      <c r="G5" s="337"/>
      <c r="H5" s="337"/>
      <c r="I5" s="338"/>
      <c r="J5" s="325"/>
      <c r="K5" s="325"/>
      <c r="L5" s="325"/>
      <c r="M5" s="325"/>
      <c r="N5" s="396"/>
      <c r="O5" s="325"/>
      <c r="P5" s="395"/>
      <c r="Q5" s="395"/>
      <c r="R5" s="395"/>
      <c r="S5" s="395"/>
      <c r="AC5" s="286">
        <v>3</v>
      </c>
    </row>
    <row s="8280"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0" customFormat="1" customHeight="1" ht="14.699999999999998">
      <c r="A8" s="928"/>
      <c r="B8" s="587"/>
      <c r="C8" s="928"/>
      <c r="D8" s="334"/>
      <c r="E8" s="2271" t="s">
        <v>87</v>
      </c>
      <c r="F8" s="2272"/>
      <c r="G8" s="2273"/>
      <c r="H8" s="2274" t="s">
        <v>88</v>
      </c>
      <c r="I8" s="2274"/>
      <c r="J8" s="325"/>
      <c r="K8" s="325"/>
      <c r="L8" s="325"/>
      <c r="M8" s="325"/>
      <c r="N8" s="396"/>
      <c r="O8" s="325"/>
      <c r="P8" s="395"/>
      <c r="Q8" s="395"/>
      <c r="R8" s="395"/>
      <c r="S8" s="395"/>
      <c r="AC8" s="286">
        <v>14</v>
      </c>
    </row>
    <row s="8280" customFormat="1" customHeight="1" ht="21">
      <c r="A9" s="928"/>
      <c r="B9" s="587"/>
      <c r="C9" s="928"/>
      <c r="D9" s="334"/>
      <c r="E9" s="947" t="s">
        <v>89</v>
      </c>
      <c r="F9" s="947"/>
      <c r="G9" s="342" t="s">
        <v>90</v>
      </c>
      <c r="H9" s="342" t="s">
        <v>90</v>
      </c>
      <c r="I9" s="342" t="s">
        <v>86</v>
      </c>
      <c r="J9" s="325"/>
      <c r="K9" s="325"/>
      <c r="L9" s="325"/>
      <c r="M9" s="325"/>
      <c r="N9" s="396"/>
      <c r="O9" s="325"/>
      <c r="P9" s="395"/>
      <c r="Q9" s="395"/>
      <c r="R9" s="395"/>
      <c r="S9" s="395"/>
      <c r="AC9" s="286">
        <v>20</v>
      </c>
    </row>
    <row customHeight="1" ht="11.549999999999999">
      <c r="D10" s="346"/>
      <c r="E10" s="948" t="s">
        <v>91</v>
      </c>
      <c r="F10" s="948"/>
      <c r="G10" s="393" t="s">
        <v>92</v>
      </c>
      <c r="H10" s="393" t="s">
        <v>93</v>
      </c>
      <c r="I10" s="393" t="s">
        <v>94</v>
      </c>
      <c r="J10" s="356"/>
      <c r="K10" s="356"/>
      <c r="L10" s="356"/>
      <c r="M10" s="356"/>
      <c r="N10" s="341"/>
      <c r="O10" s="356"/>
      <c r="P10" s="394"/>
      <c r="Q10" s="394"/>
      <c r="R10" s="394"/>
      <c r="S10" s="394"/>
      <c r="AC10" s="253">
        <v>11</v>
      </c>
    </row>
    <row s="8280" customFormat="1" customHeight="1" ht="1.05">
      <c r="A11" s="928"/>
      <c r="B11" s="587"/>
      <c r="C11" s="928"/>
      <c r="D11" s="334"/>
      <c r="E11" s="960"/>
      <c r="F11" s="960"/>
      <c r="G11" s="343"/>
      <c r="H11" s="343"/>
      <c r="I11" s="345"/>
      <c r="J11" s="419" t="s">
        <v>95</v>
      </c>
      <c r="K11" s="325"/>
      <c r="L11" s="325"/>
      <c r="M11" s="325" t="s">
        <v>96</v>
      </c>
      <c r="N11" s="396" t="s">
        <v>97</v>
      </c>
      <c r="O11" s="325" t="s">
        <v>98</v>
      </c>
      <c r="P11" s="395"/>
      <c r="Q11" s="395"/>
      <c r="R11" s="395"/>
      <c r="S11" s="395"/>
      <c r="AC11" s="286">
        <v>1</v>
      </c>
    </row>
    <row s="8280" customFormat="1" customHeight="1" ht="15">
      <c r="A12" s="2269">
        <v>1</v>
      </c>
      <c r="B12" s="587"/>
      <c r="C12" s="928"/>
      <c r="D12" s="952"/>
      <c r="E12" s="389">
        <f>A12</f>
        <v>1</v>
      </c>
      <c r="F12" s="972" t="s">
        <v>99</v>
      </c>
      <c r="G12" s="710" t="str">
        <f>"Территория "&amp;E12</f>
        <v>Территория 1</v>
      </c>
      <c r="H12" s="962"/>
      <c r="I12" s="962"/>
      <c r="J12" s="959"/>
      <c r="K12" s="670"/>
      <c r="L12" s="670"/>
      <c r="M12" s="670"/>
      <c r="N12" s="396"/>
      <c r="O12" s="670"/>
      <c r="P12" s="395"/>
      <c r="Q12" s="395"/>
      <c r="R12" s="395"/>
      <c r="S12" s="395"/>
      <c r="AC12" s="677">
        <v>14</v>
      </c>
    </row>
    <row s="8325" customFormat="1" customHeight="1" ht="15.75">
      <c r="A13" s="2269"/>
      <c r="B13" s="587">
        <v>1</v>
      </c>
      <c r="C13" s="587"/>
      <c r="D13" s="970"/>
      <c r="E13" s="950" t="str">
        <f>A12&amp;"."&amp;B13</f>
        <v>1.1</v>
      </c>
      <c r="F13" s="965" t="s">
        <v>100</v>
      </c>
      <c r="G13" s="963" t="s">
        <v>101</v>
      </c>
      <c r="H13" s="963" t="s">
        <v>101</v>
      </c>
      <c r="I13" s="961" t="s">
        <v>102</v>
      </c>
      <c r="J13" s="670">
        <f>MERGEVALUE(G13)</f>
      </c>
      <c r="K13" s="681"/>
      <c r="L13" s="681"/>
      <c r="M13" s="670" t="str">
        <f t="array" ref="M13:M13">IF(ISERROR(MATCH(MID(N13,1,250),MID(note_ter,1,250),0)),"n","y")</f>
        <v>n</v>
      </c>
      <c r="N13" s="681"/>
      <c r="O13" s="670" t="str">
        <f>H13&amp;"("&amp;I13&amp;")"</f>
        <v>Город Биробиджан(99701000)</v>
      </c>
      <c r="P13" s="587"/>
      <c r="Q13" s="587"/>
      <c r="R13" s="590"/>
      <c r="S13" s="587"/>
      <c r="T13" s="587"/>
      <c r="U13" s="587"/>
      <c r="V13" s="592"/>
      <c r="W13" s="592"/>
      <c r="X13" s="589"/>
      <c r="Y13" s="589"/>
      <c r="Z13" s="589"/>
      <c r="AA13" s="589"/>
      <c r="AB13" s="589"/>
      <c r="AC13" s="593">
        <v>15</v>
      </c>
    </row>
    <row s="8325"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0"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280"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0"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0"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48" customFormat="1" customHeight="1" ht="10.5">
      <c r="B19" s="1004"/>
      <c r="D19" s="352"/>
      <c r="J19" s="325"/>
      <c r="K19" s="325"/>
      <c r="L19" s="325"/>
      <c r="M19" s="325"/>
      <c r="N19" s="396"/>
      <c r="O19" s="325"/>
      <c r="P19" s="395"/>
      <c r="Q19" s="395"/>
      <c r="R19" s="395"/>
      <c r="S19" s="395"/>
      <c r="AC19" s="351">
        <v>10</v>
      </c>
    </row>
    <row s="8348"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83</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34A66-0D42-BE21-D2A8-23D1E71B07F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91" width="6.421875" hidden="1" customWidth="1"/>
    <col min="2" max="2" style="8391" width="2.00390625" hidden="1" customWidth="1"/>
    <col min="3" max="3" style="8391" width="3.00390625" customWidth="1"/>
    <col min="4" max="4" style="8391" width="4.00390625" customWidth="1"/>
    <col min="5" max="5" style="8391" width="44.00390625" customWidth="1"/>
    <col min="6" max="6" style="8391" width="6.421875" customWidth="1"/>
    <col min="7" max="7" style="8391" width="4.00390625" customWidth="1"/>
    <col min="8" max="8" style="8391" width="5.00390625" customWidth="1"/>
    <col min="9" max="9" style="8391" width="52.00390625" customWidth="1"/>
    <col min="10" max="10" style="8391" width="7.00390625" customWidth="1"/>
    <col min="11" max="11" style="8391" width="3.00390625" customWidth="1"/>
    <col min="12" max="12" style="8391" width="6.00390625" customWidth="1"/>
    <col min="13" max="13" style="8391" width="56.00390625" customWidth="1"/>
    <col min="14" max="14" style="8442" width="8.00390625" customWidth="1"/>
    <col min="15" max="20" style="8354" width="9.140625" hidden="1"/>
    <col min="21" max="24" style="8443" width="9.140625" hidden="1"/>
    <col min="25" max="37" style="8442" width="9.140625" hidden="1"/>
    <col min="38" max="38" style="8442" width="8.00390625" customWidth="1"/>
    <col min="39" max="39" style="8391"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62" customFormat="1" customHeight="1" ht="14.699999999999998">
      <c r="A5" s="755"/>
      <c r="B5" s="755"/>
      <c r="C5" s="755"/>
      <c r="D5" s="2292" t="str">
        <f>IF(org=0,"Не определено",org)</f>
        <v>АО "ДГК" СП "Биробиджанская ТЭЦ"</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62"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62"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89</v>
      </c>
      <c r="E10" s="693" t="s">
        <v>90</v>
      </c>
      <c r="F10" s="693" t="s">
        <v>109</v>
      </c>
      <c r="G10" s="2303" t="s">
        <v>89</v>
      </c>
      <c r="H10" s="2304"/>
      <c r="I10" s="693" t="s">
        <v>90</v>
      </c>
      <c r="J10" s="693" t="s">
        <v>109</v>
      </c>
      <c r="K10" s="2303" t="s">
        <v>89</v>
      </c>
      <c r="L10" s="2304"/>
      <c r="M10" s="693" t="s">
        <v>90</v>
      </c>
      <c r="N10" s="1797"/>
      <c r="AM10" s="753">
        <v>23</v>
      </c>
    </row>
    <row s="8391" customFormat="1" customHeight="1" ht="11.25" hidden="1">
      <c r="A11" s="763"/>
      <c r="B11" s="763"/>
      <c r="C11" s="763"/>
      <c r="D11" s="764" t="s">
        <v>110</v>
      </c>
      <c r="E11" s="764" t="s">
        <v>111</v>
      </c>
      <c r="F11" s="764" t="s">
        <v>91</v>
      </c>
      <c r="G11" s="2285" t="s">
        <v>92</v>
      </c>
      <c r="H11" s="2286"/>
      <c r="I11" s="764" t="s">
        <v>112</v>
      </c>
      <c r="J11" s="764" t="s">
        <v>93</v>
      </c>
      <c r="K11" s="2287" t="s">
        <v>94</v>
      </c>
      <c r="L11" s="2288"/>
      <c r="M11" s="764" t="s">
        <v>100</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391" customFormat="1" customHeight="1" ht="15.75">
      <c r="A13" s="463"/>
      <c r="B13" s="463"/>
      <c r="C13" s="696"/>
      <c r="D13" s="2278" t="s">
        <v>110</v>
      </c>
      <c r="E13" s="2279"/>
      <c r="F13" s="2282" t="s">
        <v>67</v>
      </c>
      <c r="G13" s="2283"/>
      <c r="H13" s="2284">
        <v>1</v>
      </c>
      <c r="I13" s="2275" t="str">
        <f>IF(U13="","",INDEX(TERRITORY_MR_LIST,MATCH(U13,TERRITORY_LIST_ID,0)))</f>
        <v/>
      </c>
      <c r="J13" s="2277" t="s">
        <v>19</v>
      </c>
      <c r="K13" s="772"/>
      <c r="L13" s="697" t="s">
        <v>110</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8391"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1"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83</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F12B8-4CC5-E85B-0952-433D0378974B}" mc:Ignorable="x14ac xr xr2 xr3">
  <sheetPr>
    <tabColor rgb="FFCCCCFF"/>
  </sheetPr>
  <dimension ref="A1:AR146"/>
  <sheetViews>
    <sheetView showGridLines="0" workbookViewId="0">
      <pane xSplit="6" ySplit="12" topLeftCell="G47" activePane="bottomRight" state="frozen"/>
      <selection pane="bottomLeft" activeCell="A13" sqref="A13"/>
      <selection pane="topRight" activeCell="G1" sqref="G1"/>
      <selection pane="bottomRight" activeCell="N139" sqref="N139"/>
    </sheetView>
  </sheetViews>
  <sheetFormatPr defaultColWidth="9.140625" customHeight="1" defaultRowHeight="11.25"/>
  <cols>
    <col min="1" max="2" style="8354" width="3.7109375" hidden="1" customWidth="1"/>
    <col min="3" max="3" style="8391" width="3.00390625" customWidth="1"/>
    <col min="4" max="4" style="8391" width="6.00390625" customWidth="1"/>
    <col min="5" max="5" style="8391" width="42.00390625" customWidth="1"/>
    <col min="6" max="6" style="8391" width="15.00390625" customWidth="1"/>
    <col min="7" max="7" style="8391" width="42.00390625" customWidth="1"/>
    <col min="8" max="8" style="8391" width="3.00390625" customWidth="1"/>
    <col min="9" max="9" style="8391" width="5.00390625" customWidth="1"/>
    <col min="10" max="10" style="8391" width="47.00390625" customWidth="1"/>
    <col min="11" max="12" style="8391" width="3.00390625" customWidth="1"/>
    <col min="13" max="13" style="8391" width="5.00390625" customWidth="1"/>
    <col min="14" max="14" style="8391" width="28.00390625" customWidth="1"/>
    <col min="15" max="16" style="8391" width="3.00390625" customWidth="1"/>
    <col min="17" max="17" style="8391" width="5.00390625" customWidth="1"/>
    <col min="18" max="18" style="8391" width="34.00390625" customWidth="1"/>
    <col min="19" max="20" style="8391" width="3.7109375" customWidth="1"/>
    <col min="21" max="21" style="8391" width="5.7109375" customWidth="1"/>
    <col min="22" max="22" style="8391" width="34.421875" customWidth="1"/>
    <col min="23" max="23" style="8391" width="30.00390625" customWidth="1"/>
    <col min="24" max="24" style="8391" width="3.00390625" customWidth="1"/>
    <col min="25" max="28" style="8443" width="9.8515625" hidden="1" customWidth="1"/>
    <col min="29" max="29" style="8443" width="27.00390625" hidden="1" customWidth="1"/>
    <col min="30" max="30" style="8443" width="10.57421875" hidden="1" customWidth="1"/>
    <col min="31" max="31" style="8443" width="10.7109375" hidden="1" customWidth="1"/>
    <col min="32" max="32" style="8443" width="10.00390625" hidden="1" customWidth="1"/>
    <col min="33" max="33" style="8443" width="12.8515625" hidden="1" customWidth="1"/>
    <col min="34" max="34" style="8443" width="24.421875" hidden="1" customWidth="1"/>
    <col min="35" max="35" style="8443" width="15.8515625" hidden="1" customWidth="1"/>
    <col min="36" max="36" style="8443" width="19.421875" hidden="1" customWidth="1"/>
    <col min="37" max="37" style="8443" width="11.00390625" hidden="1" customWidth="1"/>
    <col min="38" max="38" style="8443" width="23.57421875" hidden="1" customWidth="1"/>
    <col min="39" max="39" style="8443" width="23.8515625" hidden="1" customWidth="1"/>
    <col min="40" max="40" style="8443" width="25.28125" hidden="1" customWidth="1"/>
    <col min="41" max="41" style="8443" width="16.8515625" hidden="1" customWidth="1"/>
    <col min="42" max="42" style="8443" width="29.57421875" hidden="1" customWidth="1"/>
    <col min="43" max="43" style="8443" width="29.8515625" hidden="1" customWidth="1"/>
    <col min="44" max="44" style="8391" width="9.140625" hidden="1"/>
  </cols>
  <sheetData>
    <row customHeight="1" ht="11.25" hidden="1">
      <c r="A1" s="326"/>
      <c r="AR1" s="274" t="s">
        <v>14</v>
      </c>
    </row>
    <row customHeight="1" ht="11.25" hidden="1">
      <c r="AR2" s="274">
        <v>0</v>
      </c>
    </row>
    <row customHeight="1" ht="11.25" hidden="1">
      <c r="AR3" s="274">
        <v>0</v>
      </c>
    </row>
    <row customHeight="1" ht="3">
      <c r="AR4" s="274">
        <v>3</v>
      </c>
    </row>
    <row s="8362"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62" customFormat="1" customHeight="1" ht="14.699999999999998">
      <c r="A6" s="755"/>
      <c r="B6" s="755"/>
      <c r="C6" s="755"/>
      <c r="D6" s="2333" t="str">
        <f>IF(org=0,"Не определено",org)</f>
        <v>АО "ДГК" СП "Биробиджанская ТЭЦ"</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6"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62"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89</v>
      </c>
      <c r="E9" s="2271" t="s">
        <v>122</v>
      </c>
      <c r="F9" s="2273"/>
      <c r="G9" s="2297" t="s">
        <v>106</v>
      </c>
      <c r="H9" s="2297" t="s">
        <v>89</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90</v>
      </c>
      <c r="F10" s="1454" t="s">
        <v>128</v>
      </c>
      <c r="G10" s="2297"/>
      <c r="H10" s="2297"/>
      <c r="I10" s="2297"/>
      <c r="J10" s="2297"/>
      <c r="K10" s="280" t="s">
        <v>109</v>
      </c>
      <c r="L10" s="2297" t="s">
        <v>89</v>
      </c>
      <c r="M10" s="2297"/>
      <c r="N10" s="280" t="s">
        <v>129</v>
      </c>
      <c r="O10" s="280" t="s">
        <v>109</v>
      </c>
      <c r="P10" s="2297" t="s">
        <v>89</v>
      </c>
      <c r="Q10" s="2297"/>
      <c r="R10" s="280" t="s">
        <v>129</v>
      </c>
      <c r="S10" s="453" t="s">
        <v>109</v>
      </c>
      <c r="T10" s="2297" t="s">
        <v>89</v>
      </c>
      <c r="U10" s="2297"/>
      <c r="V10" s="453" t="s">
        <v>90</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354" customFormat="1" customHeight="1" ht="12" hidden="1">
      <c r="D11" s="1419" t="s">
        <v>110</v>
      </c>
      <c r="E11" s="1419" t="s">
        <v>111</v>
      </c>
      <c r="F11" s="1419"/>
      <c r="G11" s="1419" t="s">
        <v>91</v>
      </c>
      <c r="H11" s="2326" t="s">
        <v>112</v>
      </c>
      <c r="I11" s="2326"/>
      <c r="J11" s="1419" t="s">
        <v>93</v>
      </c>
      <c r="K11" s="1419" t="s">
        <v>94</v>
      </c>
      <c r="L11" s="2326" t="s">
        <v>100</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1" customFormat="1" customHeight="1" ht="17.25">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1"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1"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1"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1"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1" customFormat="1" customHeight="1" ht="17.25">
      <c r="A18" s="491"/>
      <c r="C18" s="379"/>
      <c r="D18" s="2305">
        <v>2</v>
      </c>
      <c r="E18" s="3217" t="s">
        <v>160</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1"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1"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1"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1"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1" customFormat="1" customHeight="1" ht="17.25" hidden="1">
      <c r="A23" s="491"/>
      <c r="C23" s="379"/>
      <c r="D23" s="2305">
        <v>2</v>
      </c>
      <c r="E23" s="2313" t="s">
        <v>160</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1"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1"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1"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1"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1" customFormat="1" customHeight="1" ht="17.25">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1"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1"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1"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1"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1" customFormat="1" customHeight="1" ht="17.25">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1"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1"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1"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1"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1" customFormat="1" customHeight="1" ht="17.25">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1"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1"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1"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1"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1" customFormat="1" customHeight="1" ht="17.25">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1"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1"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1"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1"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1" customFormat="1" customHeight="1" ht="17.25">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1"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1"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1"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1"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1" customFormat="1" customHeight="1" ht="17.25">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1"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1"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1"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1"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1" customFormat="1" customHeight="1" ht="17.25">
      <c r="A58" s="491"/>
      <c r="C58" s="379"/>
      <c r="D58" s="2305">
        <v>9</v>
      </c>
      <c r="E58" s="2313" t="s">
        <v>202</v>
      </c>
      <c r="F58" s="2315" t="s">
        <v>67</v>
      </c>
      <c r="G58" s="3241" t="str">
        <f>INDEX(VD_NAME_LIST,MATCH("4190072",VD_ID_LIST,0))</f>
        <v>Подключение (технологическое присоединение) к системе теплоснабжения</v>
      </c>
      <c r="H58" s="3242"/>
      <c r="I58" s="3242">
        <v>1</v>
      </c>
      <c r="J58" s="3243" t="s">
        <v>203</v>
      </c>
      <c r="K58" s="3244" t="s">
        <v>19</v>
      </c>
      <c r="L58" s="3245"/>
      <c r="M58" s="3245" t="s">
        <v>110</v>
      </c>
      <c r="N58" s="3246" t="s">
        <v>28</v>
      </c>
      <c r="O58" s="3244" t="s">
        <v>19</v>
      </c>
      <c r="P58" s="3245"/>
      <c r="Q58" s="3245" t="s">
        <v>110</v>
      </c>
      <c r="R58" s="3247" t="s">
        <v>28</v>
      </c>
      <c r="S58" s="3248" t="s">
        <v>67</v>
      </c>
      <c r="T58" s="3245"/>
      <c r="U58" s="3245" t="s">
        <v>110</v>
      </c>
      <c r="V58" s="3249" t="s">
        <v>204</v>
      </c>
      <c r="W58" s="3243"/>
      <c r="X58" s="1437"/>
      <c r="Y58" s="1437"/>
      <c r="Z58" s="1437"/>
      <c r="AA58" s="1437"/>
      <c r="AB58" s="1437" t="s">
        <v>205</v>
      </c>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объекта капитального строительства "Административное нежилое здание", расположенное по адресу: ЕАО, г. Биробиджан, ул. 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Биробиджанская ТЭЦ</v>
      </c>
      <c r="AN58" s="1942">
        <f>$I$58</f>
        <v>1</v>
      </c>
      <c r="AO58" s="1437" t="str">
        <f>$I$58&amp;"."&amp;$M$58</f>
        <v>1.1</v>
      </c>
      <c r="AP58" s="1436" t="str">
        <f>$I$58&amp;"."&amp;$M$58&amp;"."&amp;$Q$58</f>
        <v>1.1.1</v>
      </c>
      <c r="AQ58" s="1436" t="str">
        <f>$I$58&amp;"."&amp;$M$58&amp;"."&amp;$Q$58&amp;"."&amp;$U$58</f>
        <v>1.1.1.1</v>
      </c>
      <c r="AR58" s="1637">
        <v>0</v>
      </c>
    </row>
    <row s="8391" customFormat="1" customHeight="1" ht="17.25">
      <c r="A59" s="491"/>
      <c r="C59" s="490"/>
      <c r="D59" s="2305"/>
      <c r="E59" s="2313"/>
      <c r="F59" s="2316"/>
      <c r="G59" s="3241"/>
      <c r="H59" s="3242"/>
      <c r="I59" s="3242"/>
      <c r="J59" s="3243"/>
      <c r="K59" s="3250"/>
      <c r="L59" s="3245"/>
      <c r="M59" s="3245"/>
      <c r="N59" s="3246" t="s">
        <v>28</v>
      </c>
      <c r="O59" s="3250"/>
      <c r="P59" s="3245"/>
      <c r="Q59" s="3245"/>
      <c r="R59" s="3247" t="s">
        <v>28</v>
      </c>
      <c r="S59" s="3248"/>
      <c r="T59" s="3251"/>
      <c r="U59" s="3252"/>
      <c r="V59" s="3253" t="s">
        <v>211</v>
      </c>
      <c r="W59" s="3254"/>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1" customFormat="1" customHeight="1" ht="17.25">
      <c r="A60" s="491"/>
      <c r="C60" s="490"/>
      <c r="D60" s="2306"/>
      <c r="E60" s="2314"/>
      <c r="F60" s="2316"/>
      <c r="G60" s="3255"/>
      <c r="H60" s="3256"/>
      <c r="I60" s="3256"/>
      <c r="J60" s="3257"/>
      <c r="K60" s="3250"/>
      <c r="L60" s="3256"/>
      <c r="M60" s="3256"/>
      <c r="N60" s="3247" t="s">
        <v>28</v>
      </c>
      <c r="O60" s="3258"/>
      <c r="P60" s="3259"/>
      <c r="Q60" s="3260"/>
      <c r="R60" s="3261" t="s">
        <v>212</v>
      </c>
      <c r="S60" s="3262"/>
      <c r="T60" s="3263"/>
      <c r="U60" s="3264"/>
      <c r="V60" s="3265"/>
      <c r="W60" s="3266"/>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1" customFormat="1" customHeight="1" ht="25.5">
      <c r="A61" s="491"/>
      <c r="C61" s="379"/>
      <c r="D61" s="2306"/>
      <c r="E61" s="2314"/>
      <c r="F61" s="2316"/>
      <c r="G61" s="3255"/>
      <c r="H61" s="3256"/>
      <c r="I61" s="3256"/>
      <c r="J61" s="3257"/>
      <c r="K61" s="3258"/>
      <c r="L61" s="3267"/>
      <c r="M61" s="3268"/>
      <c r="N61" s="3269" t="s">
        <v>213</v>
      </c>
      <c r="O61" s="3270"/>
      <c r="P61" s="3271"/>
      <c r="Q61" s="3272"/>
      <c r="R61" s="3273"/>
      <c r="S61" s="3274"/>
      <c r="T61" s="3275"/>
      <c r="U61" s="3276"/>
      <c r="V61" s="3277"/>
      <c r="W61" s="3278"/>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1" customFormat="1" customHeight="1" ht="17.25">
      <c r="A62" s="491"/>
      <c r="C62" s="490"/>
      <c r="D62" s="2306"/>
      <c r="E62" s="2314"/>
      <c r="F62" s="2317"/>
      <c r="G62" s="3255"/>
      <c r="H62" s="3279"/>
      <c r="I62" s="3280"/>
      <c r="J62" s="3281" t="s">
        <v>214</v>
      </c>
      <c r="K62" s="3282"/>
      <c r="L62" s="3283"/>
      <c r="M62" s="3284"/>
      <c r="N62" s="3285"/>
      <c r="O62" s="3286"/>
      <c r="P62" s="3287"/>
      <c r="Q62" s="3288"/>
      <c r="R62" s="3289"/>
      <c r="S62" s="3290"/>
      <c r="T62" s="3291"/>
      <c r="U62" s="3292"/>
      <c r="V62" s="3293"/>
      <c r="W62" s="3294"/>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1"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1"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1"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1"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1"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8391"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1"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1"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1"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1"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1"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1"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1"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1"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1"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1"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1"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1"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1"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1"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1"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1"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1"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1"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1"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1"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1"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1"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1"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1"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1"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1"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1"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1"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1"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1"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1"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1"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1"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1"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1"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1"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1"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1"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1"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1"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1"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1"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1"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1"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1"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1"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1"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1"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1"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1"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1"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1"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1"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1"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1"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1"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1"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83</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5BF64-4F1C-D9F2-D97C-72846569770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25" width="9.140625" hidden="1"/>
    <col min="3" max="4" style="8325" width="3.00390625" customWidth="1"/>
    <col min="5" max="6" style="8325" width="15.00390625" customWidth="1"/>
    <col min="7" max="7" style="8325" width="11.57421875" customWidth="1"/>
    <col min="8" max="9" style="8325" width="3.00390625" customWidth="1"/>
    <col min="10" max="10" style="8325" width="12.00390625" customWidth="1"/>
    <col min="11" max="11" style="8325" width="0.28125" customWidth="1"/>
    <col min="12" max="13" style="8325" width="10.00390625" customWidth="1"/>
    <col min="14" max="15" style="8325" width="3.00390625" customWidth="1"/>
    <col min="16" max="16" style="8325" width="19.00390625" customWidth="1"/>
    <col min="17" max="17" style="8325" width="0.28125" customWidth="1"/>
    <col min="18" max="19" style="8325" width="10.00390625" customWidth="1"/>
    <col min="20" max="21" style="8325" width="3.00390625" customWidth="1"/>
    <col min="22" max="22" style="8325" width="25.00390625" customWidth="1"/>
    <col min="23" max="23" style="8325" width="0.28125" customWidth="1"/>
    <col min="24" max="25" style="8325" width="10.00390625" customWidth="1"/>
    <col min="26" max="27" style="8325" width="3.00390625" customWidth="1"/>
    <col min="28" max="28" style="8325" width="16.00390625" customWidth="1"/>
    <col min="29" max="29" style="8325" width="0.28125" customWidth="1"/>
    <col min="30" max="31" style="8325" width="10.00390625" customWidth="1"/>
    <col min="32" max="33" style="8325" width="3.00390625" customWidth="1"/>
    <col min="34" max="34" style="8325" width="8.00390625" customWidth="1"/>
    <col min="35" max="35" style="8325" width="21.00390625" customWidth="1"/>
    <col min="36" max="36" style="8325" width="8.00390625" customWidth="1"/>
    <col min="37" max="37" style="8703" width="8.00390625" customWidth="1"/>
    <col min="38" max="64" style="8325" width="8.00390625" customWidth="1"/>
    <col min="65" max="65" style="8325" width="9.140625" hidden="1"/>
  </cols>
  <sheetData>
    <row s="8627"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28"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1"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0"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0" customFormat="1" customHeight="1" ht="14.699999999999998">
      <c r="A5" s="1802"/>
      <c r="B5" s="1801"/>
      <c r="C5" s="1685"/>
      <c r="D5" s="2346" t="str">
        <f>IF(org=0,"Не определено",org)</f>
        <v>АО "ДГК" СП "Биробиджанская ТЭЦ"</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0"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27"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89</v>
      </c>
      <c r="E8" s="2297" t="s">
        <v>106</v>
      </c>
      <c r="F8" s="2362" t="s">
        <v>122</v>
      </c>
      <c r="G8" s="2363"/>
      <c r="H8" s="2362" t="s">
        <v>89</v>
      </c>
      <c r="I8" s="2363"/>
      <c r="J8" s="2297" t="s">
        <v>123</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90</v>
      </c>
      <c r="G9" s="2345" t="s">
        <v>128</v>
      </c>
      <c r="H9" s="2364"/>
      <c r="I9" s="2365"/>
      <c r="J9" s="2271"/>
      <c r="K9" s="1729"/>
      <c r="L9" s="2297" t="s">
        <v>293</v>
      </c>
      <c r="M9" s="2271"/>
      <c r="N9" s="2362" t="s">
        <v>89</v>
      </c>
      <c r="O9" s="2363"/>
      <c r="P9" s="2297" t="s">
        <v>129</v>
      </c>
      <c r="Q9" s="1726"/>
      <c r="R9" s="2297" t="s">
        <v>293</v>
      </c>
      <c r="S9" s="2271"/>
      <c r="T9" s="2362" t="s">
        <v>89</v>
      </c>
      <c r="U9" s="2363"/>
      <c r="V9" s="2297" t="s">
        <v>129</v>
      </c>
      <c r="W9" s="1726"/>
      <c r="X9" s="2297" t="s">
        <v>293</v>
      </c>
      <c r="Y9" s="2271"/>
      <c r="Z9" s="2362" t="s">
        <v>89</v>
      </c>
      <c r="AA9" s="2363"/>
      <c r="AB9" s="2297" t="s">
        <v>294</v>
      </c>
      <c r="AC9" s="1726"/>
      <c r="AD9" s="2297" t="s">
        <v>293</v>
      </c>
      <c r="AE9" s="2271"/>
      <c r="AF9" s="2362" t="s">
        <v>89</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130</v>
      </c>
      <c r="BM10" s="463">
        <v>23</v>
      </c>
    </row>
    <row customHeight="1" ht="15">
      <c r="D11" s="2353" t="s">
        <v>110</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1"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1"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91</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99</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1"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92</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1"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1"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83</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2CD7F-A75D-8DD5-6554-3D48B56CA5F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91" width="15.00390625" hidden="1" customWidth="1"/>
    <col min="2" max="2" style="8748" width="15.00390625" hidden="1" customWidth="1"/>
    <col min="3" max="3" style="8792" width="3.00390625" customWidth="1"/>
    <col min="4" max="4" style="8793" width="6.00390625" customWidth="1"/>
    <col min="5" max="5" style="8792" width="52.00390625" customWidth="1"/>
    <col min="6" max="6" style="8792" width="48.00390625" customWidth="1"/>
    <col min="7" max="7" style="8792" width="121.00390625" customWidth="1"/>
    <col min="8" max="8" style="8792" width="8.00390625" customWidth="1"/>
    <col min="9" max="9" style="8792" width="64.00390625" customWidth="1"/>
    <col min="10" max="10" style="8792" width="9.140625" hidden="1"/>
  </cols>
  <sheetData>
    <row customHeight="1" ht="11.25" hidden="1">
      <c r="A1" s="1856" t="s">
        <v>304</v>
      </c>
      <c r="J1" s="625" t="s">
        <v>14</v>
      </c>
    </row>
    <row customHeight="1" ht="11.25" hidden="1">
      <c r="J2" s="625">
        <v>0</v>
      </c>
    </row>
    <row s="8706"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 СП "Биробиджанская ТЭЦ"</v>
      </c>
      <c r="E5" s="2346"/>
      <c r="F5" s="2346"/>
      <c r="I5" s="885"/>
      <c r="J5" s="625">
        <v>17</v>
      </c>
    </row>
    <row s="8706"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89</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309</v>
      </c>
      <c r="F11" s="1181" t="str">
        <f>IF(region_name="","",region_name)</f>
        <v>Еврейская автономная область</v>
      </c>
      <c r="G11" s="1182" t="s">
        <v>310</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790145002</v>
      </c>
      <c r="G15" s="1182" t="s">
        <v>317</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91</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92</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8748" customFormat="1" customHeight="1" ht="24.75" hidden="1">
      <c r="A25" s="627"/>
      <c r="B25" s="672"/>
      <c r="C25" s="672"/>
      <c r="D25" s="1176" t="s">
        <v>91</v>
      </c>
      <c r="E25" s="1178" t="s">
        <v>328</v>
      </c>
      <c r="F25" s="1183" t="s">
        <v>311</v>
      </c>
      <c r="G25" s="1178"/>
      <c r="J25" s="671">
        <v>0</v>
      </c>
    </row>
    <row s="8748" customFormat="1" customHeight="1" ht="11.25" hidden="1">
      <c r="A26" s="627"/>
      <c r="B26" s="672"/>
      <c r="C26" s="672"/>
      <c r="D26" s="1176" t="s">
        <v>329</v>
      </c>
      <c r="E26" s="1177" t="s">
        <v>330</v>
      </c>
      <c r="F26" s="1183" t="s">
        <v>311</v>
      </c>
      <c r="G26" s="1178"/>
      <c r="J26" s="671">
        <v>0</v>
      </c>
    </row>
    <row s="8748"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48"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48"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48" customFormat="1" customHeight="1" ht="11.25" hidden="1">
      <c r="A30" s="627"/>
      <c r="B30" s="672"/>
      <c r="C30" s="672"/>
      <c r="D30" s="1176" t="s">
        <v>337</v>
      </c>
      <c r="E30" s="1177" t="s">
        <v>338</v>
      </c>
      <c r="F30" s="1185"/>
      <c r="G30" s="1178"/>
      <c r="J30" s="671">
        <v>0</v>
      </c>
    </row>
    <row s="8748" customFormat="1" customHeight="1" ht="11.25" hidden="1">
      <c r="A31" s="627"/>
      <c r="B31" s="672"/>
      <c r="C31" s="672"/>
      <c r="D31" s="1176" t="s">
        <v>339</v>
      </c>
      <c r="E31" s="1177" t="s">
        <v>340</v>
      </c>
      <c r="F31" s="1185"/>
      <c r="G31" s="1178"/>
      <c r="J31" s="671">
        <v>0</v>
      </c>
    </row>
    <row s="8748"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7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77"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83</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EBB7D-57E9-8C71-7AFD-DDEA0D6C584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49" width="9.140625" hidden="1" customWidth="1"/>
    <col min="2" max="2" style="8185" width="9.140625" hidden="1" customWidth="1"/>
    <col min="3" max="3" style="8353" width="3.00390625" customWidth="1"/>
    <col min="4" max="4" style="8185" width="5.00390625" customWidth="1"/>
    <col min="5" max="5" style="8185" width="48.00390625" customWidth="1"/>
    <col min="6" max="6" style="8185" width="38.00390625" customWidth="1"/>
    <col min="7" max="7" style="8185" width="1.7109375" hidden="1" customWidth="1"/>
    <col min="8" max="11" style="8185" width="19.8515625" customWidth="1"/>
    <col min="12" max="12" style="8185" width="9.7109375" customWidth="1"/>
    <col min="13" max="18" style="8185" width="19.8515625" customWidth="1"/>
    <col min="19" max="19" style="8185" width="1.7109375" hidden="1" customWidth="1"/>
    <col min="20" max="22" style="8185" width="19.8515625" hidden="1" customWidth="1"/>
    <col min="23" max="23" style="8185" width="1.7109375" hidden="1" customWidth="1"/>
    <col min="24" max="26" style="8185" width="19.8515625" hidden="1" customWidth="1"/>
    <col min="27" max="27" style="8185" width="1.7109375" hidden="1" customWidth="1"/>
    <col min="28" max="29" style="8185" width="19.8515625" hidden="1" customWidth="1"/>
    <col min="30" max="30" style="8185" width="1.7109375" hidden="1" customWidth="1"/>
    <col min="31" max="31" style="8185" width="103.7109375" customWidth="1"/>
    <col min="32" max="34" style="8185" width="103.7109375" hidden="1" customWidth="1"/>
    <col min="35" max="35" style="8280" width="3.00390625" customWidth="1"/>
    <col min="36" max="38" style="8265" width="10.00390625" customWidth="1"/>
    <col min="39" max="39" style="8265" width="13.7109375" hidden="1" customWidth="1"/>
    <col min="40" max="40" style="8265" width="15.00390625" customWidth="1"/>
    <col min="41" max="41" style="8265" width="16.00390625" customWidth="1"/>
    <col min="42" max="45" style="8265" width="10.00390625" customWidth="1"/>
    <col min="46" max="46" style="8185"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8796"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85" customFormat="1" customHeight="1" ht="18">
      <c r="A5" s="929"/>
      <c r="C5" s="992"/>
      <c r="D5" s="2384" t="str">
        <f>IF(org=0,"Не определено",org)</f>
        <v>АО "ДГК" СП "Биробиджанская ТЭЦ"</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6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89</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7"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83</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A02FC-2D86-D15D-FBD8-95981741285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49" width="9.140625" hidden="1" customWidth="1"/>
    <col min="2" max="2" style="8185" width="9.140625" hidden="1" customWidth="1"/>
    <col min="3" max="3" style="8353" width="3.00390625" customWidth="1"/>
    <col min="4" max="4" style="8185" width="5.00390625" customWidth="1"/>
    <col min="5" max="5" style="8185" width="38.00390625" customWidth="1"/>
    <col min="6" max="7" style="8185" width="3.00390625" customWidth="1"/>
    <col min="8" max="8" style="8185" width="38.00390625" customWidth="1"/>
    <col min="9" max="9" style="8185" width="35.00390625" customWidth="1"/>
    <col min="10" max="10" style="8185" width="103.00390625" customWidth="1"/>
    <col min="11" max="11" style="8280" width="3.00390625" customWidth="1"/>
    <col min="12" max="14" style="8265" width="10.00390625" customWidth="1"/>
    <col min="15" max="15" style="8265" width="13.00390625" customWidth="1"/>
    <col min="16" max="16" style="8265" width="15.00390625" customWidth="1"/>
    <col min="17" max="17" style="8265" width="16.00390625" customWidth="1"/>
    <col min="18" max="21" style="8265" width="10.00390625" customWidth="1"/>
    <col min="22" max="22" style="8185" width="10.57421875" hidden="1"/>
  </cols>
  <sheetData>
    <row customHeight="1" ht="22.5" hidden="1">
      <c r="E1" s="582"/>
      <c r="F1" s="582"/>
      <c r="G1" s="582"/>
      <c r="H1" s="2387" t="s">
        <v>357</v>
      </c>
      <c r="I1" s="2387"/>
      <c r="V1" s="1777" t="s">
        <v>14</v>
      </c>
    </row>
    <row s="8185" customFormat="1" customHeight="1" ht="14.25" hidden="1">
      <c r="C2" s="1789"/>
      <c r="D2" s="2403" t="s">
        <v>110</v>
      </c>
      <c r="E2" s="2405"/>
      <c r="F2" s="1795"/>
      <c r="G2" s="1790" t="s">
        <v>110</v>
      </c>
      <c r="H2" s="1793"/>
      <c r="I2" s="1791"/>
      <c r="L2" s="1792"/>
      <c r="M2" s="1792"/>
      <c r="N2" s="1792"/>
      <c r="O2" s="1792" t="s">
        <v>387</v>
      </c>
      <c r="P2" s="1792"/>
      <c r="Q2" s="1792"/>
      <c r="R2" s="1794" t="s">
        <v>386</v>
      </c>
      <c r="S2" s="1794" t="s">
        <v>386</v>
      </c>
      <c r="T2" s="1792"/>
      <c r="U2" s="1792"/>
      <c r="V2" s="1788">
        <v>0</v>
      </c>
    </row>
    <row s="8185"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8796"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 СП "Биробиджанская ТЭЦ"</v>
      </c>
      <c r="E7" s="2346"/>
      <c r="F7" s="2346"/>
      <c r="G7" s="2346"/>
      <c r="H7" s="2346"/>
      <c r="I7" s="2346"/>
      <c r="J7" s="661"/>
      <c r="K7" s="1785"/>
      <c r="V7" s="1777">
        <v>17</v>
      </c>
    </row>
    <row s="816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6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89</v>
      </c>
      <c r="E11" s="2393" t="s">
        <v>106</v>
      </c>
      <c r="F11" s="2362" t="s">
        <v>89</v>
      </c>
      <c r="G11" s="2363"/>
      <c r="H11" s="2345" t="s">
        <v>390</v>
      </c>
      <c r="I11" s="2345" t="s">
        <v>391</v>
      </c>
      <c r="J11" s="2393"/>
      <c r="V11" s="1777">
        <v>26</v>
      </c>
    </row>
    <row customHeight="1" ht="14.699999999999998">
      <c r="C12" s="1686"/>
      <c r="D12" s="2297"/>
      <c r="E12" s="2393"/>
      <c r="F12" s="2370"/>
      <c r="G12" s="2371"/>
      <c r="H12" s="2402"/>
      <c r="I12" s="2402"/>
      <c r="J12" s="2393"/>
      <c r="V12" s="1777">
        <v>14</v>
      </c>
    </row>
    <row s="8837"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83</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93B2F-8272-B805-A454-84D5893B304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49" width="9.140625" hidden="1" customWidth="1"/>
    <col min="2" max="3" style="8185" width="9.140625" hidden="1" customWidth="1"/>
    <col min="4" max="4" style="8353" width="3.00390625" customWidth="1"/>
    <col min="5" max="5" style="8185" width="6.00390625" customWidth="1"/>
    <col min="6" max="6" style="8185" width="1.7109375" hidden="1" customWidth="1"/>
    <col min="7" max="8" style="8185" width="30.00390625" customWidth="1"/>
    <col min="9" max="9" style="8185" width="8.00390625" customWidth="1"/>
    <col min="10" max="10" style="8185" width="12.140625" customWidth="1"/>
    <col min="11" max="11" style="8185" width="46.00390625" customWidth="1"/>
    <col min="12" max="12" style="8185" width="100.00390625" customWidth="1"/>
    <col min="13" max="13" style="8280" width="7.00390625" customWidth="1"/>
    <col min="14" max="22" style="8185" width="10.00390625" customWidth="1"/>
    <col min="23" max="23" style="8185" width="10.57421875" hidden="1"/>
  </cols>
  <sheetData>
    <row s="8265" customFormat="1" customHeight="1" ht="5.25" hidden="1">
      <c r="C1" s="681"/>
      <c r="D1" s="664"/>
      <c r="F1" s="681"/>
      <c r="G1" s="659" t="s">
        <v>84</v>
      </c>
      <c r="H1" s="659" t="s">
        <v>85</v>
      </c>
      <c r="I1" s="659" t="s">
        <v>86</v>
      </c>
      <c r="P1" s="659" t="s">
        <v>84</v>
      </c>
      <c r="Q1" s="659" t="s">
        <v>85</v>
      </c>
      <c r="R1" s="659" t="s">
        <v>86</v>
      </c>
      <c r="W1" s="659" t="s">
        <v>14</v>
      </c>
    </row>
    <row s="8265" customFormat="1" customHeight="1" ht="5.25" hidden="1">
      <c r="C2" s="681"/>
      <c r="D2" s="664"/>
      <c r="F2" s="681"/>
      <c r="W2" s="659">
        <v>0</v>
      </c>
    </row>
    <row s="8160"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185" customFormat="1" customHeight="1" ht="18">
      <c r="A5" s="929"/>
      <c r="D5" s="992"/>
      <c r="E5" s="2384" t="str">
        <f>IF(org=0,"Не определено",org)</f>
        <v>АО "ДГК" СП "Биробиджанская ТЭЦ"</v>
      </c>
      <c r="F5" s="2384"/>
      <c r="G5" s="2385"/>
      <c r="H5" s="2385"/>
      <c r="I5" s="2386"/>
      <c r="J5" s="661"/>
      <c r="K5" s="623"/>
      <c r="L5" s="623"/>
      <c r="M5" s="677"/>
      <c r="W5" s="928">
        <v>17</v>
      </c>
    </row>
    <row s="8160"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89</v>
      </c>
      <c r="F8" s="993"/>
      <c r="G8" s="635" t="s">
        <v>87</v>
      </c>
      <c r="H8" s="635" t="s">
        <v>88</v>
      </c>
      <c r="I8" s="584" t="s">
        <v>86</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60" customFormat="1" customHeight="1" ht="15">
      <c r="A12" s="2269"/>
      <c r="B12" s="674"/>
      <c r="C12" s="674"/>
      <c r="D12" s="1036"/>
      <c r="E12" s="993">
        <v>1</v>
      </c>
      <c r="F12" s="1034">
        <v>23</v>
      </c>
      <c r="G12" s="1033"/>
      <c r="H12" s="963"/>
      <c r="I12" s="961"/>
      <c r="J12" s="690" t="s">
        <v>67</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83</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B97DB-2A31-BBC8-6107-1BC525A7E8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67</v>
      </c>
      <c r="AJ17" s="2437"/>
      <c r="AK17" s="2438" t="s">
        <v>67</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4"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64" customFormat="1" customHeight="1" ht="14.25" hidden="1">
      <c r="L21" s="1499"/>
      <c r="M21" s="1532"/>
      <c r="N21" s="1532"/>
      <c r="O21" s="1532"/>
      <c r="P21" s="1532"/>
      <c r="Q21" s="1541"/>
      <c r="R21" s="1541"/>
      <c r="S21" s="899"/>
      <c r="AC21" s="1536"/>
      <c r="AK21" s="1536"/>
      <c r="AN21" s="681"/>
      <c r="AO21" s="681"/>
      <c r="AP21" s="681"/>
      <c r="AQ21" s="681"/>
      <c r="AR21" s="681"/>
      <c r="AS21" s="1330">
        <v>0</v>
      </c>
    </row>
    <row s="8264"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45615.54143518519</v>
      </c>
      <c r="W30" s="2434"/>
      <c r="X30" s="2434"/>
      <c r="Y30" s="2434"/>
      <c r="Z30" s="2434"/>
      <c r="AA30" s="2434"/>
      <c r="AB30" s="2434"/>
      <c r="AC30" s="496"/>
      <c r="AD30" s="2434" t="str">
        <f>IF(TITLE_DATE_PR_CHANGE="",IF(TITLE_DATE_PR="","",TITLE_DATE_PR),TITLE_DATE_PR_CHANGE)</f>
        <v>45615.54143518519</v>
      </c>
      <c r="AE30" s="2434"/>
      <c r="AF30" s="2434"/>
      <c r="AG30" s="2434"/>
      <c r="AH30" s="2434"/>
      <c r="AI30" s="2434"/>
      <c r="AJ30" s="2434"/>
      <c r="AK30" s="496"/>
      <c r="AL30" s="496"/>
      <c r="AM30" s="450"/>
      <c r="AN30" s="538"/>
      <c r="AO30" s="538"/>
      <c r="AP30" s="538"/>
      <c r="AQ30" s="538"/>
      <c r="AR30" s="538"/>
      <c r="AS30" s="588">
        <v>0</v>
      </c>
    </row>
    <row s="8391"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220-01/1830</v>
      </c>
      <c r="W31" s="2421"/>
      <c r="X31" s="2421"/>
      <c r="Y31" s="2421"/>
      <c r="Z31" s="2421"/>
      <c r="AA31" s="2421"/>
      <c r="AB31" s="2421"/>
      <c r="AC31" s="496"/>
      <c r="AD31" s="2421" t="str">
        <f>IF(TITLE_NUMBER_PR_CHANGE="",IF(TITLE_NUMBER_PR="","",TITLE_NUMBER_PR),TITLE_NUMBER_PR_CHANGE)</f>
        <v>220-01/1830</v>
      </c>
      <c r="AE31" s="2421"/>
      <c r="AF31" s="2421"/>
      <c r="AG31" s="2421"/>
      <c r="AH31" s="2421"/>
      <c r="AI31" s="2421"/>
      <c r="AJ31" s="2421"/>
      <c r="AK31" s="496"/>
      <c r="AL31" s="496"/>
      <c r="AM31" s="450"/>
      <c r="AN31" s="538"/>
      <c r="AO31" s="538"/>
      <c r="AP31" s="538"/>
      <c r="AQ31" s="538"/>
      <c r="AR31" s="538"/>
      <c r="AS31" s="588">
        <v>0</v>
      </c>
    </row>
    <row s="83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1"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45615.54143518519</v>
      </c>
      <c r="W34" s="2434"/>
      <c r="X34" s="2434"/>
      <c r="Y34" s="2434"/>
      <c r="Z34" s="2434"/>
      <c r="AA34" s="2434"/>
      <c r="AB34" s="2434"/>
      <c r="AC34" s="496"/>
      <c r="AD34" s="2434" t="str">
        <f>IF(TITLE_DATE_PR_CHANGE="",IF(TITLE_DATE_PR="","",TITLE_DATE_PR),TITLE_DATE_PR_CHANGE)</f>
        <v>45615.54143518519</v>
      </c>
      <c r="AE34" s="2434"/>
      <c r="AF34" s="2434"/>
      <c r="AG34" s="2434"/>
      <c r="AH34" s="2434"/>
      <c r="AI34" s="2434"/>
      <c r="AJ34" s="2434"/>
      <c r="AK34" s="496"/>
      <c r="AL34" s="496"/>
      <c r="AM34" s="450"/>
      <c r="AN34" s="538"/>
      <c r="AO34" s="538"/>
      <c r="AP34" s="538"/>
      <c r="AQ34" s="538"/>
      <c r="AR34" s="538"/>
      <c r="AS34" s="588">
        <v>0</v>
      </c>
    </row>
    <row s="8391"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220-01/1830</v>
      </c>
      <c r="W35" s="2421"/>
      <c r="X35" s="2421"/>
      <c r="Y35" s="2421"/>
      <c r="Z35" s="2421"/>
      <c r="AA35" s="2421"/>
      <c r="AB35" s="2421"/>
      <c r="AC35" s="496"/>
      <c r="AD35" s="2421" t="str">
        <f>IF(TITLE_NUMBER_PR_CHANGE="",IF(TITLE_NUMBER_PR="","",TITLE_NUMBER_PR),TITLE_NUMBER_PR_CHANGE)</f>
        <v>220-01/1830</v>
      </c>
      <c r="AE35" s="2421"/>
      <c r="AF35" s="2421"/>
      <c r="AG35" s="2421"/>
      <c r="AH35" s="2421"/>
      <c r="AI35" s="2421"/>
      <c r="AJ35" s="2421"/>
      <c r="AK35" s="496"/>
      <c r="AL35" s="496"/>
      <c r="AM35" s="450"/>
      <c r="AN35" s="538"/>
      <c r="AO35" s="538"/>
      <c r="AP35" s="538"/>
      <c r="AQ35" s="538"/>
      <c r="AR35" s="538"/>
      <c r="AS35" s="588">
        <v>0</v>
      </c>
    </row>
    <row s="8391"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3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415</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5"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5"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5"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F457B-AE0E-90AC-2234-AAF2FA4A74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1.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4"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64" customFormat="1" customHeight="1" ht="14.25" hidden="1">
      <c r="L21" s="1499"/>
      <c r="M21" s="1532"/>
      <c r="N21" s="1532"/>
      <c r="O21" s="1532"/>
      <c r="P21" s="1532"/>
      <c r="Q21" s="1541"/>
      <c r="R21" s="1541"/>
      <c r="S21" s="899"/>
      <c r="AC21" s="1536"/>
      <c r="AK21" s="1536"/>
      <c r="AN21" s="681"/>
      <c r="AO21" s="681"/>
      <c r="AP21" s="681"/>
      <c r="AQ21" s="681"/>
      <c r="AR21" s="681"/>
      <c r="AS21" s="1330">
        <v>0</v>
      </c>
    </row>
    <row s="8264"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45615.54143518519</v>
      </c>
      <c r="W30" s="2434"/>
      <c r="X30" s="2434"/>
      <c r="Y30" s="2434"/>
      <c r="Z30" s="2434"/>
      <c r="AA30" s="2434"/>
      <c r="AB30" s="2434"/>
      <c r="AC30" s="496"/>
      <c r="AD30" s="2434" t="str">
        <f>IF(TITLE_DATE_PR_CHANGE="",IF(TITLE_DATE_PR="","",TITLE_DATE_PR),TITLE_DATE_PR_CHANGE)</f>
        <v>45615.54143518519</v>
      </c>
      <c r="AE30" s="2434"/>
      <c r="AF30" s="2434"/>
      <c r="AG30" s="2434"/>
      <c r="AH30" s="2434"/>
      <c r="AI30" s="2434"/>
      <c r="AJ30" s="2434"/>
      <c r="AK30" s="496"/>
      <c r="AL30" s="496"/>
      <c r="AM30" s="450"/>
      <c r="AN30" s="538"/>
      <c r="AO30" s="538"/>
      <c r="AP30" s="538"/>
      <c r="AQ30" s="538"/>
      <c r="AR30" s="538"/>
      <c r="AS30" s="588">
        <v>0</v>
      </c>
    </row>
    <row s="8391"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220-01/1830</v>
      </c>
      <c r="W31" s="2421"/>
      <c r="X31" s="2421"/>
      <c r="Y31" s="2421"/>
      <c r="Z31" s="2421"/>
      <c r="AA31" s="2421"/>
      <c r="AB31" s="2421"/>
      <c r="AC31" s="496"/>
      <c r="AD31" s="2421" t="str">
        <f>IF(TITLE_NUMBER_PR_CHANGE="",IF(TITLE_NUMBER_PR="","",TITLE_NUMBER_PR),TITLE_NUMBER_PR_CHANGE)</f>
        <v>220-01/1830</v>
      </c>
      <c r="AE31" s="2421"/>
      <c r="AF31" s="2421"/>
      <c r="AG31" s="2421"/>
      <c r="AH31" s="2421"/>
      <c r="AI31" s="2421"/>
      <c r="AJ31" s="2421"/>
      <c r="AK31" s="496"/>
      <c r="AL31" s="496"/>
      <c r="AM31" s="450"/>
      <c r="AN31" s="538"/>
      <c r="AO31" s="538"/>
      <c r="AP31" s="538"/>
      <c r="AQ31" s="538"/>
      <c r="AR31" s="538"/>
      <c r="AS31" s="588">
        <v>0</v>
      </c>
    </row>
    <row s="83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1"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45615.54143518519</v>
      </c>
      <c r="W34" s="2434"/>
      <c r="X34" s="2434"/>
      <c r="Y34" s="2434"/>
      <c r="Z34" s="2434"/>
      <c r="AA34" s="2434"/>
      <c r="AB34" s="2434"/>
      <c r="AC34" s="496"/>
      <c r="AD34" s="2434" t="str">
        <f>IF(TITLE_DATE_PR_CHANGE="",IF(TITLE_DATE_PR="","",TITLE_DATE_PR),TITLE_DATE_PR_CHANGE)</f>
        <v>45615.54143518519</v>
      </c>
      <c r="AE34" s="2434"/>
      <c r="AF34" s="2434"/>
      <c r="AG34" s="2434"/>
      <c r="AH34" s="2434"/>
      <c r="AI34" s="2434"/>
      <c r="AJ34" s="2434"/>
      <c r="AK34" s="496"/>
      <c r="AL34" s="496"/>
      <c r="AM34" s="450"/>
      <c r="AN34" s="538"/>
      <c r="AO34" s="538"/>
      <c r="AP34" s="538"/>
      <c r="AQ34" s="538"/>
      <c r="AR34" s="538"/>
      <c r="AS34" s="588">
        <v>0</v>
      </c>
    </row>
    <row s="8391"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220-01/1830</v>
      </c>
      <c r="W35" s="2421"/>
      <c r="X35" s="2421"/>
      <c r="Y35" s="2421"/>
      <c r="Z35" s="2421"/>
      <c r="AA35" s="2421"/>
      <c r="AB35" s="2421"/>
      <c r="AC35" s="496"/>
      <c r="AD35" s="2421" t="str">
        <f>IF(TITLE_NUMBER_PR_CHANGE="",IF(TITLE_NUMBER_PR="","",TITLE_NUMBER_PR),TITLE_NUMBER_PR_CHANGE)</f>
        <v>220-01/1830</v>
      </c>
      <c r="AE35" s="2421"/>
      <c r="AF35" s="2421"/>
      <c r="AG35" s="2421"/>
      <c r="AH35" s="2421"/>
      <c r="AI35" s="2421"/>
      <c r="AJ35" s="2421"/>
      <c r="AK35" s="496"/>
      <c r="AL35" s="496"/>
      <c r="AM35" s="450"/>
      <c r="AN35" s="538"/>
      <c r="AO35" s="538"/>
      <c r="AP35" s="538"/>
      <c r="AQ35" s="538"/>
      <c r="AR35" s="538"/>
      <c r="AS35" s="588">
        <v>0</v>
      </c>
    </row>
    <row s="83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3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415</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5"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5"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5"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1C539-8A7F-DE65-8EAA-DA0CC604FF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85" width="10.57421875" hidden="1"/>
    <col min="2" max="2" style="8185" width="11.00390625" hidden="1" customWidth="1"/>
    <col min="3" max="3" style="8185" width="10.57421875" hidden="1"/>
    <col min="4" max="4" style="8185" width="11.8515625" hidden="1" customWidth="1"/>
    <col min="5" max="5" style="8185" width="10.00390625" hidden="1" customWidth="1"/>
    <col min="6" max="6" style="8185" width="8.7109375" hidden="1" customWidth="1"/>
    <col min="7" max="7" style="8185" width="7.57421875" hidden="1" customWidth="1"/>
    <col min="8" max="8" style="8185" width="11.421875" hidden="1" customWidth="1"/>
    <col min="9" max="9" style="8185" width="12.00390625" hidden="1" customWidth="1"/>
    <col min="10" max="10" style="8185" width="9.8515625" hidden="1" customWidth="1"/>
    <col min="11" max="11" style="8185" width="11.421875" hidden="1" customWidth="1"/>
    <col min="12" max="12" style="8262" width="19.140625" hidden="1" customWidth="1"/>
    <col min="13" max="14" style="9083" width="12.28125" hidden="1" customWidth="1"/>
    <col min="15" max="15" style="9083" width="23.421875" hidden="1" customWidth="1"/>
    <col min="16" max="16" style="9083" width="3.00390625" customWidth="1"/>
    <col min="17" max="18" style="9084" width="3.00390625" customWidth="1"/>
    <col min="19" max="19" style="9085" width="12.00390625" customWidth="1"/>
    <col min="20" max="20" style="8185" width="31.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5"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5"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5"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67</v>
      </c>
      <c r="AJ17" s="2437"/>
      <c r="AK17" s="2438" t="s">
        <v>67</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4"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6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4"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91"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45615.54143518519</v>
      </c>
      <c r="W30" s="2434"/>
      <c r="X30" s="2434"/>
      <c r="Y30" s="2434"/>
      <c r="Z30" s="2434"/>
      <c r="AA30" s="2434"/>
      <c r="AB30" s="2434"/>
      <c r="AC30" s="1805"/>
      <c r="AD30" s="2434" t="str">
        <f>IF(TITLE_DATE_PR_CHANGE="",IF(TITLE_DATE_PR="","",TITLE_DATE_PR),TITLE_DATE_PR_CHANGE)</f>
        <v>45615.54143518519</v>
      </c>
      <c r="AE30" s="2434"/>
      <c r="AF30" s="2434"/>
      <c r="AG30" s="2434"/>
      <c r="AH30" s="2434"/>
      <c r="AI30" s="2434"/>
      <c r="AJ30" s="2434"/>
      <c r="AK30" s="1805"/>
      <c r="AL30" s="1805"/>
      <c r="AM30" s="450"/>
      <c r="AN30" s="538"/>
      <c r="AO30" s="538"/>
      <c r="AP30" s="538"/>
      <c r="AQ30" s="538"/>
      <c r="AR30" s="538"/>
      <c r="AS30" s="588">
        <v>0</v>
      </c>
    </row>
    <row s="8391"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220-01/1830</v>
      </c>
      <c r="W31" s="2421"/>
      <c r="X31" s="2421"/>
      <c r="Y31" s="2421"/>
      <c r="Z31" s="2421"/>
      <c r="AA31" s="2421"/>
      <c r="AB31" s="2421"/>
      <c r="AC31" s="1805"/>
      <c r="AD31" s="2421" t="str">
        <f>IF(TITLE_NUMBER_PR_CHANGE="",IF(TITLE_NUMBER_PR="","",TITLE_NUMBER_PR),TITLE_NUMBER_PR_CHANGE)</f>
        <v>220-01/1830</v>
      </c>
      <c r="AE31" s="2421"/>
      <c r="AF31" s="2421"/>
      <c r="AG31" s="2421"/>
      <c r="AH31" s="2421"/>
      <c r="AI31" s="2421"/>
      <c r="AJ31" s="2421"/>
      <c r="AK31" s="1805"/>
      <c r="AL31" s="1805"/>
      <c r="AM31" s="450"/>
      <c r="AN31" s="538"/>
      <c r="AO31" s="538"/>
      <c r="AP31" s="538"/>
      <c r="AQ31" s="538"/>
      <c r="AR31" s="538"/>
      <c r="AS31" s="588">
        <v>0</v>
      </c>
    </row>
    <row s="8391"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1"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45615.54143518519</v>
      </c>
      <c r="W34" s="2434"/>
      <c r="X34" s="2434"/>
      <c r="Y34" s="2434"/>
      <c r="Z34" s="2434"/>
      <c r="AA34" s="2434"/>
      <c r="AB34" s="2434"/>
      <c r="AC34" s="1805"/>
      <c r="AD34" s="2434" t="str">
        <f>IF(TITLE_DATE_PR_CHANGE="",IF(TITLE_DATE_PR="","",TITLE_DATE_PR),TITLE_DATE_PR_CHANGE)</f>
        <v>45615.54143518519</v>
      </c>
      <c r="AE34" s="2434"/>
      <c r="AF34" s="2434"/>
      <c r="AG34" s="2434"/>
      <c r="AH34" s="2434"/>
      <c r="AI34" s="2434"/>
      <c r="AJ34" s="2434"/>
      <c r="AK34" s="1805"/>
      <c r="AL34" s="1805"/>
      <c r="AM34" s="450"/>
      <c r="AN34" s="538"/>
      <c r="AO34" s="538"/>
      <c r="AP34" s="538"/>
      <c r="AQ34" s="538"/>
      <c r="AR34" s="538"/>
      <c r="AS34" s="588">
        <v>0</v>
      </c>
    </row>
    <row s="8391"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220-01/1830</v>
      </c>
      <c r="W35" s="2421"/>
      <c r="X35" s="2421"/>
      <c r="Y35" s="2421"/>
      <c r="Z35" s="2421"/>
      <c r="AA35" s="2421"/>
      <c r="AB35" s="2421"/>
      <c r="AC35" s="1805"/>
      <c r="AD35" s="2421" t="str">
        <f>IF(TITLE_NUMBER_PR_CHANGE="",IF(TITLE_NUMBER_PR="","",TITLE_NUMBER_PR),TITLE_NUMBER_PR_CHANGE)</f>
        <v>220-01/1830</v>
      </c>
      <c r="AE35" s="2421"/>
      <c r="AF35" s="2421"/>
      <c r="AG35" s="2421"/>
      <c r="AH35" s="2421"/>
      <c r="AI35" s="2421"/>
      <c r="AJ35" s="2421"/>
      <c r="AK35" s="1805"/>
      <c r="AL35" s="1805"/>
      <c r="AM35" s="450"/>
      <c r="AN35" s="538"/>
      <c r="AO35" s="538"/>
      <c r="AP35" s="538"/>
      <c r="AQ35" s="538"/>
      <c r="AR35" s="538"/>
      <c r="AS35" s="588">
        <v>0</v>
      </c>
    </row>
    <row s="839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89</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3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5"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65"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65"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65"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83FBE-E4A1-20A6-BACA-24F6DB357D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85" width="10.57421875" hidden="1"/>
    <col min="2" max="2" style="8185" width="11.00390625" hidden="1" customWidth="1"/>
    <col min="3" max="3" style="8185" width="10.57421875" hidden="1"/>
    <col min="4" max="4" style="8185" width="11.8515625" hidden="1" customWidth="1"/>
    <col min="5" max="5" style="8185" width="10.00390625" hidden="1" customWidth="1"/>
    <col min="6" max="6" style="8185" width="8.7109375" hidden="1" customWidth="1"/>
    <col min="7" max="7" style="8185" width="7.57421875" hidden="1" customWidth="1"/>
    <col min="8" max="8" style="8185" width="11.421875" hidden="1" customWidth="1"/>
    <col min="9" max="9" style="8185" width="12.00390625" hidden="1" customWidth="1"/>
    <col min="10" max="10" style="8185" width="9.8515625" hidden="1" customWidth="1"/>
    <col min="11" max="11" style="8185" width="11.421875" hidden="1" customWidth="1"/>
    <col min="12" max="12" style="8262" width="19.140625" hidden="1" customWidth="1"/>
    <col min="13" max="14" style="9083" width="12.28125" hidden="1" customWidth="1"/>
    <col min="15" max="15" style="9083" width="23.421875" hidden="1" customWidth="1"/>
    <col min="16" max="16" style="9083" width="3.00390625" customWidth="1"/>
    <col min="17" max="18" style="9084" width="3.00390625" customWidth="1"/>
    <col min="19" max="19" style="9085" width="12.00390625" customWidth="1"/>
    <col min="20" max="20" style="8185" width="31.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5"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5"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5"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67</v>
      </c>
      <c r="AJ17" s="2437"/>
      <c r="AK17" s="2438" t="s">
        <v>67</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4"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6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4"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91"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45615.54143518519</v>
      </c>
      <c r="W30" s="2434"/>
      <c r="X30" s="2434"/>
      <c r="Y30" s="2434"/>
      <c r="Z30" s="2434"/>
      <c r="AA30" s="2434"/>
      <c r="AB30" s="2434"/>
      <c r="AC30" s="1805"/>
      <c r="AD30" s="2434" t="str">
        <f>IF(TITLE_DATE_PR_CHANGE="",IF(TITLE_DATE_PR="","",TITLE_DATE_PR),TITLE_DATE_PR_CHANGE)</f>
        <v>45615.54143518519</v>
      </c>
      <c r="AE30" s="2434"/>
      <c r="AF30" s="2434"/>
      <c r="AG30" s="2434"/>
      <c r="AH30" s="2434"/>
      <c r="AI30" s="2434"/>
      <c r="AJ30" s="2434"/>
      <c r="AK30" s="1805"/>
      <c r="AL30" s="1805"/>
      <c r="AM30" s="450"/>
      <c r="AN30" s="538"/>
      <c r="AO30" s="538"/>
      <c r="AP30" s="538"/>
      <c r="AQ30" s="538"/>
      <c r="AR30" s="538"/>
      <c r="AS30" s="588">
        <v>0</v>
      </c>
    </row>
    <row s="8391"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220-01/1830</v>
      </c>
      <c r="W31" s="2421"/>
      <c r="X31" s="2421"/>
      <c r="Y31" s="2421"/>
      <c r="Z31" s="2421"/>
      <c r="AA31" s="2421"/>
      <c r="AB31" s="2421"/>
      <c r="AC31" s="1805"/>
      <c r="AD31" s="2421" t="str">
        <f>IF(TITLE_NUMBER_PR_CHANGE="",IF(TITLE_NUMBER_PR="","",TITLE_NUMBER_PR),TITLE_NUMBER_PR_CHANGE)</f>
        <v>220-01/1830</v>
      </c>
      <c r="AE31" s="2421"/>
      <c r="AF31" s="2421"/>
      <c r="AG31" s="2421"/>
      <c r="AH31" s="2421"/>
      <c r="AI31" s="2421"/>
      <c r="AJ31" s="2421"/>
      <c r="AK31" s="1805"/>
      <c r="AL31" s="1805"/>
      <c r="AM31" s="450"/>
      <c r="AN31" s="538"/>
      <c r="AO31" s="538"/>
      <c r="AP31" s="538"/>
      <c r="AQ31" s="538"/>
      <c r="AR31" s="538"/>
      <c r="AS31" s="588">
        <v>0</v>
      </c>
    </row>
    <row s="8391"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1"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45615.54143518519</v>
      </c>
      <c r="W34" s="2434"/>
      <c r="X34" s="2434"/>
      <c r="Y34" s="2434"/>
      <c r="Z34" s="2434"/>
      <c r="AA34" s="2434"/>
      <c r="AB34" s="2434"/>
      <c r="AC34" s="1805"/>
      <c r="AD34" s="2434" t="str">
        <f>IF(TITLE_DATE_PR_CHANGE="",IF(TITLE_DATE_PR="","",TITLE_DATE_PR),TITLE_DATE_PR_CHANGE)</f>
        <v>45615.54143518519</v>
      </c>
      <c r="AE34" s="2434"/>
      <c r="AF34" s="2434"/>
      <c r="AG34" s="2434"/>
      <c r="AH34" s="2434"/>
      <c r="AI34" s="2434"/>
      <c r="AJ34" s="2434"/>
      <c r="AK34" s="1805"/>
      <c r="AL34" s="1805"/>
      <c r="AM34" s="450"/>
      <c r="AN34" s="538"/>
      <c r="AO34" s="538"/>
      <c r="AP34" s="538"/>
      <c r="AQ34" s="538"/>
      <c r="AR34" s="538"/>
      <c r="AS34" s="588">
        <v>0</v>
      </c>
    </row>
    <row s="8391"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220-01/1830</v>
      </c>
      <c r="W35" s="2421"/>
      <c r="X35" s="2421"/>
      <c r="Y35" s="2421"/>
      <c r="Z35" s="2421"/>
      <c r="AA35" s="2421"/>
      <c r="AB35" s="2421"/>
      <c r="AC35" s="1805"/>
      <c r="AD35" s="2421" t="str">
        <f>IF(TITLE_NUMBER_PR_CHANGE="",IF(TITLE_NUMBER_PR="","",TITLE_NUMBER_PR),TITLE_NUMBER_PR_CHANGE)</f>
        <v>220-01/1830</v>
      </c>
      <c r="AE35" s="2421"/>
      <c r="AF35" s="2421"/>
      <c r="AG35" s="2421"/>
      <c r="AH35" s="2421"/>
      <c r="AI35" s="2421"/>
      <c r="AJ35" s="2421"/>
      <c r="AK35" s="1805"/>
      <c r="AL35" s="1805"/>
      <c r="AM35" s="450"/>
      <c r="AN35" s="538"/>
      <c r="AO35" s="538"/>
      <c r="AP35" s="538"/>
      <c r="AQ35" s="538"/>
      <c r="AR35" s="538"/>
      <c r="AS35" s="588">
        <v>0</v>
      </c>
    </row>
    <row s="839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89</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3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5"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65"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65"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65"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83A61-1BEE-AAC1-10DF-A243698354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1.00390625" customWidth="1"/>
    <col min="21" max="21" style="8185" width="0.7109375" hidden="1" customWidth="1"/>
    <col min="22" max="22" style="8185" width="1.7109375" hidden="1" customWidth="1"/>
    <col min="23" max="23" style="8185" width="24.7109375" hidden="1" customWidth="1"/>
    <col min="24" max="25" style="8185" width="0.14062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0.140625" customWidth="1"/>
    <col min="31" max="31" style="8185" width="24.00390625" customWidth="1"/>
    <col min="32" max="33" style="8185" width="0.14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67</v>
      </c>
      <c r="AB8" s="2435"/>
      <c r="AC8" s="2277" t="s">
        <v>67</v>
      </c>
      <c r="AD8" s="495"/>
      <c r="AE8" s="921"/>
      <c r="AF8" s="495"/>
      <c r="AG8" s="554"/>
      <c r="AH8" s="2435"/>
      <c r="AI8" s="2277" t="s">
        <v>67</v>
      </c>
      <c r="AJ8" s="2435"/>
      <c r="AK8" s="2277" t="s">
        <v>67</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4"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64" customFormat="1" customHeight="1" ht="14.25" hidden="1">
      <c r="L21" s="1499"/>
      <c r="M21" s="1532"/>
      <c r="N21" s="1532"/>
      <c r="O21" s="1532"/>
      <c r="P21" s="1532"/>
      <c r="Q21" s="1541"/>
      <c r="R21" s="1541"/>
      <c r="S21" s="899"/>
      <c r="AC21" s="1536"/>
      <c r="AK21" s="1536"/>
      <c r="AN21" s="681"/>
      <c r="AO21" s="681"/>
      <c r="AP21" s="681"/>
      <c r="AQ21" s="681"/>
      <c r="AR21" s="681"/>
      <c r="AS21" s="1330">
        <v>0</v>
      </c>
    </row>
    <row s="8264"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45615.54143518519</v>
      </c>
      <c r="W30" s="2434"/>
      <c r="X30" s="2434"/>
      <c r="Y30" s="2434"/>
      <c r="Z30" s="2434"/>
      <c r="AA30" s="2434"/>
      <c r="AB30" s="2434"/>
      <c r="AC30" s="496"/>
      <c r="AD30" s="2434" t="str">
        <f>IF(TITLE_DATE_PR_CHANGE="",IF(TITLE_DATE_PR="","",TITLE_DATE_PR),TITLE_DATE_PR_CHANGE)</f>
        <v>45615.54143518519</v>
      </c>
      <c r="AE30" s="2434"/>
      <c r="AF30" s="2434"/>
      <c r="AG30" s="2434"/>
      <c r="AH30" s="2434"/>
      <c r="AI30" s="2434"/>
      <c r="AJ30" s="2434"/>
      <c r="AK30" s="496"/>
      <c r="AL30" s="496"/>
      <c r="AM30" s="450"/>
      <c r="AN30" s="538"/>
      <c r="AO30" s="538"/>
      <c r="AP30" s="538"/>
      <c r="AQ30" s="538"/>
      <c r="AR30" s="538"/>
      <c r="AS30" s="588">
        <v>0</v>
      </c>
    </row>
    <row s="8391"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220-01/1830</v>
      </c>
      <c r="W31" s="2421"/>
      <c r="X31" s="2421"/>
      <c r="Y31" s="2421"/>
      <c r="Z31" s="2421"/>
      <c r="AA31" s="2421"/>
      <c r="AB31" s="2421"/>
      <c r="AC31" s="496"/>
      <c r="AD31" s="2421" t="str">
        <f>IF(TITLE_NUMBER_PR_CHANGE="",IF(TITLE_NUMBER_PR="","",TITLE_NUMBER_PR),TITLE_NUMBER_PR_CHANGE)</f>
        <v>220-01/1830</v>
      </c>
      <c r="AE31" s="2421"/>
      <c r="AF31" s="2421"/>
      <c r="AG31" s="2421"/>
      <c r="AH31" s="2421"/>
      <c r="AI31" s="2421"/>
      <c r="AJ31" s="2421"/>
      <c r="AK31" s="496"/>
      <c r="AL31" s="496"/>
      <c r="AM31" s="450"/>
      <c r="AN31" s="538"/>
      <c r="AO31" s="538"/>
      <c r="AP31" s="538"/>
      <c r="AQ31" s="538"/>
      <c r="AR31" s="538"/>
      <c r="AS31" s="588">
        <v>0</v>
      </c>
    </row>
    <row s="83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1"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45615.54143518519</v>
      </c>
      <c r="W34" s="2434"/>
      <c r="X34" s="2434"/>
      <c r="Y34" s="2434"/>
      <c r="Z34" s="2434"/>
      <c r="AA34" s="2434"/>
      <c r="AB34" s="2434"/>
      <c r="AC34" s="496"/>
      <c r="AD34" s="2434" t="str">
        <f>IF(TITLE_DATE_PR_CHANGE="",IF(TITLE_DATE_PR="","",TITLE_DATE_PR),TITLE_DATE_PR_CHANGE)</f>
        <v>45615.54143518519</v>
      </c>
      <c r="AE34" s="2434"/>
      <c r="AF34" s="2434"/>
      <c r="AG34" s="2434"/>
      <c r="AH34" s="2434"/>
      <c r="AI34" s="2434"/>
      <c r="AJ34" s="2434"/>
      <c r="AK34" s="496"/>
      <c r="AL34" s="496"/>
      <c r="AM34" s="450"/>
      <c r="AN34" s="538"/>
      <c r="AO34" s="538"/>
      <c r="AP34" s="538"/>
      <c r="AQ34" s="538"/>
      <c r="AR34" s="538"/>
      <c r="AS34" s="588">
        <v>0</v>
      </c>
    </row>
    <row s="8391"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220-01/1830</v>
      </c>
      <c r="W35" s="2421"/>
      <c r="X35" s="2421"/>
      <c r="Y35" s="2421"/>
      <c r="Z35" s="2421"/>
      <c r="AA35" s="2421"/>
      <c r="AB35" s="2421"/>
      <c r="AC35" s="496"/>
      <c r="AD35" s="2421" t="str">
        <f>IF(TITLE_NUMBER_PR_CHANGE="",IF(TITLE_NUMBER_PR="","",TITLE_NUMBER_PR),TITLE_NUMBER_PR_CHANGE)</f>
        <v>220-01/1830</v>
      </c>
      <c r="AE35" s="2421"/>
      <c r="AF35" s="2421"/>
      <c r="AG35" s="2421"/>
      <c r="AH35" s="2421"/>
      <c r="AI35" s="2421"/>
      <c r="AJ35" s="2421"/>
      <c r="AK35" s="496"/>
      <c r="AL35" s="496"/>
      <c r="AM35" s="450"/>
      <c r="AN35" s="538"/>
      <c r="AO35" s="538"/>
      <c r="AP35" s="538"/>
      <c r="AQ35" s="538"/>
      <c r="AR35" s="538"/>
      <c r="AS35" s="588">
        <v>0</v>
      </c>
    </row>
    <row s="83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89</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443" customFormat="1" customHeight="1" ht="24">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3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67</v>
      </c>
      <c r="AB49" s="2435"/>
      <c r="AC49" s="2277" t="s">
        <v>67</v>
      </c>
      <c r="AD49" s="495"/>
      <c r="AE49" s="921"/>
      <c r="AF49" s="495"/>
      <c r="AG49" s="554"/>
      <c r="AH49" s="2435"/>
      <c r="AI49" s="2277" t="s">
        <v>67</v>
      </c>
      <c r="AJ49" s="2457"/>
      <c r="AK49" s="2277" t="s">
        <v>67</v>
      </c>
      <c r="AL49" s="1518"/>
      <c r="AM49" s="2423" t="s">
        <v>415</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5"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5"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5"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6016A-4405-9EC4-E424-3ED0DDEB88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3" width="3.7109375" hidden="1" customWidth="1"/>
    <col min="17" max="18" style="9084" width="3.00390625" customWidth="1"/>
    <col min="19" max="19" style="9085" width="12.00390625" customWidth="1"/>
    <col min="20" max="20" style="8185" width="31.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4"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64" customFormat="1" customHeight="1" ht="14.25" hidden="1">
      <c r="L21" s="1499"/>
      <c r="M21" s="1532"/>
      <c r="N21" s="1532"/>
      <c r="O21" s="1532"/>
      <c r="P21" s="1532"/>
      <c r="Q21" s="1541"/>
      <c r="R21" s="1541"/>
      <c r="S21" s="899"/>
      <c r="AC21" s="1536"/>
      <c r="AK21" s="1536"/>
      <c r="AN21" s="681"/>
      <c r="AO21" s="681"/>
      <c r="AP21" s="681"/>
      <c r="AQ21" s="681"/>
      <c r="AR21" s="681"/>
      <c r="AS21" s="1330">
        <v>0</v>
      </c>
    </row>
    <row s="8264"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45615.54143518519</v>
      </c>
      <c r="W30" s="2434"/>
      <c r="X30" s="2434"/>
      <c r="Y30" s="2434"/>
      <c r="Z30" s="2434"/>
      <c r="AA30" s="2434"/>
      <c r="AB30" s="2434"/>
      <c r="AC30" s="496"/>
      <c r="AD30" s="2434" t="str">
        <f>IF(TITLE_DATE_PR_CHANGE="",IF(TITLE_DATE_PR="","",TITLE_DATE_PR),TITLE_DATE_PR_CHANGE)</f>
        <v>45615.54143518519</v>
      </c>
      <c r="AE30" s="2434"/>
      <c r="AF30" s="2434"/>
      <c r="AG30" s="2434"/>
      <c r="AH30" s="2434"/>
      <c r="AI30" s="2434"/>
      <c r="AJ30" s="2434"/>
      <c r="AK30" s="496"/>
      <c r="AL30" s="496"/>
      <c r="AM30" s="450"/>
      <c r="AN30" s="538"/>
      <c r="AO30" s="538"/>
      <c r="AP30" s="538"/>
      <c r="AQ30" s="538"/>
      <c r="AR30" s="538"/>
      <c r="AS30" s="588">
        <v>0</v>
      </c>
    </row>
    <row s="8391"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220-01/1830</v>
      </c>
      <c r="W31" s="2421"/>
      <c r="X31" s="2421"/>
      <c r="Y31" s="2421"/>
      <c r="Z31" s="2421"/>
      <c r="AA31" s="2421"/>
      <c r="AB31" s="2421"/>
      <c r="AC31" s="496"/>
      <c r="AD31" s="2421" t="str">
        <f>IF(TITLE_NUMBER_PR_CHANGE="",IF(TITLE_NUMBER_PR="","",TITLE_NUMBER_PR),TITLE_NUMBER_PR_CHANGE)</f>
        <v>220-01/1830</v>
      </c>
      <c r="AE31" s="2421"/>
      <c r="AF31" s="2421"/>
      <c r="AG31" s="2421"/>
      <c r="AH31" s="2421"/>
      <c r="AI31" s="2421"/>
      <c r="AJ31" s="2421"/>
      <c r="AK31" s="496"/>
      <c r="AL31" s="496"/>
      <c r="AM31" s="450"/>
      <c r="AN31" s="538"/>
      <c r="AO31" s="538"/>
      <c r="AP31" s="538"/>
      <c r="AQ31" s="538"/>
      <c r="AR31" s="538"/>
      <c r="AS31" s="588">
        <v>0</v>
      </c>
    </row>
    <row s="83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1"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45615.54143518519</v>
      </c>
      <c r="W34" s="2434"/>
      <c r="X34" s="2434"/>
      <c r="Y34" s="2434"/>
      <c r="Z34" s="2434"/>
      <c r="AA34" s="2434"/>
      <c r="AB34" s="2434"/>
      <c r="AC34" s="496"/>
      <c r="AD34" s="2434" t="str">
        <f>IF(TITLE_DATE_PR_CHANGE="",IF(TITLE_DATE_PR="","",TITLE_DATE_PR),TITLE_DATE_PR_CHANGE)</f>
        <v>45615.54143518519</v>
      </c>
      <c r="AE34" s="2434"/>
      <c r="AF34" s="2434"/>
      <c r="AG34" s="2434"/>
      <c r="AH34" s="2434"/>
      <c r="AI34" s="2434"/>
      <c r="AJ34" s="2434"/>
      <c r="AK34" s="496"/>
      <c r="AL34" s="496"/>
      <c r="AM34" s="450"/>
      <c r="AN34" s="538"/>
      <c r="AO34" s="538"/>
      <c r="AP34" s="538"/>
      <c r="AQ34" s="538"/>
      <c r="AR34" s="538"/>
      <c r="AS34" s="588">
        <v>0</v>
      </c>
    </row>
    <row s="8391"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220-01/1830</v>
      </c>
      <c r="W35" s="2421"/>
      <c r="X35" s="2421"/>
      <c r="Y35" s="2421"/>
      <c r="Z35" s="2421"/>
      <c r="AA35" s="2421"/>
      <c r="AB35" s="2421"/>
      <c r="AC35" s="496"/>
      <c r="AD35" s="2421" t="str">
        <f>IF(TITLE_NUMBER_PR_CHANGE="",IF(TITLE_NUMBER_PR="","",TITLE_NUMBER_PR),TITLE_NUMBER_PR_CHANGE)</f>
        <v>220-01/1830</v>
      </c>
      <c r="AE35" s="2421"/>
      <c r="AF35" s="2421"/>
      <c r="AG35" s="2421"/>
      <c r="AH35" s="2421"/>
      <c r="AI35" s="2421"/>
      <c r="AJ35" s="2421"/>
      <c r="AK35" s="496"/>
      <c r="AL35" s="496"/>
      <c r="AM35" s="450"/>
      <c r="AN35" s="538"/>
      <c r="AO35" s="538"/>
      <c r="AP35" s="538"/>
      <c r="AQ35" s="538"/>
      <c r="AR35" s="538"/>
      <c r="AS35" s="588">
        <v>0</v>
      </c>
    </row>
    <row s="83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3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65" customFormat="1" customHeight="1" ht="0">
      <c r="A47" s="1513" t="s">
        <v>168</v>
      </c>
      <c r="B47" s="1513" t="s">
        <v>169</v>
      </c>
      <c r="C47" s="1513" t="s">
        <v>170</v>
      </c>
      <c r="D47" s="1513" t="s">
        <v>171</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452</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5"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5"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5"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C3601-4D1A-E5DB-327C-6B7103EFD9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3" width="3.7109375" hidden="1" customWidth="1"/>
    <col min="17" max="18" style="9084" width="3.00390625" customWidth="1"/>
    <col min="19" max="19" style="9085" width="12.00390625" customWidth="1"/>
    <col min="20" max="20" style="8185" width="31.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67</v>
      </c>
      <c r="AB8" s="2476"/>
      <c r="AC8" s="2282" t="s">
        <v>67</v>
      </c>
      <c r="AD8" s="2186"/>
      <c r="AE8" s="1519"/>
      <c r="AF8" s="2186"/>
      <c r="AG8" s="2187"/>
      <c r="AH8" s="2476"/>
      <c r="AI8" s="2282" t="s">
        <v>67</v>
      </c>
      <c r="AJ8" s="2476"/>
      <c r="AK8" s="2282" t="s">
        <v>67</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4"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64" customFormat="1" customHeight="1" ht="14.25" hidden="1">
      <c r="L21" s="1499"/>
      <c r="M21" s="1532"/>
      <c r="N21" s="1532"/>
      <c r="O21" s="1532"/>
      <c r="P21" s="1532"/>
      <c r="Q21" s="1541"/>
      <c r="R21" s="1541"/>
      <c r="S21" s="899"/>
      <c r="AC21" s="1536"/>
      <c r="AK21" s="1536"/>
      <c r="AN21" s="681"/>
      <c r="AO21" s="681"/>
      <c r="AP21" s="681"/>
      <c r="AQ21" s="681"/>
      <c r="AR21" s="681"/>
      <c r="AS21" s="1330">
        <v>0</v>
      </c>
    </row>
    <row s="8264"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45615.54143518519</v>
      </c>
      <c r="W30" s="2434"/>
      <c r="X30" s="2434"/>
      <c r="Y30" s="2434"/>
      <c r="Z30" s="2434"/>
      <c r="AA30" s="2434"/>
      <c r="AB30" s="2434"/>
      <c r="AC30" s="496"/>
      <c r="AD30" s="2434" t="str">
        <f>IF(TITLE_DATE_PR_CHANGE="",IF(TITLE_DATE_PR="","",TITLE_DATE_PR),TITLE_DATE_PR_CHANGE)</f>
        <v>45615.54143518519</v>
      </c>
      <c r="AE30" s="2434"/>
      <c r="AF30" s="2434"/>
      <c r="AG30" s="2434"/>
      <c r="AH30" s="2434"/>
      <c r="AI30" s="2434"/>
      <c r="AJ30" s="2434"/>
      <c r="AK30" s="496"/>
      <c r="AL30" s="496"/>
      <c r="AM30" s="450"/>
      <c r="AN30" s="538"/>
      <c r="AO30" s="538"/>
      <c r="AP30" s="538"/>
      <c r="AQ30" s="538"/>
      <c r="AR30" s="538"/>
      <c r="AS30" s="588">
        <v>0</v>
      </c>
    </row>
    <row s="8391"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220-01/1830</v>
      </c>
      <c r="W31" s="2421"/>
      <c r="X31" s="2421"/>
      <c r="Y31" s="2421"/>
      <c r="Z31" s="2421"/>
      <c r="AA31" s="2421"/>
      <c r="AB31" s="2421"/>
      <c r="AC31" s="496"/>
      <c r="AD31" s="2421" t="str">
        <f>IF(TITLE_NUMBER_PR_CHANGE="",IF(TITLE_NUMBER_PR="","",TITLE_NUMBER_PR),TITLE_NUMBER_PR_CHANGE)</f>
        <v>220-01/1830</v>
      </c>
      <c r="AE31" s="2421"/>
      <c r="AF31" s="2421"/>
      <c r="AG31" s="2421"/>
      <c r="AH31" s="2421"/>
      <c r="AI31" s="2421"/>
      <c r="AJ31" s="2421"/>
      <c r="AK31" s="496"/>
      <c r="AL31" s="496"/>
      <c r="AM31" s="450"/>
      <c r="AN31" s="538"/>
      <c r="AO31" s="538"/>
      <c r="AP31" s="538"/>
      <c r="AQ31" s="538"/>
      <c r="AR31" s="538"/>
      <c r="AS31" s="588">
        <v>0</v>
      </c>
    </row>
    <row s="83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1"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45615.54143518519</v>
      </c>
      <c r="W34" s="2434"/>
      <c r="X34" s="2434"/>
      <c r="Y34" s="2434"/>
      <c r="Z34" s="2434"/>
      <c r="AA34" s="2434"/>
      <c r="AB34" s="2434"/>
      <c r="AC34" s="496"/>
      <c r="AD34" s="2434" t="str">
        <f>IF(TITLE_DATE_PR_CHANGE="",IF(TITLE_DATE_PR="","",TITLE_DATE_PR),TITLE_DATE_PR_CHANGE)</f>
        <v>45615.54143518519</v>
      </c>
      <c r="AE34" s="2434"/>
      <c r="AF34" s="2434"/>
      <c r="AG34" s="2434"/>
      <c r="AH34" s="2434"/>
      <c r="AI34" s="2434"/>
      <c r="AJ34" s="2434"/>
      <c r="AK34" s="496"/>
      <c r="AL34" s="496"/>
      <c r="AM34" s="450"/>
      <c r="AN34" s="538"/>
      <c r="AO34" s="538"/>
      <c r="AP34" s="538"/>
      <c r="AQ34" s="538"/>
      <c r="AR34" s="538"/>
      <c r="AS34" s="588">
        <v>0</v>
      </c>
    </row>
    <row s="8391"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220-01/1830</v>
      </c>
      <c r="W35" s="2421"/>
      <c r="X35" s="2421"/>
      <c r="Y35" s="2421"/>
      <c r="Z35" s="2421"/>
      <c r="AA35" s="2421"/>
      <c r="AB35" s="2421"/>
      <c r="AC35" s="496"/>
      <c r="AD35" s="2421" t="str">
        <f>IF(TITLE_NUMBER_PR_CHANGE="",IF(TITLE_NUMBER_PR="","",TITLE_NUMBER_PR),TITLE_NUMBER_PR_CHANGE)</f>
        <v>220-01/1830</v>
      </c>
      <c r="AE35" s="2421"/>
      <c r="AF35" s="2421"/>
      <c r="AG35" s="2421"/>
      <c r="AH35" s="2421"/>
      <c r="AI35" s="2421"/>
      <c r="AJ35" s="2421"/>
      <c r="AK35" s="496"/>
      <c r="AL35" s="496"/>
      <c r="AM35" s="450"/>
      <c r="AN35" s="538"/>
      <c r="AO35" s="538"/>
      <c r="AP35" s="538"/>
      <c r="AQ35" s="538"/>
      <c r="AR35" s="538"/>
      <c r="AS35" s="588">
        <v>0</v>
      </c>
    </row>
    <row s="83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3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65" customFormat="1" customHeight="1" ht="0">
      <c r="A47" s="1513" t="s">
        <v>180</v>
      </c>
      <c r="B47" s="1513" t="s">
        <v>181</v>
      </c>
      <c r="C47" s="1513" t="s">
        <v>182</v>
      </c>
      <c r="D47" s="1513" t="s">
        <v>183</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452</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5"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5"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5"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2F78B-780C-77C4-B778-1EC4AEE332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3" width="3.7109375" hidden="1" customWidth="1"/>
    <col min="17" max="18" style="9084" width="3.00390625" customWidth="1"/>
    <col min="19" max="19" style="9085" width="12.00390625" customWidth="1"/>
    <col min="20" max="20" style="8185" width="31.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5"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5"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5"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4"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64" customFormat="1" customHeight="1" ht="14.25" hidden="1">
      <c r="L21" s="1499"/>
      <c r="M21" s="1532"/>
      <c r="N21" s="1532"/>
      <c r="O21" s="1532"/>
      <c r="P21" s="1532"/>
      <c r="Q21" s="1541"/>
      <c r="R21" s="1541"/>
      <c r="S21" s="899"/>
      <c r="AC21" s="1536"/>
      <c r="AK21" s="1536"/>
      <c r="AN21" s="681"/>
      <c r="AO21" s="681"/>
      <c r="AP21" s="681"/>
      <c r="AQ21" s="681"/>
      <c r="AR21" s="681"/>
      <c r="AS21" s="1330">
        <v>0</v>
      </c>
    </row>
    <row s="8264"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45615.54143518519</v>
      </c>
      <c r="W30" s="2434"/>
      <c r="X30" s="2434"/>
      <c r="Y30" s="2434"/>
      <c r="Z30" s="2434"/>
      <c r="AA30" s="2434"/>
      <c r="AB30" s="2434"/>
      <c r="AC30" s="496"/>
      <c r="AD30" s="2434" t="str">
        <f>IF(TITLE_DATE_PR_CHANGE="",IF(TITLE_DATE_PR="","",TITLE_DATE_PR),TITLE_DATE_PR_CHANGE)</f>
        <v>45615.54143518519</v>
      </c>
      <c r="AE30" s="2434"/>
      <c r="AF30" s="2434"/>
      <c r="AG30" s="2434"/>
      <c r="AH30" s="2434"/>
      <c r="AI30" s="2434"/>
      <c r="AJ30" s="2434"/>
      <c r="AK30" s="496"/>
      <c r="AL30" s="496"/>
      <c r="AM30" s="450"/>
      <c r="AN30" s="538"/>
      <c r="AO30" s="538"/>
      <c r="AP30" s="538"/>
      <c r="AQ30" s="538"/>
      <c r="AR30" s="538"/>
      <c r="AS30" s="588">
        <v>0</v>
      </c>
    </row>
    <row s="8391"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220-01/1830</v>
      </c>
      <c r="W31" s="2421"/>
      <c r="X31" s="2421"/>
      <c r="Y31" s="2421"/>
      <c r="Z31" s="2421"/>
      <c r="AA31" s="2421"/>
      <c r="AB31" s="2421"/>
      <c r="AC31" s="496"/>
      <c r="AD31" s="2421" t="str">
        <f>IF(TITLE_NUMBER_PR_CHANGE="",IF(TITLE_NUMBER_PR="","",TITLE_NUMBER_PR),TITLE_NUMBER_PR_CHANGE)</f>
        <v>220-01/1830</v>
      </c>
      <c r="AE31" s="2421"/>
      <c r="AF31" s="2421"/>
      <c r="AG31" s="2421"/>
      <c r="AH31" s="2421"/>
      <c r="AI31" s="2421"/>
      <c r="AJ31" s="2421"/>
      <c r="AK31" s="496"/>
      <c r="AL31" s="496"/>
      <c r="AM31" s="450"/>
      <c r="AN31" s="538"/>
      <c r="AO31" s="538"/>
      <c r="AP31" s="538"/>
      <c r="AQ31" s="538"/>
      <c r="AR31" s="538"/>
      <c r="AS31" s="588">
        <v>0</v>
      </c>
    </row>
    <row s="83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1"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45615.54143518519</v>
      </c>
      <c r="W34" s="2434"/>
      <c r="X34" s="2434"/>
      <c r="Y34" s="2434"/>
      <c r="Z34" s="2434"/>
      <c r="AA34" s="2434"/>
      <c r="AB34" s="2434"/>
      <c r="AC34" s="496"/>
      <c r="AD34" s="2434" t="str">
        <f>IF(TITLE_DATE_PR_CHANGE="",IF(TITLE_DATE_PR="","",TITLE_DATE_PR),TITLE_DATE_PR_CHANGE)</f>
        <v>45615.54143518519</v>
      </c>
      <c r="AE34" s="2434"/>
      <c r="AF34" s="2434"/>
      <c r="AG34" s="2434"/>
      <c r="AH34" s="2434"/>
      <c r="AI34" s="2434"/>
      <c r="AJ34" s="2434"/>
      <c r="AK34" s="496"/>
      <c r="AL34" s="496"/>
      <c r="AM34" s="450"/>
      <c r="AN34" s="538"/>
      <c r="AO34" s="538"/>
      <c r="AP34" s="538"/>
      <c r="AQ34" s="538"/>
      <c r="AR34" s="538"/>
      <c r="AS34" s="588">
        <v>0</v>
      </c>
    </row>
    <row s="8391" customFormat="1" customHeight="1" ht="25.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220-01/1830</v>
      </c>
      <c r="W35" s="2421"/>
      <c r="X35" s="2421"/>
      <c r="Y35" s="2421"/>
      <c r="Z35" s="2421"/>
      <c r="AA35" s="2421"/>
      <c r="AB35" s="2421"/>
      <c r="AC35" s="496"/>
      <c r="AD35" s="2421" t="str">
        <f>IF(TITLE_NUMBER_PR_CHANGE="",IF(TITLE_NUMBER_PR="","",TITLE_NUMBER_PR),TITLE_NUMBER_PR_CHANGE)</f>
        <v>220-01/1830</v>
      </c>
      <c r="AE35" s="2421"/>
      <c r="AF35" s="2421"/>
      <c r="AG35" s="2421"/>
      <c r="AH35" s="2421"/>
      <c r="AI35" s="2421"/>
      <c r="AJ35" s="2421"/>
      <c r="AK35" s="496"/>
      <c r="AL35" s="496"/>
      <c r="AM35" s="450"/>
      <c r="AN35" s="538"/>
      <c r="AO35" s="538"/>
      <c r="AP35" s="538"/>
      <c r="AQ35" s="538"/>
      <c r="AR35" s="538"/>
      <c r="AS35" s="588">
        <v>0</v>
      </c>
    </row>
    <row s="83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3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65" customFormat="1" customHeight="1" ht="0">
      <c r="A47" s="1513" t="s">
        <v>186</v>
      </c>
      <c r="B47" s="1513" t="s">
        <v>187</v>
      </c>
      <c r="C47" s="1513" t="s">
        <v>188</v>
      </c>
      <c r="D47" s="1513" t="s">
        <v>189</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452</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5"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65"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65"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65"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C274A-1F25-A7D6-8C13-2946A1D3608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85" width="10.57421875" hidden="1"/>
    <col min="2" max="2" style="8185" width="11.00390625" hidden="1" customWidth="1"/>
    <col min="3" max="3" style="8185" width="10.57421875" hidden="1"/>
    <col min="4" max="4" style="8185" width="11.8515625" hidden="1" customWidth="1"/>
    <col min="5" max="5" style="8185" width="10.00390625" hidden="1" customWidth="1"/>
    <col min="6" max="6" style="8185" width="8.7109375" hidden="1" customWidth="1"/>
    <col min="7" max="7" style="8185" width="7.57421875" hidden="1" customWidth="1"/>
    <col min="8" max="8" style="8185" width="11.421875" hidden="1" customWidth="1"/>
    <col min="9" max="9" style="8185" width="12.00390625" hidden="1" customWidth="1"/>
    <col min="10" max="10" style="8185" width="9.8515625" hidden="1" customWidth="1"/>
    <col min="11" max="12" style="8185" width="11.421875" hidden="1" customWidth="1"/>
    <col min="13" max="13" style="8262" width="19.140625" hidden="1" customWidth="1"/>
    <col min="14" max="15" style="9083" width="12.28125" hidden="1" customWidth="1"/>
    <col min="16" max="16" style="9083" width="23.421875" hidden="1" customWidth="1"/>
    <col min="17" max="17" style="9083" width="3.7109375" hidden="1" customWidth="1"/>
    <col min="18" max="20" style="9084" width="3.00390625" customWidth="1"/>
    <col min="21" max="21" style="9085" width="12.00390625" customWidth="1"/>
    <col min="22" max="22" style="8185" width="31.00390625" customWidth="1"/>
    <col min="23" max="23" style="8185" width="0.140625" customWidth="1"/>
    <col min="24" max="28" style="8185" width="21.7109375" hidden="1" customWidth="1"/>
    <col min="29" max="29" style="8185" width="11.7109375" hidden="1" customWidth="1"/>
    <col min="30" max="30" style="8185" width="3.7109375" hidden="1" customWidth="1"/>
    <col min="31" max="31" style="8185" width="11.7109375" hidden="1" customWidth="1"/>
    <col min="32" max="32" style="8185" width="8.57421875" hidden="1" customWidth="1"/>
    <col min="33" max="33" style="8185" width="21.7109375" customWidth="1"/>
    <col min="34" max="37" style="8185" width="21.00390625" customWidth="1"/>
    <col min="38" max="38" style="8185" width="11.00390625" customWidth="1"/>
    <col min="39" max="39" style="8185" width="3.7109375" customWidth="1"/>
    <col min="40" max="40" style="8185" width="11.00390625" customWidth="1"/>
    <col min="41" max="41" style="8185" width="8.57421875" hidden="1" customWidth="1"/>
    <col min="42" max="42" style="8185" width="4.00390625" customWidth="1"/>
    <col min="43" max="43" style="8185" width="115.00390625" customWidth="1"/>
    <col min="44" max="48" style="8265" width="10.00390625" customWidth="1"/>
    <col min="49" max="49" style="818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67</v>
      </c>
      <c r="AE8" s="2435"/>
      <c r="AF8" s="2277" t="s">
        <v>67</v>
      </c>
      <c r="AG8" s="1577"/>
      <c r="AH8" s="921"/>
      <c r="AI8" s="921"/>
      <c r="AJ8" s="921"/>
      <c r="AK8" s="1427"/>
      <c r="AL8" s="2435"/>
      <c r="AM8" s="2277" t="s">
        <v>67</v>
      </c>
      <c r="AN8" s="2435"/>
      <c r="AO8" s="2277" t="s">
        <v>67</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65"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65"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65"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67</v>
      </c>
      <c r="AN19" s="2437"/>
      <c r="AO19" s="2438" t="s">
        <v>67</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4"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264"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4"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 СП "Биробиджанская ТЭЦ"</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1"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91"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45615.54143518519</v>
      </c>
      <c r="Y34" s="2434"/>
      <c r="Z34" s="2434"/>
      <c r="AA34" s="2434"/>
      <c r="AB34" s="2434"/>
      <c r="AC34" s="2434"/>
      <c r="AD34" s="2434"/>
      <c r="AE34" s="2434"/>
      <c r="AF34" s="496"/>
      <c r="AG34" s="2434" t="str">
        <f>IF(TITLE_DATE_PR_CHANGE="",IF(TITLE_DATE_PR="","",TITLE_DATE_PR),TITLE_DATE_PR_CHANGE)</f>
        <v>45615.54143518519</v>
      </c>
      <c r="AH34" s="2434"/>
      <c r="AI34" s="2434"/>
      <c r="AJ34" s="2434"/>
      <c r="AK34" s="2434"/>
      <c r="AL34" s="2434"/>
      <c r="AM34" s="2434"/>
      <c r="AN34" s="2434"/>
      <c r="AO34" s="496"/>
      <c r="AP34" s="496"/>
      <c r="AQ34" s="450"/>
      <c r="AR34" s="538"/>
      <c r="AS34" s="538"/>
      <c r="AT34" s="538"/>
      <c r="AU34" s="538"/>
      <c r="AV34" s="538"/>
      <c r="AW34" s="588">
        <v>0</v>
      </c>
    </row>
    <row s="8391"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220-01/1830</v>
      </c>
      <c r="Y35" s="2421"/>
      <c r="Z35" s="2421"/>
      <c r="AA35" s="2421"/>
      <c r="AB35" s="2421"/>
      <c r="AC35" s="2421"/>
      <c r="AD35" s="2421"/>
      <c r="AE35" s="2421"/>
      <c r="AF35" s="496"/>
      <c r="AG35" s="2421" t="str">
        <f>IF(TITLE_NUMBER_PR_CHANGE="",IF(TITLE_NUMBER_PR="","",TITLE_NUMBER_PR),TITLE_NUMBER_PR_CHANGE)</f>
        <v>220-01/1830</v>
      </c>
      <c r="AH35" s="2421"/>
      <c r="AI35" s="2421"/>
      <c r="AJ35" s="2421"/>
      <c r="AK35" s="2421"/>
      <c r="AL35" s="2421"/>
      <c r="AM35" s="2421"/>
      <c r="AN35" s="2421"/>
      <c r="AO35" s="496"/>
      <c r="AP35" s="496"/>
      <c r="AQ35" s="450"/>
      <c r="AR35" s="538"/>
      <c r="AS35" s="538"/>
      <c r="AT35" s="538"/>
      <c r="AU35" s="538"/>
      <c r="AV35" s="538"/>
      <c r="AW35" s="588">
        <v>0</v>
      </c>
    </row>
    <row s="8391"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1" customFormat="1" customHeight="1" ht="18.75">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45615.54143518519</v>
      </c>
      <c r="Y38" s="2434"/>
      <c r="Z38" s="2434"/>
      <c r="AA38" s="2434"/>
      <c r="AB38" s="2434"/>
      <c r="AC38" s="2434"/>
      <c r="AD38" s="2434"/>
      <c r="AE38" s="2434"/>
      <c r="AF38" s="496"/>
      <c r="AG38" s="2434" t="str">
        <f>IF(TITLE_DATE_PR_CHANGE="",IF(TITLE_DATE_PR="","",TITLE_DATE_PR),TITLE_DATE_PR_CHANGE)</f>
        <v>45615.54143518519</v>
      </c>
      <c r="AH38" s="2434"/>
      <c r="AI38" s="2434"/>
      <c r="AJ38" s="2434"/>
      <c r="AK38" s="2434"/>
      <c r="AL38" s="2434"/>
      <c r="AM38" s="2434"/>
      <c r="AN38" s="2434"/>
      <c r="AO38" s="496"/>
      <c r="AP38" s="496"/>
      <c r="AQ38" s="450"/>
      <c r="AR38" s="538"/>
      <c r="AS38" s="538"/>
      <c r="AT38" s="538"/>
      <c r="AU38" s="538"/>
      <c r="AV38" s="538"/>
      <c r="AW38" s="588">
        <v>0</v>
      </c>
    </row>
    <row s="8391" customFormat="1" customHeight="1" ht="18.75">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220-01/1830</v>
      </c>
      <c r="Y39" s="2421"/>
      <c r="Z39" s="2421"/>
      <c r="AA39" s="2421"/>
      <c r="AB39" s="2421"/>
      <c r="AC39" s="2421"/>
      <c r="AD39" s="2421"/>
      <c r="AE39" s="2421"/>
      <c r="AF39" s="496"/>
      <c r="AG39" s="2421" t="str">
        <f>IF(TITLE_NUMBER_PR_CHANGE="",IF(TITLE_NUMBER_PR="","",TITLE_NUMBER_PR),TITLE_NUMBER_PR_CHANGE)</f>
        <v>220-01/1830</v>
      </c>
      <c r="AH39" s="2421"/>
      <c r="AI39" s="2421"/>
      <c r="AJ39" s="2421"/>
      <c r="AK39" s="2421"/>
      <c r="AL39" s="2421"/>
      <c r="AM39" s="2421"/>
      <c r="AN39" s="2421"/>
      <c r="AO39" s="496"/>
      <c r="AP39" s="496"/>
      <c r="AQ39" s="450"/>
      <c r="AR39" s="538"/>
      <c r="AS39" s="538"/>
      <c r="AT39" s="538"/>
      <c r="AU39" s="538"/>
      <c r="AV39" s="538"/>
      <c r="AW39" s="588">
        <v>0</v>
      </c>
    </row>
    <row s="8391"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89</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456</v>
      </c>
      <c r="Y44" s="2482" t="s">
        <v>457</v>
      </c>
      <c r="Z44" s="2482"/>
      <c r="AA44" s="2482"/>
      <c r="AB44" s="2482"/>
      <c r="AC44" s="2464" t="s">
        <v>438</v>
      </c>
      <c r="AD44" s="2781"/>
      <c r="AE44" s="2484"/>
      <c r="AF44" s="2448"/>
      <c r="AG44" s="2464" t="s">
        <v>456</v>
      </c>
      <c r="AH44" s="2482" t="s">
        <v>457</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448</v>
      </c>
      <c r="AD46" s="2491" t="s">
        <v>449</v>
      </c>
      <c r="AE46" s="2492"/>
      <c r="AF46" s="2448"/>
      <c r="AG46" s="2495"/>
      <c r="AH46" s="2488"/>
      <c r="AI46" s="2487" t="s">
        <v>460</v>
      </c>
      <c r="AJ46" s="2440" t="s">
        <v>461</v>
      </c>
      <c r="AK46" s="2441"/>
      <c r="AL46" s="2487" t="s">
        <v>448</v>
      </c>
      <c r="AM46" s="2491" t="s">
        <v>449</v>
      </c>
      <c r="AN46" s="2492"/>
      <c r="AO46" s="2448"/>
      <c r="AP46" s="2451"/>
      <c r="AQ46" s="2297"/>
      <c r="AW46" s="1325">
        <v>26</v>
      </c>
    </row>
    <row customHeight="1" ht="65.25">
      <c r="A47" s="1429"/>
      <c r="B47" s="1429" t="s">
        <v>135</v>
      </c>
      <c r="C47" s="1429" t="s">
        <v>136</v>
      </c>
      <c r="D47" s="1429" t="s">
        <v>137</v>
      </c>
      <c r="E47" s="1480" t="s">
        <v>439</v>
      </c>
      <c r="F47" s="1480" t="s">
        <v>440</v>
      </c>
      <c r="G47" s="1480" t="s">
        <v>441</v>
      </c>
      <c r="H47" s="1480" t="s">
        <v>442</v>
      </c>
      <c r="I47" s="1480" t="s">
        <v>443</v>
      </c>
      <c r="J47" s="1480" t="s">
        <v>444</v>
      </c>
      <c r="K47" s="1480" t="s">
        <v>445</v>
      </c>
      <c r="L47" s="1480" t="s">
        <v>462</v>
      </c>
      <c r="M47" s="1480" t="s">
        <v>420</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3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265" customFormat="1" customHeight="1" ht="0">
      <c r="A53" s="1545" t="s">
        <v>174</v>
      </c>
      <c r="B53" s="1545" t="s">
        <v>175</v>
      </c>
      <c r="C53" s="1545" t="s">
        <v>176</v>
      </c>
      <c r="D53" s="1545" t="s">
        <v>177</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67</v>
      </c>
      <c r="AE55" s="2435"/>
      <c r="AF55" s="2277" t="s">
        <v>67</v>
      </c>
      <c r="AG55" s="1577"/>
      <c r="AH55" s="921"/>
      <c r="AI55" s="921"/>
      <c r="AJ55" s="921"/>
      <c r="AK55" s="1427"/>
      <c r="AL55" s="2435"/>
      <c r="AM55" s="2277" t="s">
        <v>67</v>
      </c>
      <c r="AN55" s="2435"/>
      <c r="AO55" s="2277" t="s">
        <v>67</v>
      </c>
      <c r="AP55" s="1518"/>
      <c r="AQ55" s="1477" t="s">
        <v>453</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65"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211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65"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212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65"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213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65"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83</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CD1B5-5A16-2B17-CDB6-35BBF7B122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2" width="3.00390625" customWidth="1"/>
    <col min="17" max="17" style="9268" width="3.00390625" customWidth="1"/>
    <col min="18" max="18" style="9084" width="3.00390625" customWidth="1"/>
    <col min="19" max="19" style="9085" width="12.00390625" customWidth="1"/>
    <col min="20" max="20" style="8185" width="31.00390625" customWidth="1"/>
    <col min="21" max="21" style="8185" width="0.140625" customWidth="1"/>
    <col min="22" max="23" style="8185" width="21.7109375" hidden="1" customWidth="1"/>
    <col min="24" max="24" style="8185" width="11.7109375" hidden="1" customWidth="1"/>
    <col min="25" max="25" style="8185" width="3.7109375" hidden="1" customWidth="1"/>
    <col min="26" max="26" style="8185" width="11.7109375" hidden="1" customWidth="1"/>
    <col min="27" max="27" style="8185" width="8.57421875" hidden="1" customWidth="1"/>
    <col min="28" max="28" style="8185" width="5.421875" customWidth="1"/>
    <col min="29" max="30" style="8185" width="3.00390625" customWidth="1"/>
    <col min="31" max="31" style="8185" width="24.00390625" customWidth="1"/>
    <col min="32" max="32" style="8185" width="3.7109375" customWidth="1"/>
    <col min="33" max="34" style="8185" width="3.00390625" customWidth="1"/>
    <col min="35" max="35" style="8185" width="24.00390625" customWidth="1"/>
    <col min="36" max="36" style="8185" width="3.7109375" customWidth="1"/>
    <col min="37" max="38" style="8185" width="3.00390625" customWidth="1"/>
    <col min="39" max="39" style="8185" width="18.00390625" customWidth="1"/>
    <col min="40" max="41" style="8185" width="21.00390625" customWidth="1"/>
    <col min="42" max="42" style="8185" width="11.00390625" customWidth="1"/>
    <col min="43" max="43" style="8185" width="3.7109375" customWidth="1"/>
    <col min="44" max="44" style="8185" width="11.00390625" customWidth="1"/>
    <col min="45" max="45" style="8185" width="8.57421875" hidden="1" customWidth="1"/>
    <col min="46" max="46" style="8185" width="4.00390625" customWidth="1"/>
    <col min="47" max="47" style="8185" width="115.00390625" customWidth="1"/>
    <col min="48" max="52" style="8265" width="10.00390625" customWidth="1"/>
    <col min="53" max="53" style="818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265"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65"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67</v>
      </c>
      <c r="Z8" s="2435"/>
      <c r="AA8" s="2277" t="s">
        <v>67</v>
      </c>
      <c r="AB8" s="2277" t="s">
        <v>19</v>
      </c>
      <c r="AC8" s="2496"/>
      <c r="AD8" s="2375">
        <v>1</v>
      </c>
      <c r="AE8" s="2497"/>
      <c r="AF8" s="2277" t="s">
        <v>19</v>
      </c>
      <c r="AG8" s="2496"/>
      <c r="AH8" s="2375">
        <v>1</v>
      </c>
      <c r="AI8" s="2497"/>
      <c r="AJ8" s="2277" t="s">
        <v>19</v>
      </c>
      <c r="AK8" s="481"/>
      <c r="AL8" s="1507">
        <v>1</v>
      </c>
      <c r="AM8" s="1568"/>
      <c r="AN8" s="921"/>
      <c r="AO8" s="1427"/>
      <c r="AP8" s="1904"/>
      <c r="AQ8" s="1629" t="s">
        <v>67</v>
      </c>
      <c r="AR8" s="1904"/>
      <c r="AS8" s="1629" t="s">
        <v>67</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65"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65"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65"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65"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65"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67</v>
      </c>
      <c r="AR19" s="1906"/>
      <c r="AS19" s="1630" t="s">
        <v>67</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39" customFormat="1" customHeight="1" ht="14.25" hidden="1">
      <c r="M23" s="1678"/>
      <c r="N23" s="1678"/>
      <c r="O23" s="1679" t="s">
        <v>420</v>
      </c>
      <c r="P23" s="1678"/>
      <c r="Q23" s="1680"/>
      <c r="R23" s="1680"/>
      <c r="Y23" s="1677" t="s">
        <v>422</v>
      </c>
      <c r="AA23" s="1677" t="s">
        <v>423</v>
      </c>
      <c r="AB23" s="1677" t="s">
        <v>470</v>
      </c>
      <c r="AE23" s="1677" t="s">
        <v>471</v>
      </c>
      <c r="AF23" s="1677" t="s">
        <v>470</v>
      </c>
      <c r="AI23" s="1677" t="s">
        <v>472</v>
      </c>
      <c r="AJ23" s="1677" t="s">
        <v>470</v>
      </c>
      <c r="AM23" s="1677" t="s">
        <v>473</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 СП "Биробиджанская ТЭЦ"</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1"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1"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45615.54143518519</v>
      </c>
      <c r="W31" s="2434"/>
      <c r="X31" s="2434"/>
      <c r="Y31" s="2434"/>
      <c r="Z31" s="2434"/>
      <c r="AA31" s="496"/>
      <c r="AB31" s="2434" t="str">
        <f>IF(TITLE_DATE_PR_CHANGE="",IF(TITLE_DATE_PR="","",TITLE_DATE_PR),TITLE_DATE_PR_CHANGE)</f>
        <v>45615.54143518519</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220-01/1830</v>
      </c>
      <c r="W32" s="2421"/>
      <c r="X32" s="2421"/>
      <c r="Y32" s="2421"/>
      <c r="Z32" s="2421"/>
      <c r="AA32" s="496"/>
      <c r="AB32" s="2421" t="str">
        <f>IF(TITLE_NUMBER_PR_CHANGE="",IF(TITLE_NUMBER_PR="","",TITLE_NUMBER_PR),TITLE_NUMBER_PR_CHANGE)</f>
        <v>220-01/1830</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1" customFormat="1" customHeight="1" ht="18.75">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45615.54143518519</v>
      </c>
      <c r="W35" s="2434"/>
      <c r="X35" s="2434"/>
      <c r="Y35" s="2434"/>
      <c r="Z35" s="2434"/>
      <c r="AA35" s="496"/>
      <c r="AB35" s="2434" t="str">
        <f>IF(TITLE_DATE_PR_CHANGE="",IF(TITLE_DATE_PR="","",TITLE_DATE_PR),TITLE_DATE_PR_CHANGE)</f>
        <v>45615.54143518519</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1" customFormat="1" customHeight="1" ht="18">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220-01/1830</v>
      </c>
      <c r="W36" s="2421"/>
      <c r="X36" s="2421"/>
      <c r="Y36" s="2421"/>
      <c r="Z36" s="2421"/>
      <c r="AA36" s="496"/>
      <c r="AB36" s="2421" t="str">
        <f>IF(TITLE_NUMBER_PR_CHANGE="",IF(TITLE_NUMBER_PR="","",TITLE_NUMBER_PR),TITLE_NUMBER_PR_CHANGE)</f>
        <v>220-01/1830</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1"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89</v>
      </c>
      <c r="T40" s="2379" t="s">
        <v>474</v>
      </c>
      <c r="U40" s="471"/>
      <c r="V40" s="2445"/>
      <c r="W40" s="2445"/>
      <c r="X40" s="2445"/>
      <c r="Y40" s="2445"/>
      <c r="Z40" s="2446"/>
      <c r="AA40" s="2506" t="s">
        <v>432</v>
      </c>
      <c r="AB40" s="2498" t="s">
        <v>475</v>
      </c>
      <c r="AC40" s="2461"/>
      <c r="AD40" s="2461"/>
      <c r="AE40" s="2499"/>
      <c r="AF40" s="2461" t="s">
        <v>476</v>
      </c>
      <c r="AG40" s="2461"/>
      <c r="AH40" s="2461"/>
      <c r="AI40" s="2499"/>
      <c r="AJ40" s="2498" t="s">
        <v>477</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478</v>
      </c>
      <c r="W41" s="2297"/>
      <c r="X41" s="2464" t="s">
        <v>438</v>
      </c>
      <c r="Y41" s="2483"/>
      <c r="Z41" s="2484"/>
      <c r="AA41" s="2507"/>
      <c r="AB41" s="2500"/>
      <c r="AC41" s="2501"/>
      <c r="AD41" s="2501"/>
      <c r="AE41" s="2502"/>
      <c r="AF41" s="2501"/>
      <c r="AG41" s="2501"/>
      <c r="AH41" s="2501"/>
      <c r="AI41" s="2502"/>
      <c r="AJ41" s="2500"/>
      <c r="AK41" s="2501"/>
      <c r="AL41" s="2501"/>
      <c r="AM41" s="2501"/>
      <c r="AN41" s="2297" t="s">
        <v>478</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439</v>
      </c>
      <c r="F43" s="1534" t="s">
        <v>440</v>
      </c>
      <c r="G43" s="1534" t="s">
        <v>441</v>
      </c>
      <c r="H43" s="1534" t="s">
        <v>442</v>
      </c>
      <c r="I43" s="1534" t="s">
        <v>443</v>
      </c>
      <c r="J43" s="1534" t="s">
        <v>444</v>
      </c>
      <c r="K43" s="1534" t="s">
        <v>445</v>
      </c>
      <c r="L43" s="1534" t="s">
        <v>420</v>
      </c>
      <c r="Q43" s="461"/>
      <c r="R43" s="546"/>
      <c r="S43" s="2443"/>
      <c r="T43" s="2379"/>
      <c r="U43" s="472"/>
      <c r="V43" s="1500" t="s">
        <v>479</v>
      </c>
      <c r="W43" s="1500" t="s">
        <v>480</v>
      </c>
      <c r="X43" s="1508" t="s">
        <v>448</v>
      </c>
      <c r="Y43" s="2440" t="s">
        <v>449</v>
      </c>
      <c r="Z43" s="2441"/>
      <c r="AA43" s="2508"/>
      <c r="AB43" s="2503"/>
      <c r="AC43" s="2504"/>
      <c r="AD43" s="2504"/>
      <c r="AE43" s="2505"/>
      <c r="AF43" s="2504"/>
      <c r="AG43" s="2504"/>
      <c r="AH43" s="2504"/>
      <c r="AI43" s="2505"/>
      <c r="AJ43" s="2503"/>
      <c r="AK43" s="2504"/>
      <c r="AL43" s="2504"/>
      <c r="AM43" s="2505"/>
      <c r="AN43" s="2030" t="s">
        <v>479</v>
      </c>
      <c r="AO43" s="2030" t="s">
        <v>480</v>
      </c>
      <c r="AP43" s="1508" t="s">
        <v>448</v>
      </c>
      <c r="AQ43" s="2440" t="s">
        <v>449</v>
      </c>
      <c r="AR43" s="2441"/>
      <c r="AS43" s="2449"/>
      <c r="AT43" s="2452"/>
      <c r="AU43" s="2297"/>
      <c r="BA43" s="1325">
        <v>14</v>
      </c>
    </row>
    <row s="883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265" customFormat="1" customHeight="1" ht="1.05">
      <c r="A49" s="1513" t="s">
        <v>198</v>
      </c>
      <c r="B49" s="1513" t="s">
        <v>199</v>
      </c>
      <c r="C49" s="1513" t="s">
        <v>200</v>
      </c>
      <c r="D49" s="1513" t="s">
        <v>201</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65"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67</v>
      </c>
      <c r="Z51" s="1904"/>
      <c r="AA51" s="1629" t="s">
        <v>67</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67</v>
      </c>
      <c r="AR51" s="1904"/>
      <c r="AS51" s="1629" t="s">
        <v>67</v>
      </c>
      <c r="AT51" s="1518"/>
      <c r="AU51" s="2423" t="s">
        <v>481</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65"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7"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65"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211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65"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212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65"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213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65"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65"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83</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37F92-F88B-7D4D-6F44-7B1645A866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4" style="8185" width="24.7109375" hidden="1" customWidth="1"/>
    <col min="25" max="25" style="8185" width="11.7109375" hidden="1" customWidth="1"/>
    <col min="26" max="26" style="8185" width="3.7109375" hidden="1" customWidth="1"/>
    <col min="27" max="27" style="8185" width="11.7109375" hidden="1" customWidth="1"/>
    <col min="28" max="28" style="8185" width="8.57421875" hidden="1" customWidth="1"/>
    <col min="29" max="29" style="8185" width="24.7109375" customWidth="1"/>
    <col min="30" max="31" style="8185" width="24.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5"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4"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64" customFormat="1" customHeight="1" ht="14.25" hidden="1">
      <c r="L19" s="1591"/>
      <c r="M19" s="1532"/>
      <c r="N19" s="1532"/>
      <c r="O19" s="1532"/>
      <c r="P19" s="1532"/>
      <c r="Q19" s="1541"/>
      <c r="R19" s="1541"/>
      <c r="S19" s="899"/>
      <c r="AB19" s="1536"/>
      <c r="AI19" s="1536"/>
      <c r="AL19" s="681"/>
      <c r="AM19" s="681"/>
      <c r="AN19" s="681"/>
      <c r="AO19" s="681"/>
      <c r="AP19" s="681"/>
      <c r="AQ19" s="1330">
        <v>0</v>
      </c>
    </row>
    <row s="8264"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45615.54143518519</v>
      </c>
      <c r="W28" s="2434"/>
      <c r="X28" s="2434"/>
      <c r="Y28" s="2434"/>
      <c r="Z28" s="2434"/>
      <c r="AA28" s="2434"/>
      <c r="AB28" s="496"/>
      <c r="AC28" s="2434" t="str">
        <f>IF(TITLE_DATE_PR_CHANGE="",IF(TITLE_DATE_PR="","",TITLE_DATE_PR),TITLE_DATE_PR_CHANGE)</f>
        <v>45615.54143518519</v>
      </c>
      <c r="AD28" s="2434"/>
      <c r="AE28" s="2434"/>
      <c r="AF28" s="2434"/>
      <c r="AG28" s="2434"/>
      <c r="AH28" s="2434"/>
      <c r="AI28" s="496"/>
      <c r="AJ28" s="496"/>
      <c r="AK28" s="450"/>
      <c r="AL28" s="538"/>
      <c r="AM28" s="538"/>
      <c r="AN28" s="538"/>
      <c r="AO28" s="538"/>
      <c r="AP28" s="538"/>
      <c r="AQ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220-01/1830</v>
      </c>
      <c r="W29" s="2421"/>
      <c r="X29" s="2421"/>
      <c r="Y29" s="2421"/>
      <c r="Z29" s="2421"/>
      <c r="AA29" s="2421"/>
      <c r="AB29" s="496"/>
      <c r="AC29" s="2421" t="str">
        <f>IF(TITLE_NUMBER_PR_CHANGE="",IF(TITLE_NUMBER_PR="","",TITLE_NUMBER_PR),TITLE_NUMBER_PR_CHANGE)</f>
        <v>220-01/1830</v>
      </c>
      <c r="AD29" s="2421"/>
      <c r="AE29" s="2421"/>
      <c r="AF29" s="2421"/>
      <c r="AG29" s="2421"/>
      <c r="AH29" s="2421"/>
      <c r="AI29" s="496"/>
      <c r="AJ29" s="496"/>
      <c r="AK29" s="450"/>
      <c r="AL29" s="538"/>
      <c r="AM29" s="538"/>
      <c r="AN29" s="538"/>
      <c r="AO29" s="538"/>
      <c r="AP29" s="538"/>
      <c r="AQ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1"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45615.54143518519</v>
      </c>
      <c r="W32" s="2434"/>
      <c r="X32" s="2434"/>
      <c r="Y32" s="2434"/>
      <c r="Z32" s="2434"/>
      <c r="AA32" s="2434"/>
      <c r="AB32" s="496"/>
      <c r="AC32" s="2434" t="str">
        <f>IF(TITLE_DATE_PR_CHANGE="",IF(TITLE_DATE_PR="","",TITLE_DATE_PR),TITLE_DATE_PR_CHANGE)</f>
        <v>45615.54143518519</v>
      </c>
      <c r="AD32" s="2434"/>
      <c r="AE32" s="2434"/>
      <c r="AF32" s="2434"/>
      <c r="AG32" s="2434"/>
      <c r="AH32" s="2434"/>
      <c r="AI32" s="496"/>
      <c r="AJ32" s="496"/>
      <c r="AK32" s="450"/>
      <c r="AL32" s="538"/>
      <c r="AM32" s="538"/>
      <c r="AN32" s="538"/>
      <c r="AO32" s="538"/>
      <c r="AP32" s="538"/>
      <c r="AQ32" s="588">
        <v>0</v>
      </c>
    </row>
    <row s="8391"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220-01/1830</v>
      </c>
      <c r="W33" s="2421"/>
      <c r="X33" s="2421"/>
      <c r="Y33" s="2421"/>
      <c r="Z33" s="2421"/>
      <c r="AA33" s="2421"/>
      <c r="AB33" s="496"/>
      <c r="AC33" s="2421" t="str">
        <f>IF(TITLE_NUMBER_PR_CHANGE="",IF(TITLE_NUMBER_PR="","",TITLE_NUMBER_PR),TITLE_NUMBER_PR_CHANGE)</f>
        <v>220-01/1830</v>
      </c>
      <c r="AD33" s="2421"/>
      <c r="AE33" s="2421"/>
      <c r="AF33" s="2421"/>
      <c r="AG33" s="2421"/>
      <c r="AH33" s="2421"/>
      <c r="AI33" s="496"/>
      <c r="AJ33" s="496"/>
      <c r="AK33" s="450"/>
      <c r="AL33" s="538"/>
      <c r="AM33" s="538"/>
      <c r="AN33" s="538"/>
      <c r="AO33" s="538"/>
      <c r="AP33" s="538"/>
      <c r="AQ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490</v>
      </c>
      <c r="W38" s="2432" t="s">
        <v>437</v>
      </c>
      <c r="X38" s="2433"/>
      <c r="Y38" s="2432" t="s">
        <v>438</v>
      </c>
      <c r="Z38" s="2439"/>
      <c r="AA38" s="2433"/>
      <c r="AB38" s="2448"/>
      <c r="AC38" s="15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522" t="s">
        <v>493</v>
      </c>
      <c r="W39" s="1392" t="s">
        <v>494</v>
      </c>
      <c r="X39" s="1392" t="s">
        <v>495</v>
      </c>
      <c r="Y39" s="1527" t="s">
        <v>448</v>
      </c>
      <c r="Z39" s="2440" t="s">
        <v>449</v>
      </c>
      <c r="AA39" s="2441"/>
      <c r="AB39" s="2449"/>
      <c r="AC39" s="1522" t="s">
        <v>493</v>
      </c>
      <c r="AD39" s="1392" t="s">
        <v>494</v>
      </c>
      <c r="AE39" s="1392" t="s">
        <v>495</v>
      </c>
      <c r="AF39" s="1527" t="s">
        <v>448</v>
      </c>
      <c r="AG39" s="2440" t="s">
        <v>449</v>
      </c>
      <c r="AH39" s="2441"/>
      <c r="AI39" s="2449"/>
      <c r="AJ39" s="2452"/>
      <c r="AK39" s="2297"/>
      <c r="AQ39" s="1325">
        <v>34</v>
      </c>
    </row>
    <row s="883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5"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5"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5"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3AF9D-AE0C-A4A3-6CCA-2E54E54376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4" style="8185" width="24.7109375" hidden="1" customWidth="1"/>
    <col min="25" max="25" style="8185" width="11.7109375" hidden="1" customWidth="1"/>
    <col min="26" max="26" style="8185" width="3.7109375" hidden="1" customWidth="1"/>
    <col min="27" max="27" style="8185" width="11.7109375" hidden="1" customWidth="1"/>
    <col min="28" max="28" style="8185" width="8.57421875" hidden="1" customWidth="1"/>
    <col min="29" max="29" style="8185" width="24.7109375" customWidth="1"/>
    <col min="30" max="31" style="8185" width="24.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4"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64" customFormat="1" customHeight="1" ht="14.25" hidden="1">
      <c r="L19" s="1617"/>
      <c r="M19" s="1532"/>
      <c r="N19" s="1532"/>
      <c r="O19" s="1532"/>
      <c r="P19" s="1532"/>
      <c r="Q19" s="1541"/>
      <c r="R19" s="1541"/>
      <c r="S19" s="899"/>
      <c r="AB19" s="1536"/>
      <c r="AI19" s="1536"/>
      <c r="AL19" s="681"/>
      <c r="AM19" s="681"/>
      <c r="AN19" s="681"/>
      <c r="AO19" s="681"/>
      <c r="AP19" s="681"/>
      <c r="AQ19" s="1330">
        <v>0</v>
      </c>
    </row>
    <row s="8264"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45615.54143518519</v>
      </c>
      <c r="W28" s="2434"/>
      <c r="X28" s="2434"/>
      <c r="Y28" s="2434"/>
      <c r="Z28" s="2434"/>
      <c r="AA28" s="2434"/>
      <c r="AB28" s="496"/>
      <c r="AC28" s="2434" t="str">
        <f>IF(TITLE_DATE_PR_CHANGE="",IF(TITLE_DATE_PR="","",TITLE_DATE_PR),TITLE_DATE_PR_CHANGE)</f>
        <v>45615.54143518519</v>
      </c>
      <c r="AD28" s="2434"/>
      <c r="AE28" s="2434"/>
      <c r="AF28" s="2434"/>
      <c r="AG28" s="2434"/>
      <c r="AH28" s="2434"/>
      <c r="AI28" s="496"/>
      <c r="AJ28" s="496"/>
      <c r="AK28" s="450"/>
      <c r="AL28" s="538"/>
      <c r="AM28" s="538"/>
      <c r="AN28" s="538"/>
      <c r="AO28" s="538"/>
      <c r="AP28" s="538"/>
      <c r="AQ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220-01/1830</v>
      </c>
      <c r="W29" s="2421"/>
      <c r="X29" s="2421"/>
      <c r="Y29" s="2421"/>
      <c r="Z29" s="2421"/>
      <c r="AA29" s="2421"/>
      <c r="AB29" s="496"/>
      <c r="AC29" s="2421" t="str">
        <f>IF(TITLE_NUMBER_PR_CHANGE="",IF(TITLE_NUMBER_PR="","",TITLE_NUMBER_PR),TITLE_NUMBER_PR_CHANGE)</f>
        <v>220-01/1830</v>
      </c>
      <c r="AD29" s="2421"/>
      <c r="AE29" s="2421"/>
      <c r="AF29" s="2421"/>
      <c r="AG29" s="2421"/>
      <c r="AH29" s="2421"/>
      <c r="AI29" s="496"/>
      <c r="AJ29" s="496"/>
      <c r="AK29" s="450"/>
      <c r="AL29" s="538"/>
      <c r="AM29" s="538"/>
      <c r="AN29" s="538"/>
      <c r="AO29" s="538"/>
      <c r="AP29" s="538"/>
      <c r="AQ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1"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45615.54143518519</v>
      </c>
      <c r="W32" s="2434"/>
      <c r="X32" s="2434"/>
      <c r="Y32" s="2434"/>
      <c r="Z32" s="2434"/>
      <c r="AA32" s="2434"/>
      <c r="AB32" s="496"/>
      <c r="AC32" s="2434" t="str">
        <f>IF(TITLE_DATE_PR_CHANGE="",IF(TITLE_DATE_PR="","",TITLE_DATE_PR),TITLE_DATE_PR_CHANGE)</f>
        <v>45615.54143518519</v>
      </c>
      <c r="AD32" s="2434"/>
      <c r="AE32" s="2434"/>
      <c r="AF32" s="2434"/>
      <c r="AG32" s="2434"/>
      <c r="AH32" s="2434"/>
      <c r="AI32" s="496"/>
      <c r="AJ32" s="496"/>
      <c r="AK32" s="450"/>
      <c r="AL32" s="538"/>
      <c r="AM32" s="538"/>
      <c r="AN32" s="538"/>
      <c r="AO32" s="538"/>
      <c r="AP32" s="538"/>
      <c r="AQ32" s="588">
        <v>0</v>
      </c>
    </row>
    <row s="8391"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220-01/1830</v>
      </c>
      <c r="W33" s="2421"/>
      <c r="X33" s="2421"/>
      <c r="Y33" s="2421"/>
      <c r="Z33" s="2421"/>
      <c r="AA33" s="2421"/>
      <c r="AB33" s="496"/>
      <c r="AC33" s="2421" t="str">
        <f>IF(TITLE_NUMBER_PR_CHANGE="",IF(TITLE_NUMBER_PR="","",TITLE_NUMBER_PR),TITLE_NUMBER_PR_CHANGE)</f>
        <v>220-01/1830</v>
      </c>
      <c r="AD33" s="2421"/>
      <c r="AE33" s="2421"/>
      <c r="AF33" s="2421"/>
      <c r="AG33" s="2421"/>
      <c r="AH33" s="2421"/>
      <c r="AI33" s="496"/>
      <c r="AJ33" s="496"/>
      <c r="AK33" s="450"/>
      <c r="AL33" s="538"/>
      <c r="AM33" s="538"/>
      <c r="AN33" s="538"/>
      <c r="AO33" s="538"/>
      <c r="AP33" s="538"/>
      <c r="AQ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3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5"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5"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1F2E9-74E9-5B4F-A74E-D0ACA3ABA4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4" style="8185" width="24.7109375" hidden="1" customWidth="1"/>
    <col min="25" max="25" style="8185" width="11.7109375" hidden="1" customWidth="1"/>
    <col min="26" max="26" style="8185" width="3.7109375" hidden="1" customWidth="1"/>
    <col min="27" max="27" style="8185" width="11.7109375" hidden="1" customWidth="1"/>
    <col min="28" max="28" style="8185" width="8.57421875" hidden="1" customWidth="1"/>
    <col min="29" max="29" style="8185" width="24.7109375" customWidth="1"/>
    <col min="30" max="31" style="8185" width="24.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4"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64" customFormat="1" customHeight="1" ht="14.25" hidden="1">
      <c r="L19" s="1617"/>
      <c r="M19" s="1532"/>
      <c r="N19" s="1532"/>
      <c r="O19" s="1532"/>
      <c r="P19" s="1532"/>
      <c r="Q19" s="1541"/>
      <c r="R19" s="1541"/>
      <c r="S19" s="899"/>
      <c r="AB19" s="1536"/>
      <c r="AI19" s="1536"/>
      <c r="AL19" s="681"/>
      <c r="AM19" s="681"/>
      <c r="AN19" s="681"/>
      <c r="AO19" s="681"/>
      <c r="AP19" s="681"/>
      <c r="AQ19" s="1330">
        <v>0</v>
      </c>
    </row>
    <row s="8264"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45615.54143518519</v>
      </c>
      <c r="W28" s="2434"/>
      <c r="X28" s="2434"/>
      <c r="Y28" s="2434"/>
      <c r="Z28" s="2434"/>
      <c r="AA28" s="2434"/>
      <c r="AB28" s="496"/>
      <c r="AC28" s="2434" t="str">
        <f>IF(TITLE_DATE_PR_CHANGE="",IF(TITLE_DATE_PR="","",TITLE_DATE_PR),TITLE_DATE_PR_CHANGE)</f>
        <v>45615.54143518519</v>
      </c>
      <c r="AD28" s="2434"/>
      <c r="AE28" s="2434"/>
      <c r="AF28" s="2434"/>
      <c r="AG28" s="2434"/>
      <c r="AH28" s="2434"/>
      <c r="AI28" s="496"/>
      <c r="AJ28" s="496"/>
      <c r="AK28" s="450"/>
      <c r="AL28" s="538"/>
      <c r="AM28" s="538"/>
      <c r="AN28" s="538"/>
      <c r="AO28" s="538"/>
      <c r="AP28" s="538"/>
      <c r="AQ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220-01/1830</v>
      </c>
      <c r="W29" s="2421"/>
      <c r="X29" s="2421"/>
      <c r="Y29" s="2421"/>
      <c r="Z29" s="2421"/>
      <c r="AA29" s="2421"/>
      <c r="AB29" s="496"/>
      <c r="AC29" s="2421" t="str">
        <f>IF(TITLE_NUMBER_PR_CHANGE="",IF(TITLE_NUMBER_PR="","",TITLE_NUMBER_PR),TITLE_NUMBER_PR_CHANGE)</f>
        <v>220-01/1830</v>
      </c>
      <c r="AD29" s="2421"/>
      <c r="AE29" s="2421"/>
      <c r="AF29" s="2421"/>
      <c r="AG29" s="2421"/>
      <c r="AH29" s="2421"/>
      <c r="AI29" s="496"/>
      <c r="AJ29" s="496"/>
      <c r="AK29" s="450"/>
      <c r="AL29" s="538"/>
      <c r="AM29" s="538"/>
      <c r="AN29" s="538"/>
      <c r="AO29" s="538"/>
      <c r="AP29" s="538"/>
      <c r="AQ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1"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45615.54143518519</v>
      </c>
      <c r="W32" s="2434"/>
      <c r="X32" s="2434"/>
      <c r="Y32" s="2434"/>
      <c r="Z32" s="2434"/>
      <c r="AA32" s="2434"/>
      <c r="AB32" s="496"/>
      <c r="AC32" s="2434" t="str">
        <f>IF(TITLE_DATE_PR_CHANGE="",IF(TITLE_DATE_PR="","",TITLE_DATE_PR),TITLE_DATE_PR_CHANGE)</f>
        <v>45615.54143518519</v>
      </c>
      <c r="AD32" s="2434"/>
      <c r="AE32" s="2434"/>
      <c r="AF32" s="2434"/>
      <c r="AG32" s="2434"/>
      <c r="AH32" s="2434"/>
      <c r="AI32" s="496"/>
      <c r="AJ32" s="496"/>
      <c r="AK32" s="450"/>
      <c r="AL32" s="538"/>
      <c r="AM32" s="538"/>
      <c r="AN32" s="538"/>
      <c r="AO32" s="538"/>
      <c r="AP32" s="538"/>
      <c r="AQ32" s="588">
        <v>0</v>
      </c>
    </row>
    <row s="8391"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220-01/1830</v>
      </c>
      <c r="W33" s="2421"/>
      <c r="X33" s="2421"/>
      <c r="Y33" s="2421"/>
      <c r="Z33" s="2421"/>
      <c r="AA33" s="2421"/>
      <c r="AB33" s="496"/>
      <c r="AC33" s="2421" t="str">
        <f>IF(TITLE_NUMBER_PR_CHANGE="",IF(TITLE_NUMBER_PR="","",TITLE_NUMBER_PR),TITLE_NUMBER_PR_CHANGE)</f>
        <v>220-01/1830</v>
      </c>
      <c r="AD33" s="2421"/>
      <c r="AE33" s="2421"/>
      <c r="AF33" s="2421"/>
      <c r="AG33" s="2421"/>
      <c r="AH33" s="2421"/>
      <c r="AI33" s="496"/>
      <c r="AJ33" s="496"/>
      <c r="AK33" s="450"/>
      <c r="AL33" s="538"/>
      <c r="AM33" s="538"/>
      <c r="AN33" s="538"/>
      <c r="AO33" s="538"/>
      <c r="AP33" s="538"/>
      <c r="AQ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3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5"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5"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F898E-F1E2-2678-6F52-684AFE28F6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4" style="8185" width="24.7109375" hidden="1" customWidth="1"/>
    <col min="25" max="25" style="8185" width="11.7109375" hidden="1" customWidth="1"/>
    <col min="26" max="26" style="8185" width="3.7109375" hidden="1" customWidth="1"/>
    <col min="27" max="27" style="8185" width="11.7109375" hidden="1" customWidth="1"/>
    <col min="28" max="28" style="8185" width="8.57421875" hidden="1" customWidth="1"/>
    <col min="29" max="29" style="8185" width="24.7109375" customWidth="1"/>
    <col min="30" max="31" style="8185" width="24.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4"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64" customFormat="1" customHeight="1" ht="14.25" hidden="1">
      <c r="L19" s="1617"/>
      <c r="M19" s="1532"/>
      <c r="N19" s="1532"/>
      <c r="O19" s="1532"/>
      <c r="P19" s="1532"/>
      <c r="Q19" s="1541"/>
      <c r="R19" s="1541"/>
      <c r="S19" s="899"/>
      <c r="AB19" s="1536"/>
      <c r="AI19" s="1536"/>
      <c r="AL19" s="681"/>
      <c r="AM19" s="681"/>
      <c r="AN19" s="681"/>
      <c r="AO19" s="681"/>
      <c r="AP19" s="681"/>
      <c r="AQ19" s="1330">
        <v>0</v>
      </c>
    </row>
    <row s="8264"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45615.54143518519</v>
      </c>
      <c r="W28" s="2434"/>
      <c r="X28" s="2434"/>
      <c r="Y28" s="2434"/>
      <c r="Z28" s="2434"/>
      <c r="AA28" s="2434"/>
      <c r="AB28" s="496"/>
      <c r="AC28" s="2434" t="str">
        <f>IF(TITLE_DATE_PR_CHANGE="",IF(TITLE_DATE_PR="","",TITLE_DATE_PR),TITLE_DATE_PR_CHANGE)</f>
        <v>45615.54143518519</v>
      </c>
      <c r="AD28" s="2434"/>
      <c r="AE28" s="2434"/>
      <c r="AF28" s="2434"/>
      <c r="AG28" s="2434"/>
      <c r="AH28" s="2434"/>
      <c r="AI28" s="496"/>
      <c r="AJ28" s="496"/>
      <c r="AK28" s="450"/>
      <c r="AL28" s="538"/>
      <c r="AM28" s="538"/>
      <c r="AN28" s="538"/>
      <c r="AO28" s="538"/>
      <c r="AP28" s="538"/>
      <c r="AQ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220-01/1830</v>
      </c>
      <c r="W29" s="2421"/>
      <c r="X29" s="2421"/>
      <c r="Y29" s="2421"/>
      <c r="Z29" s="2421"/>
      <c r="AA29" s="2421"/>
      <c r="AB29" s="496"/>
      <c r="AC29" s="2421" t="str">
        <f>IF(TITLE_NUMBER_PR_CHANGE="",IF(TITLE_NUMBER_PR="","",TITLE_NUMBER_PR),TITLE_NUMBER_PR_CHANGE)</f>
        <v>220-01/1830</v>
      </c>
      <c r="AD29" s="2421"/>
      <c r="AE29" s="2421"/>
      <c r="AF29" s="2421"/>
      <c r="AG29" s="2421"/>
      <c r="AH29" s="2421"/>
      <c r="AI29" s="496"/>
      <c r="AJ29" s="496"/>
      <c r="AK29" s="450"/>
      <c r="AL29" s="538"/>
      <c r="AM29" s="538"/>
      <c r="AN29" s="538"/>
      <c r="AO29" s="538"/>
      <c r="AP29" s="538"/>
      <c r="AQ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1"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45615.54143518519</v>
      </c>
      <c r="W32" s="2434"/>
      <c r="X32" s="2434"/>
      <c r="Y32" s="2434"/>
      <c r="Z32" s="2434"/>
      <c r="AA32" s="2434"/>
      <c r="AB32" s="496"/>
      <c r="AC32" s="2434" t="str">
        <f>IF(TITLE_DATE_PR_CHANGE="",IF(TITLE_DATE_PR="","",TITLE_DATE_PR),TITLE_DATE_PR_CHANGE)</f>
        <v>45615.54143518519</v>
      </c>
      <c r="AD32" s="2434"/>
      <c r="AE32" s="2434"/>
      <c r="AF32" s="2434"/>
      <c r="AG32" s="2434"/>
      <c r="AH32" s="2434"/>
      <c r="AI32" s="496"/>
      <c r="AJ32" s="496"/>
      <c r="AK32" s="450"/>
      <c r="AL32" s="538"/>
      <c r="AM32" s="538"/>
      <c r="AN32" s="538"/>
      <c r="AO32" s="538"/>
      <c r="AP32" s="538"/>
      <c r="AQ32" s="588">
        <v>0</v>
      </c>
    </row>
    <row s="8391"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220-01/1830</v>
      </c>
      <c r="W33" s="2421"/>
      <c r="X33" s="2421"/>
      <c r="Y33" s="2421"/>
      <c r="Z33" s="2421"/>
      <c r="AA33" s="2421"/>
      <c r="AB33" s="496"/>
      <c r="AC33" s="2421" t="str">
        <f>IF(TITLE_NUMBER_PR_CHANGE="",IF(TITLE_NUMBER_PR="","",TITLE_NUMBER_PR),TITLE_NUMBER_PR_CHANGE)</f>
        <v>220-01/1830</v>
      </c>
      <c r="AD33" s="2421"/>
      <c r="AE33" s="2421"/>
      <c r="AF33" s="2421"/>
      <c r="AG33" s="2421"/>
      <c r="AH33" s="2421"/>
      <c r="AI33" s="496"/>
      <c r="AJ33" s="496"/>
      <c r="AK33" s="450"/>
      <c r="AL33" s="538"/>
      <c r="AM33" s="538"/>
      <c r="AN33" s="538"/>
      <c r="AO33" s="538"/>
      <c r="AP33" s="538"/>
      <c r="AQ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3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246</v>
      </c>
      <c r="B46" s="1533" t="s">
        <v>247</v>
      </c>
      <c r="C46" s="1533" t="s">
        <v>248</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5"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5"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E477B-7583-201F-1236-F9D7F301696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63" sqref="AE63"/>
    </sheetView>
  </sheetViews>
  <sheetFormatPr defaultColWidth="10.57421875" customHeight="1" defaultRowHeight="14.25"/>
  <cols>
    <col min="1" max="3" style="8185" width="10.140625" hidden="1" customWidth="1"/>
    <col min="4" max="4" style="8185" width="11.8515625" hidden="1" customWidth="1"/>
    <col min="5" max="11" style="8185" width="10.140625" hidden="1" customWidth="1"/>
    <col min="12" max="12" style="8262" width="10.140625" hidden="1" customWidth="1"/>
    <col min="13" max="15" style="9083" width="10.140625" hidden="1" customWidth="1"/>
    <col min="16" max="16" style="9082" width="3.00390625" customWidth="1"/>
    <col min="17" max="17" style="9268" width="3.00390625" customWidth="1"/>
    <col min="18" max="18" style="9084" width="3.00390625" customWidth="1"/>
    <col min="19" max="19" style="9085" width="12.00390625" customWidth="1"/>
    <col min="20" max="20" style="8185" width="31.00390625" customWidth="1"/>
    <col min="21" max="21" style="8185" width="0.140625" customWidth="1"/>
    <col min="22" max="23" style="8185" width="21.7109375" hidden="1" customWidth="1"/>
    <col min="24" max="24" style="8185" width="11.7109375" hidden="1" customWidth="1"/>
    <col min="25" max="25" style="8185" width="3.7109375" hidden="1" customWidth="1"/>
    <col min="26" max="26" style="8185" width="11.7109375" hidden="1" customWidth="1"/>
    <col min="27" max="27" style="8185" width="8.57421875" hidden="1" customWidth="1"/>
    <col min="28" max="28" style="8185" width="27.00390625" customWidth="1"/>
    <col min="29" max="29" style="8185" width="24.57421875" customWidth="1"/>
    <col min="30" max="31" style="8185" width="21.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8265"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65"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67</v>
      </c>
      <c r="Z8" s="2162"/>
      <c r="AA8" s="2160" t="s">
        <v>67</v>
      </c>
      <c r="AB8" s="2166"/>
      <c r="AC8" s="2167" t="s">
        <v>28</v>
      </c>
      <c r="AD8" s="921"/>
      <c r="AE8" s="1427"/>
      <c r="AF8" s="2125"/>
      <c r="AG8" s="2112" t="s">
        <v>67</v>
      </c>
      <c r="AH8" s="2125"/>
      <c r="AI8" s="2112" t="s">
        <v>67</v>
      </c>
      <c r="AJ8" s="1518"/>
      <c r="AK8" s="2423" t="s">
        <v>465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65"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65"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65"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65"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212</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65"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213</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67</v>
      </c>
      <c r="AH16" s="1906"/>
      <c r="AI16" s="2136" t="s">
        <v>67</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39"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471</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1"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1"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45615.54143518519</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1"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220-01/1830</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1"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1"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45615.54143518519</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1"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220-01/1830</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1"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89</v>
      </c>
      <c r="T37" s="2379" t="s">
        <v>500</v>
      </c>
      <c r="U37" s="507"/>
      <c r="V37" s="2445"/>
      <c r="W37" s="2445"/>
      <c r="X37" s="2445"/>
      <c r="Y37" s="2445"/>
      <c r="Z37" s="2445"/>
      <c r="AA37" s="2379" t="s">
        <v>432</v>
      </c>
      <c r="AB37" s="2378" t="s">
        <v>501</v>
      </c>
      <c r="AC37" s="2378" t="s">
        <v>475</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478</v>
      </c>
      <c r="W38" s="2297"/>
      <c r="X38" s="2464" t="s">
        <v>438</v>
      </c>
      <c r="Y38" s="2483"/>
      <c r="Z38" s="2483"/>
      <c r="AA38" s="2379"/>
      <c r="AB38" s="2378"/>
      <c r="AC38" s="2378"/>
      <c r="AD38" s="2273" t="s">
        <v>478</v>
      </c>
      <c r="AE38" s="2297"/>
      <c r="AF38" s="2483" t="s">
        <v>438</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8" t="s">
        <v>502</v>
      </c>
      <c r="AE39" s="2509"/>
      <c r="AF39" s="2485"/>
      <c r="AG39" s="2485"/>
      <c r="AH39" s="2486"/>
      <c r="AI39" s="2448"/>
      <c r="AJ39" s="2451"/>
      <c r="AK39" s="2297"/>
      <c r="AQ39" s="1801">
        <v>14</v>
      </c>
    </row>
    <row customHeight="1" ht="14.699999999999998">
      <c r="A40" s="1436"/>
      <c r="B40" s="1436" t="s">
        <v>135</v>
      </c>
      <c r="C40" s="1436" t="s">
        <v>136</v>
      </c>
      <c r="D40" s="1436" t="s">
        <v>137</v>
      </c>
      <c r="E40" s="1480" t="s">
        <v>439</v>
      </c>
      <c r="F40" s="1480" t="s">
        <v>440</v>
      </c>
      <c r="G40" s="1480" t="s">
        <v>441</v>
      </c>
      <c r="H40" s="1480" t="s">
        <v>442</v>
      </c>
      <c r="I40" s="1480" t="s">
        <v>443</v>
      </c>
      <c r="J40" s="1480" t="s">
        <v>444</v>
      </c>
      <c r="K40" s="1480" t="s">
        <v>445</v>
      </c>
      <c r="L40" s="1480" t="s">
        <v>420</v>
      </c>
      <c r="Q40" s="461"/>
      <c r="R40" s="546"/>
      <c r="S40" s="2443"/>
      <c r="T40" s="2379"/>
      <c r="U40" s="472"/>
      <c r="V40" s="2120" t="s">
        <v>479</v>
      </c>
      <c r="W40" s="2120" t="s">
        <v>480</v>
      </c>
      <c r="X40" s="2108" t="s">
        <v>448</v>
      </c>
      <c r="Y40" s="2440" t="s">
        <v>449</v>
      </c>
      <c r="Z40" s="2490"/>
      <c r="AA40" s="2379"/>
      <c r="AB40" s="2378"/>
      <c r="AC40" s="2378"/>
      <c r="AD40" s="2138" t="s">
        <v>479</v>
      </c>
      <c r="AE40" s="2129" t="s">
        <v>480</v>
      </c>
      <c r="AF40" s="2108" t="s">
        <v>448</v>
      </c>
      <c r="AG40" s="2440" t="s">
        <v>449</v>
      </c>
      <c r="AH40" s="2441"/>
      <c r="AI40" s="2449"/>
      <c r="AJ40" s="2452"/>
      <c r="AK40" s="2297"/>
      <c r="AQ40" s="1801">
        <v>14</v>
      </c>
    </row>
    <row s="883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123</v>
      </c>
      <c r="U42" s="470"/>
      <c r="V42" s="2413"/>
      <c r="W42" s="2413"/>
      <c r="X42" s="2413"/>
      <c r="Y42" s="2413"/>
      <c r="Z42" s="2413"/>
      <c r="AA42" s="2414"/>
      <c r="AB42" s="2122"/>
      <c r="AC42" s="2413" t="str">
        <f>INDEX(PT_DIFFERENTIATION_NTAR,MATCH(A42,PT_DIFFERENTIATION_NTAR_ID,0))</f>
        <v>Плата за подключение объекта капитального строительства "Административное нежилое здание", расположенное по адресу: ЕАО, г. Биробиджан, ул. 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402</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404</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406</v>
      </c>
      <c r="U45" s="470"/>
      <c r="V45" s="2413"/>
      <c r="W45" s="2413"/>
      <c r="X45" s="2413"/>
      <c r="Y45" s="2413"/>
      <c r="Z45" s="2413"/>
      <c r="AA45" s="2414"/>
      <c r="AB45" s="2122"/>
      <c r="AC45" s="2413" t="str">
        <f>INDEX(PT_DIFFERENTIATION_IST_TE,MATCH(D45,PT_DIFFERENTIATION_IST_TE_ID,0))</f>
        <v>Биробиджанская ТЭЦ</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8265" customFormat="1" customHeight="1" ht="0">
      <c r="A46" s="1545" t="s">
        <v>207</v>
      </c>
      <c r="B46" s="1545" t="s">
        <v>208</v>
      </c>
      <c r="C46" s="1545" t="s">
        <v>209</v>
      </c>
      <c r="D46" s="1545" t="s">
        <v>210</v>
      </c>
      <c r="E46" s="2460"/>
      <c r="F46" s="2460"/>
      <c r="G46" s="2460"/>
      <c r="H46" s="2460"/>
      <c r="I46" s="2297" t="str">
        <f>S45&amp;".1"</f>
        <v>1.1.1.1.1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65" customFormat="1" customHeight="1" ht="0">
      <c r="A47" s="1545" t="s">
        <v>207</v>
      </c>
      <c r="B47" s="1545" t="s">
        <v>208</v>
      </c>
      <c r="C47" s="1545" t="s">
        <v>209</v>
      </c>
      <c r="D47" s="1545" t="s">
        <v>210</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65.83333333333333">
      <c r="A48" s="1437" t="s">
        <v>207</v>
      </c>
      <c r="B48" s="1437" t="s">
        <v>208</v>
      </c>
      <c r="C48" s="1437" t="s">
        <v>209</v>
      </c>
      <c r="D48" s="1437" t="s">
        <v>210</v>
      </c>
      <c r="E48" s="2460"/>
      <c r="F48" s="2460"/>
      <c r="G48" s="2460"/>
      <c r="H48" s="2460"/>
      <c r="I48" s="2271"/>
      <c r="J48" s="2271"/>
      <c r="K48" s="2111" t="str">
        <f>S45&amp;".1"</f>
        <v>1.1.1.1.1</v>
      </c>
      <c r="L48" s="1480"/>
      <c r="P48" s="2427"/>
      <c r="Q48" s="2427"/>
      <c r="R48" s="527">
        <v>1</v>
      </c>
      <c r="S48" s="2132" t="str">
        <f>$K48</f>
        <v>1.1.1.1.1</v>
      </c>
      <c r="T48" s="2131" t="s">
        <v>503</v>
      </c>
      <c r="U48" s="470"/>
      <c r="V48" s="921"/>
      <c r="W48" s="1427"/>
      <c r="X48" s="2125"/>
      <c r="Y48" s="2112" t="s">
        <v>67</v>
      </c>
      <c r="Z48" s="2125"/>
      <c r="AA48" s="2112" t="s">
        <v>67</v>
      </c>
      <c r="AB48" s="2134" t="s">
        <v>504</v>
      </c>
      <c r="AC48" s="2133">
        <v>0.01091</v>
      </c>
      <c r="AD48" s="921"/>
      <c r="AE48" s="1427">
        <v>79.8</v>
      </c>
      <c r="AF48" s="9335">
        <v>45645</v>
      </c>
      <c r="AG48" s="2112" t="s">
        <v>19</v>
      </c>
      <c r="AH48" s="4008" t="s">
        <v>28</v>
      </c>
      <c r="AI48" s="2112" t="s">
        <v>67</v>
      </c>
      <c r="AJ48" s="1518"/>
      <c r="AK48" s="2423" t="s">
        <v>481</v>
      </c>
      <c r="AL48" s="1806">
        <f>STRCHECKDATE(#REF!)</f>
      </c>
      <c r="AM48" s="1794"/>
      <c r="AN48" s="1794" t="str">
        <f>IF(T48="","",T48)</f>
        <v>ГП ЕАО "Облэнергоремонт Плюс"</v>
      </c>
      <c r="AO48" s="1794"/>
      <c r="AP48" s="1794"/>
      <c r="AQ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65"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7"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65"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65"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212</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65"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213</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65"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213</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65"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83</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77287-4162-34D8-E55C-317BAA4027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4" width="11.57421875" hidden="1" customWidth="1"/>
    <col min="2" max="2" style="8264" width="11.00390625" hidden="1" customWidth="1"/>
    <col min="3" max="3" style="8264" width="10.57421875" hidden="1"/>
    <col min="4" max="4" style="8264" width="12.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2" width="3.7109375" hidden="1" customWidth="1"/>
    <col min="17" max="17" style="9268" width="3.7109375" hidden="1" customWidth="1"/>
    <col min="18" max="18" style="9084" width="3.00390625" customWidth="1"/>
    <col min="19" max="19" style="9085" width="12.00390625" customWidth="1"/>
    <col min="20" max="20" style="8185" width="31.00390625" customWidth="1"/>
    <col min="21" max="21" style="8185" width="0.140625" customWidth="1"/>
    <col min="22" max="25" style="8185" width="21.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3.7109375" customWidth="1"/>
    <col min="31" max="32" style="8185" width="3.00390625" customWidth="1"/>
    <col min="33" max="33" style="8185" width="24.00390625" customWidth="1"/>
    <col min="34" max="34" style="8185" width="3.7109375" customWidth="1"/>
    <col min="35" max="36" style="8185" width="3.00390625" customWidth="1"/>
    <col min="37" max="37" style="8185" width="24.00390625" customWidth="1"/>
    <col min="38" max="38" style="8185" width="3.7109375" customWidth="1"/>
    <col min="39" max="40" style="8185" width="3.00390625" customWidth="1"/>
    <col min="41" max="41" style="8185" width="18.00390625" customWidth="1"/>
    <col min="42" max="42" style="8185" width="3.7109375" customWidth="1"/>
    <col min="43" max="44" style="8185" width="3.00390625" customWidth="1"/>
    <col min="45" max="45" style="8185" width="18.00390625" customWidth="1"/>
    <col min="46" max="49" style="8185" width="21.00390625" customWidth="1"/>
    <col min="50" max="50" style="8185" width="11.00390625" customWidth="1"/>
    <col min="51" max="51" style="8185" width="3.7109375" customWidth="1"/>
    <col min="52" max="52" style="8185" width="11.00390625" customWidth="1"/>
    <col min="53" max="53" style="8185" width="8.57421875" hidden="1" customWidth="1"/>
    <col min="54" max="54" style="8185" width="4.00390625" customWidth="1"/>
    <col min="55" max="55" style="8185" width="115.00390625" customWidth="1"/>
    <col min="56" max="60" style="8265" width="10.00390625" customWidth="1"/>
    <col min="61" max="61" style="818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26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65"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67</v>
      </c>
      <c r="AB8" s="1904"/>
      <c r="AC8" s="1629" t="s">
        <v>67</v>
      </c>
      <c r="AD8" s="2355" t="s">
        <v>67</v>
      </c>
      <c r="AE8" s="2496"/>
      <c r="AF8" s="2375">
        <v>1</v>
      </c>
      <c r="AG8" s="2533"/>
      <c r="AH8" s="2277" t="s">
        <v>67</v>
      </c>
      <c r="AI8" s="2496"/>
      <c r="AJ8" s="2375">
        <v>1</v>
      </c>
      <c r="AK8" s="2497" t="s">
        <v>28</v>
      </c>
      <c r="AL8" s="2277" t="s">
        <v>67</v>
      </c>
      <c r="AM8" s="2362"/>
      <c r="AN8" s="2375">
        <v>1</v>
      </c>
      <c r="AO8" s="2527"/>
      <c r="AP8" s="2528" t="s">
        <v>67</v>
      </c>
      <c r="AQ8" s="481"/>
      <c r="AR8" s="1633">
        <v>1</v>
      </c>
      <c r="AS8" s="1636" t="s">
        <v>28</v>
      </c>
      <c r="AT8" s="921"/>
      <c r="AU8" s="1427"/>
      <c r="AV8" s="921"/>
      <c r="AW8" s="1427"/>
      <c r="AX8" s="1904"/>
      <c r="AY8" s="1629" t="s">
        <v>67</v>
      </c>
      <c r="AZ8" s="1904"/>
      <c r="BA8" s="1629" t="s">
        <v>67</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5"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5"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5"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67</v>
      </c>
      <c r="AZ20" s="1906"/>
      <c r="BA20" s="1630" t="s">
        <v>67</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9"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45615.54143518519</v>
      </c>
      <c r="W32" s="2434"/>
      <c r="X32" s="2434"/>
      <c r="Y32" s="2434"/>
      <c r="Z32" s="2434"/>
      <c r="AA32" s="2434"/>
      <c r="AB32" s="2434"/>
      <c r="AC32" s="496"/>
      <c r="AD32" s="2434" t="str">
        <f>IF(TITLE_DATE_PR_CHANGE="",IF(TITLE_DATE_PR="","",TITLE_DATE_PR),TITLE_DATE_PR_CHANGE)</f>
        <v>45615.54143518519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220-01/1830</v>
      </c>
      <c r="W33" s="2421"/>
      <c r="X33" s="2421"/>
      <c r="Y33" s="2421"/>
      <c r="Z33" s="2421"/>
      <c r="AA33" s="2421"/>
      <c r="AB33" s="2421"/>
      <c r="AC33" s="496"/>
      <c r="AD33" s="2421" t="str">
        <f>IF(TITLE_NUMBER_PR_CHANGE="",IF(TITLE_NUMBER_PR="","",TITLE_NUMBER_PR),TITLE_NUMBER_PR_CHANGE)</f>
        <v>220-01/1830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1"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45615.54143518519</v>
      </c>
      <c r="W36" s="2434"/>
      <c r="X36" s="2434"/>
      <c r="Y36" s="2434"/>
      <c r="Z36" s="2434"/>
      <c r="AA36" s="2434"/>
      <c r="AB36" s="2434"/>
      <c r="AC36" s="496"/>
      <c r="AD36" s="2434" t="str">
        <f>IF(TITLE_DATE_PR_CHANGE="",IF(TITLE_DATE_PR="","",TITLE_DATE_PR),TITLE_DATE_PR_CHANGE)</f>
        <v>45615.54143518519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1"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220-01/1830</v>
      </c>
      <c r="W37" s="2421"/>
      <c r="X37" s="2421"/>
      <c r="Y37" s="2421"/>
      <c r="Z37" s="2421"/>
      <c r="AA37" s="2421"/>
      <c r="AB37" s="2421"/>
      <c r="AC37" s="496"/>
      <c r="AD37" s="2421" t="str">
        <f>IF(TITLE_NUMBER_PR_CHANGE="",IF(TITLE_NUMBER_PR="","",TITLE_NUMBER_PR),TITLE_NUMBER_PR_CHANGE)</f>
        <v>220-01/1830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89</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18" t="s">
        <v>479</v>
      </c>
      <c r="W44" s="1618" t="s">
        <v>480</v>
      </c>
      <c r="X44" s="1618" t="s">
        <v>479</v>
      </c>
      <c r="Y44" s="1618" t="s">
        <v>480</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448</v>
      </c>
      <c r="AY44" s="2440" t="s">
        <v>449</v>
      </c>
      <c r="AZ44" s="2441"/>
      <c r="BA44" s="2449"/>
      <c r="BB44" s="2452"/>
      <c r="BC44" s="2297"/>
      <c r="BI44" s="1325">
        <v>14</v>
      </c>
    </row>
    <row s="883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265" customFormat="1" customHeight="1" ht="0">
      <c r="A49" s="1513" t="s">
        <v>251</v>
      </c>
      <c r="B49" s="1513" t="s">
        <v>252</v>
      </c>
      <c r="C49" s="1513" t="s">
        <v>253</v>
      </c>
      <c r="D49" s="1513" t="s">
        <v>519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65" customFormat="1" customHeight="1" ht="0">
      <c r="A50" s="1513" t="s">
        <v>251</v>
      </c>
      <c r="B50" s="1513" t="s">
        <v>252</v>
      </c>
      <c r="C50" s="1513" t="s">
        <v>253</v>
      </c>
      <c r="D50" s="1513" t="s">
        <v>519</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5" customFormat="1" customHeight="1" ht="0">
      <c r="A51" s="1513" t="s">
        <v>251</v>
      </c>
      <c r="B51" s="1513" t="s">
        <v>252</v>
      </c>
      <c r="C51" s="1513" t="s">
        <v>253</v>
      </c>
      <c r="D51" s="1513" t="s">
        <v>519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519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67</v>
      </c>
      <c r="AB52" s="1904"/>
      <c r="AC52" s="162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33">
        <v>1</v>
      </c>
      <c r="AS52" s="1636" t="s">
        <v>28</v>
      </c>
      <c r="AT52" s="921"/>
      <c r="AU52" s="1427"/>
      <c r="AV52" s="921"/>
      <c r="AW52" s="1427"/>
      <c r="AX52" s="1904"/>
      <c r="AY52" s="1629" t="s">
        <v>67</v>
      </c>
      <c r="AZ52" s="1904"/>
      <c r="BA52" s="1629" t="s">
        <v>67</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519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519</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5" customFormat="1" customHeight="1" ht="0">
      <c r="A58" s="1513" t="s">
        <v>251</v>
      </c>
      <c r="B58" s="1513" t="s">
        <v>252</v>
      </c>
      <c r="C58" s="1513" t="s">
        <v>253</v>
      </c>
      <c r="D58" s="1513" t="s">
        <v>519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5" customFormat="1" customHeight="1" ht="0">
      <c r="A59" s="1513" t="s">
        <v>251</v>
      </c>
      <c r="B59" s="1513" t="s">
        <v>252</v>
      </c>
      <c r="C59" s="1513" t="s">
        <v>253</v>
      </c>
      <c r="D59" s="1513" t="s">
        <v>519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5"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5"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5"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5"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E9E6C-A88B-12FE-DA04-88971070CD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4" style="8185" width="24.7109375" hidden="1" customWidth="1"/>
    <col min="25" max="25" style="8185" width="11.7109375" hidden="1" customWidth="1"/>
    <col min="26" max="26" style="8185" width="3.7109375" hidden="1" customWidth="1"/>
    <col min="27" max="27" style="8185" width="11.7109375" hidden="1" customWidth="1"/>
    <col min="28" max="28" style="8185" width="8.57421875" hidden="1" customWidth="1"/>
    <col min="29" max="29" style="8185" width="24.7109375" customWidth="1"/>
    <col min="30" max="31" style="8185" width="24.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4"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64" customFormat="1" customHeight="1" ht="14.25" hidden="1">
      <c r="L19" s="1648"/>
      <c r="M19" s="1532"/>
      <c r="N19" s="1532"/>
      <c r="O19" s="1532"/>
      <c r="P19" s="1532"/>
      <c r="Q19" s="1541"/>
      <c r="R19" s="1541"/>
      <c r="S19" s="899"/>
      <c r="AB19" s="1536"/>
      <c r="AI19" s="1536"/>
      <c r="AL19" s="681"/>
      <c r="AM19" s="681"/>
      <c r="AN19" s="681"/>
      <c r="AO19" s="681"/>
      <c r="AP19" s="681"/>
      <c r="AQ19" s="1330">
        <v>0</v>
      </c>
    </row>
    <row s="8264"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45615.54143518519</v>
      </c>
      <c r="W28" s="2434"/>
      <c r="X28" s="2434"/>
      <c r="Y28" s="2434"/>
      <c r="Z28" s="2434"/>
      <c r="AA28" s="2434"/>
      <c r="AB28" s="496"/>
      <c r="AC28" s="2434" t="str">
        <f>IF(TITLE_DATE_PR_CHANGE="",IF(TITLE_DATE_PR="","",TITLE_DATE_PR),TITLE_DATE_PR_CHANGE)</f>
        <v>45615.54143518519</v>
      </c>
      <c r="AD28" s="2434"/>
      <c r="AE28" s="2434"/>
      <c r="AF28" s="2434"/>
      <c r="AG28" s="2434"/>
      <c r="AH28" s="2434"/>
      <c r="AI28" s="496"/>
      <c r="AJ28" s="496"/>
      <c r="AK28" s="450"/>
      <c r="AL28" s="538"/>
      <c r="AM28" s="538"/>
      <c r="AN28" s="538"/>
      <c r="AO28" s="538"/>
      <c r="AP28" s="538"/>
      <c r="AQ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220-01/1830</v>
      </c>
      <c r="W29" s="2421"/>
      <c r="X29" s="2421"/>
      <c r="Y29" s="2421"/>
      <c r="Z29" s="2421"/>
      <c r="AA29" s="2421"/>
      <c r="AB29" s="496"/>
      <c r="AC29" s="2421" t="str">
        <f>IF(TITLE_NUMBER_PR_CHANGE="",IF(TITLE_NUMBER_PR="","",TITLE_NUMBER_PR),TITLE_NUMBER_PR_CHANGE)</f>
        <v>220-01/1830</v>
      </c>
      <c r="AD29" s="2421"/>
      <c r="AE29" s="2421"/>
      <c r="AF29" s="2421"/>
      <c r="AG29" s="2421"/>
      <c r="AH29" s="2421"/>
      <c r="AI29" s="496"/>
      <c r="AJ29" s="496"/>
      <c r="AK29" s="450"/>
      <c r="AL29" s="538"/>
      <c r="AM29" s="538"/>
      <c r="AN29" s="538"/>
      <c r="AO29" s="538"/>
      <c r="AP29" s="538"/>
      <c r="AQ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1"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45615.54143518519</v>
      </c>
      <c r="W32" s="2434"/>
      <c r="X32" s="2434"/>
      <c r="Y32" s="2434"/>
      <c r="Z32" s="2434"/>
      <c r="AA32" s="2434"/>
      <c r="AB32" s="496"/>
      <c r="AC32" s="2434" t="str">
        <f>IF(TITLE_DATE_PR_CHANGE="",IF(TITLE_DATE_PR="","",TITLE_DATE_PR),TITLE_DATE_PR_CHANGE)</f>
        <v>45615.54143518519</v>
      </c>
      <c r="AD32" s="2434"/>
      <c r="AE32" s="2434"/>
      <c r="AF32" s="2434"/>
      <c r="AG32" s="2434"/>
      <c r="AH32" s="2434"/>
      <c r="AI32" s="496"/>
      <c r="AJ32" s="496"/>
      <c r="AK32" s="450"/>
      <c r="AL32" s="538"/>
      <c r="AM32" s="538"/>
      <c r="AN32" s="538"/>
      <c r="AO32" s="538"/>
      <c r="AP32" s="538"/>
      <c r="AQ32" s="588">
        <v>0</v>
      </c>
    </row>
    <row s="8391"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220-01/1830</v>
      </c>
      <c r="W33" s="2421"/>
      <c r="X33" s="2421"/>
      <c r="Y33" s="2421"/>
      <c r="Z33" s="2421"/>
      <c r="AA33" s="2421"/>
      <c r="AB33" s="496"/>
      <c r="AC33" s="2421" t="str">
        <f>IF(TITLE_NUMBER_PR_CHANGE="",IF(TITLE_NUMBER_PR="","",TITLE_NUMBER_PR),TITLE_NUMBER_PR_CHANGE)</f>
        <v>220-01/1830</v>
      </c>
      <c r="AD33" s="2421"/>
      <c r="AE33" s="2421"/>
      <c r="AF33" s="2421"/>
      <c r="AG33" s="2421"/>
      <c r="AH33" s="2421"/>
      <c r="AI33" s="496"/>
      <c r="AJ33" s="496"/>
      <c r="AK33" s="450"/>
      <c r="AL33" s="538"/>
      <c r="AM33" s="538"/>
      <c r="AN33" s="538"/>
      <c r="AO33" s="538"/>
      <c r="AP33" s="538"/>
      <c r="AQ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3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524</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524</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271</v>
      </c>
      <c r="B46" s="1533" t="s">
        <v>272</v>
      </c>
      <c r="C46" s="1533" t="s">
        <v>273</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524</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524</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524</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5"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5"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0668F-AA4C-1BFC-C8FA-9E90016F8F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4" style="8185" width="24.7109375" hidden="1" customWidth="1"/>
    <col min="25" max="25" style="8185" width="11.7109375" hidden="1" customWidth="1"/>
    <col min="26" max="26" style="8185" width="3.7109375" hidden="1" customWidth="1"/>
    <col min="27" max="27" style="8185" width="11.7109375" hidden="1" customWidth="1"/>
    <col min="28" max="28" style="8185" width="8.57421875" hidden="1" customWidth="1"/>
    <col min="29" max="29" style="8185" width="24.7109375" customWidth="1"/>
    <col min="30" max="31" style="8185" width="24.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4"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64" customFormat="1" customHeight="1" ht="14.25" hidden="1">
      <c r="L19" s="1648"/>
      <c r="M19" s="1532"/>
      <c r="N19" s="1532"/>
      <c r="O19" s="1532"/>
      <c r="P19" s="1532"/>
      <c r="Q19" s="1541"/>
      <c r="R19" s="1541"/>
      <c r="S19" s="899"/>
      <c r="AB19" s="1536"/>
      <c r="AI19" s="1536"/>
      <c r="AL19" s="681"/>
      <c r="AM19" s="681"/>
      <c r="AN19" s="681"/>
      <c r="AO19" s="681"/>
      <c r="AP19" s="681"/>
      <c r="AQ19" s="1330">
        <v>0</v>
      </c>
    </row>
    <row s="8264"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45615.54143518519</v>
      </c>
      <c r="W28" s="2434"/>
      <c r="X28" s="2434"/>
      <c r="Y28" s="2434"/>
      <c r="Z28" s="2434"/>
      <c r="AA28" s="2434"/>
      <c r="AB28" s="496"/>
      <c r="AC28" s="2434" t="str">
        <f>IF(TITLE_DATE_PR_CHANGE="",IF(TITLE_DATE_PR="","",TITLE_DATE_PR),TITLE_DATE_PR_CHANGE)</f>
        <v>45615.54143518519</v>
      </c>
      <c r="AD28" s="2434"/>
      <c r="AE28" s="2434"/>
      <c r="AF28" s="2434"/>
      <c r="AG28" s="2434"/>
      <c r="AH28" s="2434"/>
      <c r="AI28" s="496"/>
      <c r="AJ28" s="496"/>
      <c r="AK28" s="450"/>
      <c r="AL28" s="538"/>
      <c r="AM28" s="538"/>
      <c r="AN28" s="538"/>
      <c r="AO28" s="538"/>
      <c r="AP28" s="538"/>
      <c r="AQ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220-01/1830</v>
      </c>
      <c r="W29" s="2421"/>
      <c r="X29" s="2421"/>
      <c r="Y29" s="2421"/>
      <c r="Z29" s="2421"/>
      <c r="AA29" s="2421"/>
      <c r="AB29" s="496"/>
      <c r="AC29" s="2421" t="str">
        <f>IF(TITLE_NUMBER_PR_CHANGE="",IF(TITLE_NUMBER_PR="","",TITLE_NUMBER_PR),TITLE_NUMBER_PR_CHANGE)</f>
        <v>220-01/1830</v>
      </c>
      <c r="AD29" s="2421"/>
      <c r="AE29" s="2421"/>
      <c r="AF29" s="2421"/>
      <c r="AG29" s="2421"/>
      <c r="AH29" s="2421"/>
      <c r="AI29" s="496"/>
      <c r="AJ29" s="496"/>
      <c r="AK29" s="450"/>
      <c r="AL29" s="538"/>
      <c r="AM29" s="538"/>
      <c r="AN29" s="538"/>
      <c r="AO29" s="538"/>
      <c r="AP29" s="538"/>
      <c r="AQ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1"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45615.54143518519</v>
      </c>
      <c r="W32" s="2434"/>
      <c r="X32" s="2434"/>
      <c r="Y32" s="2434"/>
      <c r="Z32" s="2434"/>
      <c r="AA32" s="2434"/>
      <c r="AB32" s="496"/>
      <c r="AC32" s="2434" t="str">
        <f>IF(TITLE_DATE_PR_CHANGE="",IF(TITLE_DATE_PR="","",TITLE_DATE_PR),TITLE_DATE_PR_CHANGE)</f>
        <v>45615.54143518519</v>
      </c>
      <c r="AD32" s="2434"/>
      <c r="AE32" s="2434"/>
      <c r="AF32" s="2434"/>
      <c r="AG32" s="2434"/>
      <c r="AH32" s="2434"/>
      <c r="AI32" s="496"/>
      <c r="AJ32" s="496"/>
      <c r="AK32" s="450"/>
      <c r="AL32" s="538"/>
      <c r="AM32" s="538"/>
      <c r="AN32" s="538"/>
      <c r="AO32" s="538"/>
      <c r="AP32" s="538"/>
      <c r="AQ32" s="588">
        <v>0</v>
      </c>
    </row>
    <row s="8391"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220-01/1830</v>
      </c>
      <c r="W33" s="2421"/>
      <c r="X33" s="2421"/>
      <c r="Y33" s="2421"/>
      <c r="Z33" s="2421"/>
      <c r="AA33" s="2421"/>
      <c r="AB33" s="496"/>
      <c r="AC33" s="2421" t="str">
        <f>IF(TITLE_NUMBER_PR_CHANGE="",IF(TITLE_NUMBER_PR="","",TITLE_NUMBER_PR),TITLE_NUMBER_PR_CHANGE)</f>
        <v>220-01/1830</v>
      </c>
      <c r="AD33" s="2421"/>
      <c r="AE33" s="2421"/>
      <c r="AF33" s="2421"/>
      <c r="AG33" s="2421"/>
      <c r="AH33" s="2421"/>
      <c r="AI33" s="496"/>
      <c r="AJ33" s="496"/>
      <c r="AK33" s="450"/>
      <c r="AL33" s="538"/>
      <c r="AM33" s="538"/>
      <c r="AN33" s="538"/>
      <c r="AO33" s="538"/>
      <c r="AP33" s="538"/>
      <c r="AQ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3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525</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276</v>
      </c>
      <c r="B46" s="1533" t="s">
        <v>277</v>
      </c>
      <c r="C46" s="1533" t="s">
        <v>278</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525</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525</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5"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5"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35F67-C767-E92E-AF08-89D0C96AAC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4" width="11.57421875" hidden="1" customWidth="1"/>
    <col min="2" max="2" style="8264" width="11.00390625" hidden="1" customWidth="1"/>
    <col min="3" max="3" style="8264" width="10.57421875" hidden="1"/>
    <col min="4" max="4" style="8264" width="12.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2" width="3.7109375" hidden="1" customWidth="1"/>
    <col min="17" max="17" style="9268" width="3.7109375" hidden="1" customWidth="1"/>
    <col min="18" max="18" style="9084" width="3.00390625" customWidth="1"/>
    <col min="19" max="19" style="9085" width="12.00390625" customWidth="1"/>
    <col min="20" max="20" style="8185" width="31.00390625" customWidth="1"/>
    <col min="21" max="21" style="8185" width="0.140625" customWidth="1"/>
    <col min="22" max="25" style="8185" width="21.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3.7109375" customWidth="1"/>
    <col min="31" max="32" style="8185" width="3.00390625" customWidth="1"/>
    <col min="33" max="33" style="8185" width="24.00390625" customWidth="1"/>
    <col min="34" max="34" style="8185" width="3.7109375" customWidth="1"/>
    <col min="35" max="36" style="8185" width="3.00390625" customWidth="1"/>
    <col min="37" max="37" style="8185" width="24.00390625" customWidth="1"/>
    <col min="38" max="38" style="8185" width="3.7109375" customWidth="1"/>
    <col min="39" max="40" style="8185" width="3.00390625" customWidth="1"/>
    <col min="41" max="41" style="8185" width="18.00390625" customWidth="1"/>
    <col min="42" max="42" style="8185" width="3.7109375" customWidth="1"/>
    <col min="43" max="44" style="8185" width="3.00390625" customWidth="1"/>
    <col min="45" max="45" style="8185" width="18.00390625" customWidth="1"/>
    <col min="46" max="49" style="8185" width="21.00390625" customWidth="1"/>
    <col min="50" max="50" style="8185" width="11.00390625" customWidth="1"/>
    <col min="51" max="51" style="8185" width="3.7109375" customWidth="1"/>
    <col min="52" max="52" style="8185" width="11.00390625" customWidth="1"/>
    <col min="53" max="53" style="8185" width="8.57421875" hidden="1" customWidth="1"/>
    <col min="54" max="54" style="8185" width="4.00390625" customWidth="1"/>
    <col min="55" max="55" style="8185" width="115.00390625" customWidth="1"/>
    <col min="56" max="60" style="8265" width="10.00390625" customWidth="1"/>
    <col min="61" max="61" style="818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521</v>
      </c>
      <c r="BE4" s="670"/>
      <c r="BF4" s="670" t="str">
        <f>IF(T4="","",T4)</f>
        <v>Наименование централизованной системы водоотведения</v>
      </c>
      <c r="BG4" s="670"/>
      <c r="BH4" s="670"/>
      <c r="BI4" s="1325">
        <v>0</v>
      </c>
    </row>
    <row s="826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65"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67</v>
      </c>
      <c r="AB8" s="1904"/>
      <c r="AC8" s="1639" t="s">
        <v>67</v>
      </c>
      <c r="AD8" s="2355" t="s">
        <v>67</v>
      </c>
      <c r="AE8" s="2496"/>
      <c r="AF8" s="2375">
        <v>1</v>
      </c>
      <c r="AG8" s="2533"/>
      <c r="AH8" s="2277" t="s">
        <v>67</v>
      </c>
      <c r="AI8" s="2496"/>
      <c r="AJ8" s="2375">
        <v>1</v>
      </c>
      <c r="AK8" s="2497" t="s">
        <v>28</v>
      </c>
      <c r="AL8" s="2277" t="s">
        <v>67</v>
      </c>
      <c r="AM8" s="2362"/>
      <c r="AN8" s="2375">
        <v>1</v>
      </c>
      <c r="AO8" s="2527"/>
      <c r="AP8" s="2528" t="s">
        <v>67</v>
      </c>
      <c r="AQ8" s="481"/>
      <c r="AR8" s="1656">
        <v>1</v>
      </c>
      <c r="AS8" s="1662" t="s">
        <v>28</v>
      </c>
      <c r="AT8" s="921"/>
      <c r="AU8" s="1427"/>
      <c r="AV8" s="921"/>
      <c r="AW8" s="1427"/>
      <c r="AX8" s="1904"/>
      <c r="AY8" s="1639" t="s">
        <v>67</v>
      </c>
      <c r="AZ8" s="1904"/>
      <c r="BA8" s="1639" t="s">
        <v>67</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67</v>
      </c>
      <c r="AZ20" s="1906"/>
      <c r="BA20" s="1655" t="s">
        <v>67</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9"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45615.54143518519</v>
      </c>
      <c r="W32" s="2434"/>
      <c r="X32" s="2434"/>
      <c r="Y32" s="2434"/>
      <c r="Z32" s="2434"/>
      <c r="AA32" s="2434"/>
      <c r="AB32" s="2434"/>
      <c r="AC32" s="496"/>
      <c r="AD32" s="2434" t="str">
        <f>IF(TITLE_DATE_PR_CHANGE="",IF(TITLE_DATE_PR="","",TITLE_DATE_PR),TITLE_DATE_PR_CHANGE)</f>
        <v>45615.54143518519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220-01/1830</v>
      </c>
      <c r="W33" s="2421"/>
      <c r="X33" s="2421"/>
      <c r="Y33" s="2421"/>
      <c r="Z33" s="2421"/>
      <c r="AA33" s="2421"/>
      <c r="AB33" s="2421"/>
      <c r="AC33" s="496"/>
      <c r="AD33" s="2421" t="str">
        <f>IF(TITLE_NUMBER_PR_CHANGE="",IF(TITLE_NUMBER_PR="","",TITLE_NUMBER_PR),TITLE_NUMBER_PR_CHANGE)</f>
        <v>220-01/1830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1"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45615.54143518519</v>
      </c>
      <c r="W36" s="2434"/>
      <c r="X36" s="2434"/>
      <c r="Y36" s="2434"/>
      <c r="Z36" s="2434"/>
      <c r="AA36" s="2434"/>
      <c r="AB36" s="2434"/>
      <c r="AC36" s="496"/>
      <c r="AD36" s="2434" t="str">
        <f>IF(TITLE_DATE_PR_CHANGE="",IF(TITLE_DATE_PR="","",TITLE_DATE_PR),TITLE_DATE_PR_CHANGE)</f>
        <v>45615.54143518519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1"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220-01/1830</v>
      </c>
      <c r="W37" s="2421"/>
      <c r="X37" s="2421"/>
      <c r="Y37" s="2421"/>
      <c r="Z37" s="2421"/>
      <c r="AA37" s="2421"/>
      <c r="AB37" s="2421"/>
      <c r="AC37" s="496"/>
      <c r="AD37" s="2421" t="str">
        <f>IF(TITLE_NUMBER_PR_CHANGE="",IF(TITLE_NUMBER_PR="","",TITLE_NUMBER_PR),TITLE_NUMBER_PR_CHANGE)</f>
        <v>220-01/1830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89</v>
      </c>
      <c r="T41" s="2379" t="s">
        <v>511</v>
      </c>
      <c r="U41" s="471"/>
      <c r="V41" s="2444" t="s">
        <v>431</v>
      </c>
      <c r="W41" s="2445"/>
      <c r="X41" s="2445"/>
      <c r="Y41" s="2445"/>
      <c r="Z41" s="2445"/>
      <c r="AA41" s="2445"/>
      <c r="AB41" s="2446"/>
      <c r="AC41" s="2447" t="s">
        <v>432</v>
      </c>
      <c r="AD41" s="2498" t="s">
        <v>528</v>
      </c>
      <c r="AE41" s="2461"/>
      <c r="AF41" s="2461"/>
      <c r="AG41" s="2499"/>
      <c r="AH41" s="2498" t="s">
        <v>529</v>
      </c>
      <c r="AI41" s="2461"/>
      <c r="AJ41" s="2461"/>
      <c r="AK41" s="2499"/>
      <c r="AL41" s="2498" t="s">
        <v>530</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531</v>
      </c>
      <c r="AU42" s="2363"/>
      <c r="AV42" s="2362" t="s">
        <v>532</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3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521</v>
      </c>
      <c r="BE48" s="670"/>
      <c r="BF48" s="670" t="str">
        <f>IF(T48="","",T48)</f>
        <v>Наименование централизованной системы водоотведения</v>
      </c>
      <c r="BG48" s="670"/>
      <c r="BH48" s="670"/>
      <c r="BI48" s="1325">
        <v>34</v>
      </c>
    </row>
    <row s="8265" customFormat="1" customHeight="1" ht="0">
      <c r="A49" s="1513" t="s">
        <v>281</v>
      </c>
      <c r="B49" s="1513" t="s">
        <v>282</v>
      </c>
      <c r="C49" s="1513" t="s">
        <v>283</v>
      </c>
      <c r="D49" s="1513" t="s">
        <v>533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65" customFormat="1" customHeight="1" ht="0">
      <c r="A50" s="1513" t="s">
        <v>281</v>
      </c>
      <c r="B50" s="1513" t="s">
        <v>282</v>
      </c>
      <c r="C50" s="1513" t="s">
        <v>283</v>
      </c>
      <c r="D50" s="1513" t="s">
        <v>533</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5" customFormat="1" customHeight="1" ht="0">
      <c r="A51" s="1513" t="s">
        <v>281</v>
      </c>
      <c r="B51" s="1513" t="s">
        <v>282</v>
      </c>
      <c r="C51" s="1513" t="s">
        <v>283</v>
      </c>
      <c r="D51" s="1513" t="s">
        <v>533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67</v>
      </c>
      <c r="AB52" s="1904"/>
      <c r="AC52" s="163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56">
        <v>1</v>
      </c>
      <c r="AS52" s="1662" t="s">
        <v>28</v>
      </c>
      <c r="AT52" s="921"/>
      <c r="AU52" s="1427"/>
      <c r="AV52" s="921"/>
      <c r="AW52" s="1427"/>
      <c r="AX52" s="1904"/>
      <c r="AY52" s="1639" t="s">
        <v>67</v>
      </c>
      <c r="AZ52" s="1904"/>
      <c r="BA52" s="1639" t="s">
        <v>67</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533</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5" customFormat="1" customHeight="1" ht="0">
      <c r="A58" s="1513" t="s">
        <v>281</v>
      </c>
      <c r="B58" s="1513" t="s">
        <v>282</v>
      </c>
      <c r="C58" s="1513" t="s">
        <v>283</v>
      </c>
      <c r="D58" s="1513" t="s">
        <v>533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5" customFormat="1" customHeight="1" ht="0">
      <c r="A59" s="1513" t="s">
        <v>281</v>
      </c>
      <c r="B59" s="1513" t="s">
        <v>282</v>
      </c>
      <c r="C59" s="1513" t="s">
        <v>283</v>
      </c>
      <c r="D59" s="1513" t="s">
        <v>533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5"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5"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5"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EBF68-DC65-6509-5FDA-0B857862736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8" style="8185" width="19.7109375" hidden="1" customWidth="1"/>
    <col min="29" max="29" style="8185" width="11.7109375" hidden="1" customWidth="1"/>
    <col min="30" max="30" style="8185" width="3.7109375" hidden="1" customWidth="1"/>
    <col min="31" max="31" style="8185" width="11.7109375" hidden="1" customWidth="1"/>
    <col min="32" max="32" style="8185" width="8.57421875" hidden="1" customWidth="1"/>
    <col min="33" max="33" style="8185" width="19.7109375" customWidth="1"/>
    <col min="34" max="39" style="8185" width="19.00390625" customWidth="1"/>
    <col min="40" max="40" style="8185" width="11.00390625" customWidth="1"/>
    <col min="41" max="41" style="8185" width="3.7109375" customWidth="1"/>
    <col min="42" max="42" style="8185" width="11.00390625" customWidth="1"/>
    <col min="43" max="43" style="8185" width="8.57421875" hidden="1" customWidth="1"/>
    <col min="44" max="44" style="8185" width="4.00390625" customWidth="1"/>
    <col min="45" max="45" style="8185" width="115.00390625" customWidth="1"/>
    <col min="46" max="50" style="8265" width="10.00390625" customWidth="1"/>
    <col min="51" max="51" style="8185"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67</v>
      </c>
      <c r="AE7" s="2435"/>
      <c r="AF7" s="2277" t="s">
        <v>67</v>
      </c>
      <c r="AG7" s="921"/>
      <c r="AH7" s="921"/>
      <c r="AI7" s="921"/>
      <c r="AJ7" s="921"/>
      <c r="AK7" s="921"/>
      <c r="AL7" s="921"/>
      <c r="AM7" s="921"/>
      <c r="AN7" s="2435"/>
      <c r="AO7" s="2277" t="s">
        <v>67</v>
      </c>
      <c r="AP7" s="2457"/>
      <c r="AQ7" s="2277" t="s">
        <v>67</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67</v>
      </c>
      <c r="AP15" s="2437"/>
      <c r="AQ15" s="2438" t="s">
        <v>67</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4"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4"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4"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45615.54143518519</v>
      </c>
      <c r="W28" s="2434"/>
      <c r="X28" s="2434"/>
      <c r="Y28" s="2434"/>
      <c r="Z28" s="2434"/>
      <c r="AA28" s="2434"/>
      <c r="AB28" s="2434"/>
      <c r="AC28" s="2434"/>
      <c r="AD28" s="2434"/>
      <c r="AE28" s="2434"/>
      <c r="AF28" s="496"/>
      <c r="AG28" s="2434" t="str">
        <f>IF(TITLE_DATE_PR_CHANGE="",IF(TITLE_DATE_PR="","",TITLE_DATE_PR),TITLE_DATE_PR_CHANGE)</f>
        <v>45615.54143518519</v>
      </c>
      <c r="AH28" s="2434"/>
      <c r="AI28" s="2434"/>
      <c r="AJ28" s="2434"/>
      <c r="AK28" s="2434"/>
      <c r="AL28" s="2434"/>
      <c r="AM28" s="2434"/>
      <c r="AN28" s="2434"/>
      <c r="AO28" s="2434"/>
      <c r="AP28" s="2434"/>
      <c r="AQ28" s="496"/>
      <c r="AR28" s="496"/>
      <c r="AS28" s="450"/>
      <c r="AT28" s="538"/>
      <c r="AU28" s="538"/>
      <c r="AV28" s="538"/>
      <c r="AW28" s="538"/>
      <c r="AX28" s="538"/>
      <c r="AY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220-01/1830</v>
      </c>
      <c r="W29" s="2421"/>
      <c r="X29" s="2421"/>
      <c r="Y29" s="2421"/>
      <c r="Z29" s="2421"/>
      <c r="AA29" s="2421"/>
      <c r="AB29" s="2421"/>
      <c r="AC29" s="2421"/>
      <c r="AD29" s="2421"/>
      <c r="AE29" s="2421"/>
      <c r="AF29" s="496"/>
      <c r="AG29" s="2421" t="str">
        <f>IF(TITLE_NUMBER_PR_CHANGE="",IF(TITLE_NUMBER_PR="","",TITLE_NUMBER_PR),TITLE_NUMBER_PR_CHANGE)</f>
        <v>220-01/1830</v>
      </c>
      <c r="AH29" s="2421"/>
      <c r="AI29" s="2421"/>
      <c r="AJ29" s="2421"/>
      <c r="AK29" s="2421"/>
      <c r="AL29" s="2421"/>
      <c r="AM29" s="2421"/>
      <c r="AN29" s="2421"/>
      <c r="AO29" s="2421"/>
      <c r="AP29" s="2421"/>
      <c r="AQ29" s="496"/>
      <c r="AR29" s="496"/>
      <c r="AS29" s="450"/>
      <c r="AT29" s="538"/>
      <c r="AU29" s="538"/>
      <c r="AV29" s="538"/>
      <c r="AW29" s="538"/>
      <c r="AX29" s="538"/>
      <c r="AY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1"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45615.54143518519</v>
      </c>
      <c r="W32" s="2434"/>
      <c r="X32" s="2434"/>
      <c r="Y32" s="2434"/>
      <c r="Z32" s="2434"/>
      <c r="AA32" s="2434"/>
      <c r="AB32" s="2434"/>
      <c r="AC32" s="2434"/>
      <c r="AD32" s="2434"/>
      <c r="AE32" s="2434"/>
      <c r="AF32" s="496"/>
      <c r="AG32" s="2434" t="str">
        <f>IF(TITLE_DATE_PR_CHANGE="",IF(TITLE_DATE_PR="","",TITLE_DATE_PR),TITLE_DATE_PR_CHANGE)</f>
        <v>45615.54143518519</v>
      </c>
      <c r="AH32" s="2434"/>
      <c r="AI32" s="2434"/>
      <c r="AJ32" s="2434"/>
      <c r="AK32" s="2434"/>
      <c r="AL32" s="2434"/>
      <c r="AM32" s="2434"/>
      <c r="AN32" s="2434"/>
      <c r="AO32" s="2434"/>
      <c r="AP32" s="2434"/>
      <c r="AQ32" s="496"/>
      <c r="AR32" s="496"/>
      <c r="AS32" s="450"/>
      <c r="AT32" s="538"/>
      <c r="AU32" s="538"/>
      <c r="AV32" s="538"/>
      <c r="AW32" s="538"/>
      <c r="AX32" s="538"/>
      <c r="AY32" s="588">
        <v>0</v>
      </c>
    </row>
    <row s="8391"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220-01/1830</v>
      </c>
      <c r="W33" s="2421"/>
      <c r="X33" s="2421"/>
      <c r="Y33" s="2421"/>
      <c r="Z33" s="2421"/>
      <c r="AA33" s="2421"/>
      <c r="AB33" s="2421"/>
      <c r="AC33" s="2421"/>
      <c r="AD33" s="2421"/>
      <c r="AE33" s="2421"/>
      <c r="AF33" s="496"/>
      <c r="AG33" s="2421" t="str">
        <f>IF(TITLE_NUMBER_PR_CHANGE="",IF(TITLE_NUMBER_PR="","",TITLE_NUMBER_PR),TITLE_NUMBER_PR_CHANGE)</f>
        <v>220-01/1830</v>
      </c>
      <c r="AH33" s="2421"/>
      <c r="AI33" s="2421"/>
      <c r="AJ33" s="2421"/>
      <c r="AK33" s="2421"/>
      <c r="AL33" s="2421"/>
      <c r="AM33" s="2421"/>
      <c r="AN33" s="2421"/>
      <c r="AO33" s="2421"/>
      <c r="AP33" s="2421"/>
      <c r="AQ33" s="496"/>
      <c r="AR33" s="496"/>
      <c r="AS33" s="450"/>
      <c r="AT33" s="538"/>
      <c r="AU33" s="538"/>
      <c r="AV33" s="538"/>
      <c r="AW33" s="538"/>
      <c r="AX33" s="538"/>
      <c r="AY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89</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Y38" s="1325">
        <v>19</v>
      </c>
    </row>
    <row s="818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3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546</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546</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256</v>
      </c>
      <c r="B47" s="1533" t="s">
        <v>257</v>
      </c>
      <c r="C47" s="1533" t="s">
        <v>258</v>
      </c>
      <c r="D47" s="1533" t="s">
        <v>546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67</v>
      </c>
      <c r="AE47" s="2437"/>
      <c r="AF47" s="2438" t="s">
        <v>67</v>
      </c>
      <c r="AG47" s="921"/>
      <c r="AH47" s="921"/>
      <c r="AI47" s="921"/>
      <c r="AJ47" s="921"/>
      <c r="AK47" s="921"/>
      <c r="AL47" s="921"/>
      <c r="AM47" s="921"/>
      <c r="AN47" s="2435"/>
      <c r="AO47" s="2277" t="s">
        <v>67</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546</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546</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546</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5"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5"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CF231-D484-DBD1-415C-472E1B8C52F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8" style="8185" width="19.7109375" hidden="1" customWidth="1"/>
    <col min="29" max="29" style="8185" width="11.7109375" hidden="1" customWidth="1"/>
    <col min="30" max="30" style="8185" width="3.7109375" hidden="1" customWidth="1"/>
    <col min="31" max="31" style="8185" width="11.7109375" hidden="1" customWidth="1"/>
    <col min="32" max="32" style="8185" width="8.57421875" hidden="1" customWidth="1"/>
    <col min="33" max="33" style="8185" width="19.7109375" customWidth="1"/>
    <col min="34" max="39" style="8185" width="19.00390625" customWidth="1"/>
    <col min="40" max="40" style="8185" width="11.00390625" customWidth="1"/>
    <col min="41" max="41" style="8185" width="3.7109375" customWidth="1"/>
    <col min="42" max="42" style="8185" width="11.00390625" customWidth="1"/>
    <col min="43" max="43" style="8185" width="8.57421875" hidden="1" customWidth="1"/>
    <col min="44" max="44" style="8185" width="4.00390625" customWidth="1"/>
    <col min="45" max="45" style="8185" width="115.00390625" customWidth="1"/>
    <col min="46" max="50" style="8265" width="10.00390625" customWidth="1"/>
    <col min="51" max="51" style="818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67</v>
      </c>
      <c r="AE7" s="2435"/>
      <c r="AF7" s="2277" t="s">
        <v>67</v>
      </c>
      <c r="AG7" s="921"/>
      <c r="AH7" s="921"/>
      <c r="AI7" s="921"/>
      <c r="AJ7" s="921"/>
      <c r="AK7" s="921"/>
      <c r="AL7" s="921"/>
      <c r="AM7" s="1427"/>
      <c r="AN7" s="2435"/>
      <c r="AO7" s="2277" t="s">
        <v>67</v>
      </c>
      <c r="AP7" s="2457"/>
      <c r="AQ7" s="2277" t="s">
        <v>67</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67</v>
      </c>
      <c r="AP15" s="2437"/>
      <c r="AQ15" s="2438" t="s">
        <v>67</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4"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4"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4"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45615.54143518519</v>
      </c>
      <c r="W28" s="2434"/>
      <c r="X28" s="2434"/>
      <c r="Y28" s="2434"/>
      <c r="Z28" s="2434"/>
      <c r="AA28" s="2434"/>
      <c r="AB28" s="2434"/>
      <c r="AC28" s="2434"/>
      <c r="AD28" s="2434"/>
      <c r="AE28" s="2434"/>
      <c r="AF28" s="496"/>
      <c r="AG28" s="2434" t="str">
        <f>IF(TITLE_DATE_PR_CHANGE="",IF(TITLE_DATE_PR="","",TITLE_DATE_PR),TITLE_DATE_PR_CHANGE)</f>
        <v>45615.54143518519</v>
      </c>
      <c r="AH28" s="2434"/>
      <c r="AI28" s="2434"/>
      <c r="AJ28" s="2434"/>
      <c r="AK28" s="2434"/>
      <c r="AL28" s="2434"/>
      <c r="AM28" s="2434"/>
      <c r="AN28" s="2434"/>
      <c r="AO28" s="2434"/>
      <c r="AP28" s="2434"/>
      <c r="AQ28" s="496"/>
      <c r="AR28" s="496"/>
      <c r="AS28" s="450"/>
      <c r="AT28" s="538"/>
      <c r="AU28" s="538"/>
      <c r="AV28" s="538"/>
      <c r="AW28" s="538"/>
      <c r="AX28" s="538"/>
      <c r="AY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220-01/1830</v>
      </c>
      <c r="W29" s="2421"/>
      <c r="X29" s="2421"/>
      <c r="Y29" s="2421"/>
      <c r="Z29" s="2421"/>
      <c r="AA29" s="2421"/>
      <c r="AB29" s="2421"/>
      <c r="AC29" s="2421"/>
      <c r="AD29" s="2421"/>
      <c r="AE29" s="2421"/>
      <c r="AF29" s="496"/>
      <c r="AG29" s="2421" t="str">
        <f>IF(TITLE_NUMBER_PR_CHANGE="",IF(TITLE_NUMBER_PR="","",TITLE_NUMBER_PR),TITLE_NUMBER_PR_CHANGE)</f>
        <v>220-01/1830</v>
      </c>
      <c r="AH29" s="2421"/>
      <c r="AI29" s="2421"/>
      <c r="AJ29" s="2421"/>
      <c r="AK29" s="2421"/>
      <c r="AL29" s="2421"/>
      <c r="AM29" s="2421"/>
      <c r="AN29" s="2421"/>
      <c r="AO29" s="2421"/>
      <c r="AP29" s="2421"/>
      <c r="AQ29" s="496"/>
      <c r="AR29" s="496"/>
      <c r="AS29" s="450"/>
      <c r="AT29" s="538"/>
      <c r="AU29" s="538"/>
      <c r="AV29" s="538"/>
      <c r="AW29" s="538"/>
      <c r="AX29" s="538"/>
      <c r="AY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1"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45615.54143518519</v>
      </c>
      <c r="W32" s="2434"/>
      <c r="X32" s="2434"/>
      <c r="Y32" s="2434"/>
      <c r="Z32" s="2434"/>
      <c r="AA32" s="2434"/>
      <c r="AB32" s="2434"/>
      <c r="AC32" s="2434"/>
      <c r="AD32" s="2434"/>
      <c r="AE32" s="2434"/>
      <c r="AF32" s="496"/>
      <c r="AG32" s="2434" t="str">
        <f>IF(TITLE_DATE_PR_CHANGE="",IF(TITLE_DATE_PR="","",TITLE_DATE_PR),TITLE_DATE_PR_CHANGE)</f>
        <v>45615.54143518519</v>
      </c>
      <c r="AH32" s="2434"/>
      <c r="AI32" s="2434"/>
      <c r="AJ32" s="2434"/>
      <c r="AK32" s="2434"/>
      <c r="AL32" s="2434"/>
      <c r="AM32" s="2434"/>
      <c r="AN32" s="2434"/>
      <c r="AO32" s="2434"/>
      <c r="AP32" s="2434"/>
      <c r="AQ32" s="496"/>
      <c r="AR32" s="496"/>
      <c r="AS32" s="450"/>
      <c r="AT32" s="538"/>
      <c r="AU32" s="538"/>
      <c r="AV32" s="538"/>
      <c r="AW32" s="538"/>
      <c r="AX32" s="538"/>
      <c r="AY32" s="588">
        <v>0</v>
      </c>
    </row>
    <row s="8391"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220-01/1830</v>
      </c>
      <c r="W33" s="2421"/>
      <c r="X33" s="2421"/>
      <c r="Y33" s="2421"/>
      <c r="Z33" s="2421"/>
      <c r="AA33" s="2421"/>
      <c r="AB33" s="2421"/>
      <c r="AC33" s="2421"/>
      <c r="AD33" s="2421"/>
      <c r="AE33" s="2421"/>
      <c r="AF33" s="496"/>
      <c r="AG33" s="2421" t="str">
        <f>IF(TITLE_NUMBER_PR_CHANGE="",IF(TITLE_NUMBER_PR="","",TITLE_NUMBER_PR),TITLE_NUMBER_PR_CHANGE)</f>
        <v>220-01/1830</v>
      </c>
      <c r="AH33" s="2421"/>
      <c r="AI33" s="2421"/>
      <c r="AJ33" s="2421"/>
      <c r="AK33" s="2421"/>
      <c r="AL33" s="2421"/>
      <c r="AM33" s="2421"/>
      <c r="AN33" s="2421"/>
      <c r="AO33" s="2421"/>
      <c r="AP33" s="2421"/>
      <c r="AQ33" s="496"/>
      <c r="AR33" s="496"/>
      <c r="AS33" s="450"/>
      <c r="AT33" s="538"/>
      <c r="AU33" s="538"/>
      <c r="AV33" s="538"/>
      <c r="AW33" s="538"/>
      <c r="AX33" s="538"/>
      <c r="AY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89</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18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Y39" s="1325">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3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547</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261</v>
      </c>
      <c r="B47" s="1533" t="s">
        <v>262</v>
      </c>
      <c r="C47" s="1533" t="s">
        <v>263</v>
      </c>
      <c r="D47" s="1533" t="s">
        <v>547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67</v>
      </c>
      <c r="AE47" s="2437"/>
      <c r="AF47" s="2438" t="s">
        <v>67</v>
      </c>
      <c r="AG47" s="921"/>
      <c r="AH47" s="921"/>
      <c r="AI47" s="921"/>
      <c r="AJ47" s="921"/>
      <c r="AK47" s="921"/>
      <c r="AL47" s="921"/>
      <c r="AM47" s="1427"/>
      <c r="AN47" s="2435"/>
      <c r="AO47" s="2277" t="s">
        <v>67</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547</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547</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5"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5"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DCEE5-09EA-A2F6-0837-40BFC9BABA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4" width="11.57421875" hidden="1" customWidth="1"/>
    <col min="2" max="2" style="8264" width="11.00390625" hidden="1" customWidth="1"/>
    <col min="3" max="3" style="8264" width="10.57421875" hidden="1"/>
    <col min="4" max="4" style="8264" width="12.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2" width="3.7109375" hidden="1" customWidth="1"/>
    <col min="17" max="17" style="9268" width="3.7109375" hidden="1" customWidth="1"/>
    <col min="18" max="18" style="9084" width="3.00390625" customWidth="1"/>
    <col min="19" max="19" style="9085" width="12.00390625" customWidth="1"/>
    <col min="20" max="20" style="8185" width="31.00390625" customWidth="1"/>
    <col min="21" max="21" style="8185" width="0.140625" customWidth="1"/>
    <col min="22" max="25" style="8185" width="21.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3.7109375" customWidth="1"/>
    <col min="31" max="32" style="8185" width="3.00390625" customWidth="1"/>
    <col min="33" max="33" style="8185" width="24.00390625" customWidth="1"/>
    <col min="34" max="34" style="8185" width="3.7109375" customWidth="1"/>
    <col min="35" max="36" style="8185" width="3.00390625" customWidth="1"/>
    <col min="37" max="37" style="8185" width="24.00390625" customWidth="1"/>
    <col min="38" max="38" style="8185" width="3.7109375" customWidth="1"/>
    <col min="39" max="40" style="8185" width="3.00390625" customWidth="1"/>
    <col min="41" max="41" style="8185" width="18.00390625" customWidth="1"/>
    <col min="42" max="42" style="8185" width="3.7109375" customWidth="1"/>
    <col min="43" max="44" style="8185" width="3.00390625" customWidth="1"/>
    <col min="45" max="45" style="8185" width="18.00390625" customWidth="1"/>
    <col min="46" max="49" style="8185" width="21.00390625" customWidth="1"/>
    <col min="50" max="50" style="8185" width="11.00390625" customWidth="1"/>
    <col min="51" max="51" style="8185" width="3.7109375" customWidth="1"/>
    <col min="52" max="52" style="8185" width="11.00390625" customWidth="1"/>
    <col min="53" max="53" style="8185" width="8.57421875" hidden="1" customWidth="1"/>
    <col min="54" max="54" style="8185" width="4.00390625" customWidth="1"/>
    <col min="55" max="55" style="8185" width="115.00390625" customWidth="1"/>
    <col min="56" max="60" style="8265" width="10.00390625" customWidth="1"/>
    <col min="61" max="61" style="818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535</v>
      </c>
      <c r="BE4" s="670"/>
      <c r="BF4" s="670" t="str">
        <f>IF(T4="","",T4)</f>
        <v>Наименование централизованной системы горячего водоснабжения</v>
      </c>
      <c r="BG4" s="670"/>
      <c r="BH4" s="670"/>
      <c r="BI4" s="1325">
        <v>0</v>
      </c>
    </row>
    <row s="826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65"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67</v>
      </c>
      <c r="AB8" s="1904"/>
      <c r="AC8" s="1639" t="s">
        <v>67</v>
      </c>
      <c r="AD8" s="2355" t="s">
        <v>67</v>
      </c>
      <c r="AE8" s="2496"/>
      <c r="AF8" s="2375">
        <v>1</v>
      </c>
      <c r="AG8" s="2533"/>
      <c r="AH8" s="2277" t="s">
        <v>67</v>
      </c>
      <c r="AI8" s="2496"/>
      <c r="AJ8" s="2375">
        <v>1</v>
      </c>
      <c r="AK8" s="2497" t="s">
        <v>28</v>
      </c>
      <c r="AL8" s="2277" t="s">
        <v>67</v>
      </c>
      <c r="AM8" s="2362"/>
      <c r="AN8" s="2375">
        <v>1</v>
      </c>
      <c r="AO8" s="2527"/>
      <c r="AP8" s="2528" t="s">
        <v>67</v>
      </c>
      <c r="AQ8" s="481"/>
      <c r="AR8" s="1656">
        <v>1</v>
      </c>
      <c r="AS8" s="1662" t="s">
        <v>28</v>
      </c>
      <c r="AT8" s="921"/>
      <c r="AU8" s="1427"/>
      <c r="AV8" s="921"/>
      <c r="AW8" s="1427"/>
      <c r="AX8" s="1904"/>
      <c r="AY8" s="1639" t="s">
        <v>67</v>
      </c>
      <c r="AZ8" s="1904"/>
      <c r="BA8" s="1639" t="s">
        <v>67</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67</v>
      </c>
      <c r="AZ20" s="1906"/>
      <c r="BA20" s="1655" t="s">
        <v>67</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9"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45615.54143518519</v>
      </c>
      <c r="W32" s="2434"/>
      <c r="X32" s="2434"/>
      <c r="Y32" s="2434"/>
      <c r="Z32" s="2434"/>
      <c r="AA32" s="2434"/>
      <c r="AB32" s="2434"/>
      <c r="AC32" s="496"/>
      <c r="AD32" s="2434" t="str">
        <f>IF(TITLE_DATE_PR_CHANGE="",IF(TITLE_DATE_PR="","",TITLE_DATE_PR),TITLE_DATE_PR_CHANGE)</f>
        <v>45615.54143518519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220-01/1830</v>
      </c>
      <c r="W33" s="2421"/>
      <c r="X33" s="2421"/>
      <c r="Y33" s="2421"/>
      <c r="Z33" s="2421"/>
      <c r="AA33" s="2421"/>
      <c r="AB33" s="2421"/>
      <c r="AC33" s="496"/>
      <c r="AD33" s="2421" t="str">
        <f>IF(TITLE_NUMBER_PR_CHANGE="",IF(TITLE_NUMBER_PR="","",TITLE_NUMBER_PR),TITLE_NUMBER_PR_CHANGE)</f>
        <v>220-01/1830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1"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45615.54143518519</v>
      </c>
      <c r="W36" s="2434"/>
      <c r="X36" s="2434"/>
      <c r="Y36" s="2434"/>
      <c r="Z36" s="2434"/>
      <c r="AA36" s="2434"/>
      <c r="AB36" s="2434"/>
      <c r="AC36" s="496"/>
      <c r="AD36" s="2434" t="str">
        <f>IF(TITLE_DATE_PR_CHANGE="",IF(TITLE_DATE_PR="","",TITLE_DATE_PR),TITLE_DATE_PR_CHANGE)</f>
        <v>45615.54143518519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1"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220-01/1830</v>
      </c>
      <c r="W37" s="2421"/>
      <c r="X37" s="2421"/>
      <c r="Y37" s="2421"/>
      <c r="Z37" s="2421"/>
      <c r="AA37" s="2421"/>
      <c r="AB37" s="2421"/>
      <c r="AC37" s="496"/>
      <c r="AD37" s="2421" t="str">
        <f>IF(TITLE_NUMBER_PR_CHANGE="",IF(TITLE_NUMBER_PR="","",TITLE_NUMBER_PR),TITLE_NUMBER_PR_CHANGE)</f>
        <v>220-01/1830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89</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3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535</v>
      </c>
      <c r="BE48" s="670"/>
      <c r="BF48" s="670" t="str">
        <f>IF(T48="","",T48)</f>
        <v>Наименование централизованной системы горячего водоснабжения</v>
      </c>
      <c r="BG48" s="670"/>
      <c r="BH48" s="670"/>
      <c r="BI48" s="1325">
        <v>34</v>
      </c>
    </row>
    <row s="8265" customFormat="1" customHeight="1" ht="0">
      <c r="A49" s="1513" t="s">
        <v>266</v>
      </c>
      <c r="B49" s="1513" t="s">
        <v>267</v>
      </c>
      <c r="C49" s="1513" t="s">
        <v>268</v>
      </c>
      <c r="D49" s="1513" t="s">
        <v>548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65" customFormat="1" customHeight="1" ht="0">
      <c r="A50" s="1513" t="s">
        <v>266</v>
      </c>
      <c r="B50" s="1513" t="s">
        <v>267</v>
      </c>
      <c r="C50" s="1513" t="s">
        <v>268</v>
      </c>
      <c r="D50" s="1513" t="s">
        <v>548</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5" customFormat="1" customHeight="1" ht="0">
      <c r="A51" s="1513" t="s">
        <v>266</v>
      </c>
      <c r="B51" s="1513" t="s">
        <v>267</v>
      </c>
      <c r="C51" s="1513" t="s">
        <v>268</v>
      </c>
      <c r="D51" s="1513" t="s">
        <v>548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67</v>
      </c>
      <c r="AB52" s="1904"/>
      <c r="AC52" s="163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56">
        <v>1</v>
      </c>
      <c r="AS52" s="1662" t="s">
        <v>28</v>
      </c>
      <c r="AT52" s="921"/>
      <c r="AU52" s="1427"/>
      <c r="AV52" s="921"/>
      <c r="AW52" s="1427"/>
      <c r="AX52" s="1904"/>
      <c r="AY52" s="1639" t="s">
        <v>67</v>
      </c>
      <c r="AZ52" s="1904"/>
      <c r="BA52" s="1639" t="s">
        <v>67</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548</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5" customFormat="1" customHeight="1" ht="0">
      <c r="A58" s="1513" t="s">
        <v>266</v>
      </c>
      <c r="B58" s="1513" t="s">
        <v>267</v>
      </c>
      <c r="C58" s="1513" t="s">
        <v>268</v>
      </c>
      <c r="D58" s="1513" t="s">
        <v>548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5" customFormat="1" customHeight="1" ht="0">
      <c r="A59" s="1513" t="s">
        <v>266</v>
      </c>
      <c r="B59" s="1513" t="s">
        <v>267</v>
      </c>
      <c r="C59" s="1513" t="s">
        <v>268</v>
      </c>
      <c r="D59" s="1513" t="s">
        <v>548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5"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5"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5"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5A4E4-11D5-2B07-C0CF-002B9CC114C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05" width="10.7109375" hidden="1" customWidth="1"/>
    <col min="2" max="2" style="8264" width="16.8515625" hidden="1" customWidth="1"/>
    <col min="3" max="3" style="8265" width="5.57421875" hidden="1" customWidth="1"/>
    <col min="4" max="4" style="8185" width="3.00390625" customWidth="1"/>
    <col min="5" max="5" style="8185" width="7.00390625" customWidth="1"/>
    <col min="6" max="6" style="8185" width="54.00390625" customWidth="1"/>
    <col min="7" max="7" style="8185" width="10.00390625" customWidth="1"/>
    <col min="8" max="8" style="8185" width="40.7109375" hidden="1" customWidth="1"/>
    <col min="9" max="9" style="8185" width="40.7109375" customWidth="1"/>
    <col min="10" max="10" style="8185" width="102.00390625" customWidth="1"/>
    <col min="11" max="11" style="8264" width="9.00390625" customWidth="1"/>
    <col min="12" max="12" style="8265" width="5.00390625" customWidth="1"/>
    <col min="13" max="13" style="8265" width="3.00390625" customWidth="1"/>
    <col min="14" max="17" style="8264" width="3.00390625" customWidth="1"/>
    <col min="18" max="18" style="8265" width="10.00390625" customWidth="1"/>
    <col min="19" max="19" style="8264" width="34.00390625" customWidth="1"/>
    <col min="20" max="20" style="8264" width="9.00390625" customWidth="1"/>
    <col min="21" max="21" style="9506" width="8.00390625" customWidth="1"/>
    <col min="22" max="26" style="8264" width="8.00390625" customWidth="1"/>
    <col min="27" max="31" style="8149" width="8.00390625" customWidth="1"/>
    <col min="32" max="32" style="8185" width="9.140625" hidden="1"/>
  </cols>
  <sheetData>
    <row customHeight="1" ht="22.5" hidden="1">
      <c r="AF1" s="1801" t="s">
        <v>14</v>
      </c>
    </row>
    <row customHeight="1" ht="23.25" hidden="1">
      <c r="B2" s="2269"/>
      <c r="C2" s="1337" t="s">
        <v>549</v>
      </c>
      <c r="D2" s="1808"/>
      <c r="E2" s="716">
        <f>B2</f>
        <v>0</v>
      </c>
      <c r="F2" s="717"/>
      <c r="G2" s="1816" t="s">
        <v>550</v>
      </c>
      <c r="H2" s="1816" t="s">
        <v>550</v>
      </c>
      <c r="I2" s="1816" t="s">
        <v>550</v>
      </c>
      <c r="J2" s="459" t="s">
        <v>551</v>
      </c>
      <c r="K2" s="713"/>
      <c r="AF2" s="1801">
        <v>0</v>
      </c>
    </row>
    <row s="8265" customFormat="1" customHeight="1" ht="0.75" hidden="1">
      <c r="B3" s="2269"/>
      <c r="C3" s="1337"/>
      <c r="D3" s="718"/>
      <c r="E3" s="719"/>
      <c r="F3" s="720" t="s">
        <v>552</v>
      </c>
      <c r="G3" s="721"/>
      <c r="H3" s="721">
        <f>H4*H5+H7</f>
        <v>0</v>
      </c>
      <c r="I3" s="721">
        <f>I4*I5+I6</f>
        <v>0</v>
      </c>
      <c r="J3" s="722"/>
      <c r="AF3" s="1806">
        <v>0</v>
      </c>
    </row>
    <row customHeight="1" ht="23.25" hidden="1">
      <c r="B4" s="2269"/>
      <c r="C4" s="1337"/>
      <c r="D4" s="1808"/>
      <c r="E4" s="716" t="str">
        <f>B2&amp;".1"</f>
        <v>.1</v>
      </c>
      <c r="F4" s="723" t="s">
        <v>553</v>
      </c>
      <c r="G4" s="724"/>
      <c r="H4" s="711"/>
      <c r="I4" s="711"/>
      <c r="J4" s="459" t="s">
        <v>554</v>
      </c>
      <c r="K4" s="713"/>
      <c r="AF4" s="1801">
        <v>0</v>
      </c>
    </row>
    <row customHeight="1" ht="18.75" hidden="1">
      <c r="B5" s="2269"/>
      <c r="C5" s="1337"/>
      <c r="D5" s="1808"/>
      <c r="E5" s="716" t="str">
        <f>B2&amp;".2"</f>
        <v>.2</v>
      </c>
      <c r="F5" s="723" t="s">
        <v>555</v>
      </c>
      <c r="G5" s="1816" t="s">
        <v>556</v>
      </c>
      <c r="H5" s="711"/>
      <c r="I5" s="711"/>
      <c r="J5" s="459"/>
      <c r="K5" s="713"/>
      <c r="AF5" s="1801">
        <v>0</v>
      </c>
    </row>
    <row customHeight="1" ht="18.75" hidden="1">
      <c r="B6" s="2269"/>
      <c r="C6" s="1337"/>
      <c r="D6" s="1808"/>
      <c r="E6" s="716" t="str">
        <f>B2&amp;".3"</f>
        <v>.3</v>
      </c>
      <c r="F6" s="723" t="s">
        <v>557</v>
      </c>
      <c r="G6" s="1816" t="s">
        <v>556</v>
      </c>
      <c r="H6" s="711"/>
      <c r="I6" s="711"/>
      <c r="J6" s="459"/>
      <c r="K6" s="713"/>
      <c r="AF6" s="1801">
        <v>0</v>
      </c>
    </row>
    <row customHeight="1" ht="18.75" hidden="1">
      <c r="B7" s="2269"/>
      <c r="C7" s="1337"/>
      <c r="D7" s="1808"/>
      <c r="E7" s="716" t="str">
        <f>B2&amp;".4"</f>
        <v>.4</v>
      </c>
      <c r="F7" s="723" t="s">
        <v>558</v>
      </c>
      <c r="G7" s="1816" t="s">
        <v>550</v>
      </c>
      <c r="H7" s="725"/>
      <c r="I7" s="725"/>
      <c r="J7" s="459"/>
      <c r="K7" s="713"/>
      <c r="AF7" s="1801">
        <v>0</v>
      </c>
    </row>
    <row s="8264" customFormat="1" customHeight="1" ht="11.25" hidden="1">
      <c r="A8" s="1157"/>
      <c r="C8" s="1806"/>
      <c r="D8" s="707"/>
      <c r="H8" s="1330">
        <v>4</v>
      </c>
      <c r="I8" s="1330">
        <v>4</v>
      </c>
      <c r="L8" s="1806"/>
      <c r="M8" s="1806"/>
      <c r="R8" s="1806"/>
      <c r="AF8" s="1330">
        <v>0</v>
      </c>
    </row>
    <row s="8264" customFormat="1" customHeight="1" ht="22.5" hidden="1">
      <c r="A9" s="1157"/>
      <c r="C9" s="1806"/>
      <c r="D9" s="708"/>
      <c r="E9" s="1818"/>
      <c r="F9" s="710"/>
      <c r="G9" s="1816" t="s">
        <v>556</v>
      </c>
      <c r="H9" s="711"/>
      <c r="I9" s="711"/>
      <c r="J9" s="712" t="s">
        <v>559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560</v>
      </c>
      <c r="H11" s="711"/>
      <c r="I11" s="711"/>
      <c r="J11" s="459" t="s">
        <v>561</v>
      </c>
      <c r="K11" s="713"/>
      <c r="AF11" s="1801">
        <v>0</v>
      </c>
    </row>
    <row customHeight="1" ht="11.25" hidden="1">
      <c r="AF12" s="1801">
        <v>0</v>
      </c>
    </row>
    <row customHeight="1" ht="22.5" hidden="1">
      <c r="D13" s="1808"/>
      <c r="E13" s="716"/>
      <c r="F13" s="710"/>
      <c r="G13" s="1139" t="s">
        <v>562</v>
      </c>
      <c r="H13" s="715"/>
      <c r="I13" s="715"/>
      <c r="J13" s="915" t="s">
        <v>563</v>
      </c>
      <c r="K13" s="713"/>
      <c r="AF13" s="1801">
        <v>0</v>
      </c>
    </row>
    <row customHeight="1" ht="11.25" hidden="1">
      <c r="AF14" s="1801">
        <v>0</v>
      </c>
    </row>
    <row customHeight="1" ht="22.5" hidden="1">
      <c r="D15" s="1808"/>
      <c r="E15" s="716"/>
      <c r="F15" s="710"/>
      <c r="G15" s="1816" t="s">
        <v>564</v>
      </c>
      <c r="H15" s="715"/>
      <c r="I15" s="715"/>
      <c r="J15" s="459" t="s">
        <v>565</v>
      </c>
      <c r="K15" s="713"/>
      <c r="AF15" s="1801">
        <v>0</v>
      </c>
    </row>
    <row customHeight="1" ht="11.25" hidden="1">
      <c r="AF16" s="1801">
        <v>0</v>
      </c>
    </row>
    <row customHeight="1" ht="22.5" hidden="1">
      <c r="D17" s="1808"/>
      <c r="E17" s="716"/>
      <c r="F17" s="710"/>
      <c r="G17" s="1816" t="s">
        <v>566</v>
      </c>
      <c r="H17" s="715"/>
      <c r="I17" s="715"/>
      <c r="J17" s="459" t="s">
        <v>567</v>
      </c>
      <c r="K17" s="713"/>
      <c r="AF17" s="1801">
        <v>0</v>
      </c>
    </row>
    <row customHeight="1" ht="11.25" hidden="1">
      <c r="AF18" s="1801">
        <v>0</v>
      </c>
    </row>
    <row s="8149"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 СП "Биробиджанская ТЭЦ"</v>
      </c>
      <c r="F22" s="2419"/>
      <c r="G22" s="2419"/>
      <c r="H22" s="2419"/>
      <c r="I22" s="2419"/>
      <c r="AF22" s="1801">
        <v>24</v>
      </c>
    </row>
    <row customHeight="1" ht="11.549999999999999">
      <c r="E23" s="1305"/>
      <c r="F23" s="1305"/>
      <c r="G23" s="1305"/>
      <c r="H23" s="1305"/>
      <c r="I23" s="1305"/>
      <c r="AF23" s="1801">
        <v>11</v>
      </c>
    </row>
    <row s="8265" customFormat="1" customHeight="1" ht="1.05">
      <c r="A24" s="1337"/>
      <c r="D24" s="1812"/>
      <c r="H24" s="1059"/>
      <c r="I24" s="1059" t="s">
        <v>117</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89</v>
      </c>
      <c r="F29" s="1823" t="s">
        <v>307</v>
      </c>
      <c r="G29" s="1823" t="s">
        <v>570</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556</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556</v>
      </c>
      <c r="H31" s="728">
        <f>SUMIF($K33:$K71,$K31,H33:H71)</f>
        <v>0</v>
      </c>
      <c r="I31" s="728">
        <f>SUMIF($K33:$K71,$K31,I33:I71)</f>
        <v>0</v>
      </c>
      <c r="J31" s="459" t="str">
        <f>FHD_NOTE_P_2</f>
        <v>Указывается суммарная себестоимость производимых товаров.</v>
      </c>
      <c r="K31" s="1806" t="s">
        <v>571</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556</v>
      </c>
      <c r="H32" s="727"/>
      <c r="I32" s="727"/>
      <c r="J32" s="459" t="str">
        <f>FHD_NOTE_P_3</f>
        <v/>
      </c>
      <c r="K32" s="1806" t="str">
        <f>IF((LEN(E32)-LEN(SUBSTITUTE(E32,".","")))/LEN(".")=1,"p","")</f>
        <v>p</v>
      </c>
      <c r="AF32" s="1801">
        <v>11</v>
      </c>
    </row>
    <row customHeight="1" ht="11.25">
      <c r="A33" s="2541" t="s">
        <v>572</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556</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37"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7"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7"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7"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7"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7"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4" customFormat="1" customHeight="1" ht="15">
      <c r="A40" s="2541"/>
      <c r="C40" s="1806"/>
      <c r="D40" s="1803"/>
      <c r="E40" s="740"/>
      <c r="F40" s="741" t="s">
        <v>573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574</v>
      </c>
      <c r="D41" s="1808"/>
      <c r="E41" s="716" t="str">
        <f>FHD_NUM_P_5</f>
        <v/>
      </c>
      <c r="F41" s="1694" t="str">
        <f>FHD_P_5</f>
        <v/>
      </c>
      <c r="G41" s="2048" t="s">
        <v>556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556</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556</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575</v>
      </c>
      <c r="H45" s="727"/>
      <c r="I45" s="727"/>
      <c r="J45" s="459" t="str">
        <f>FHD_NOTE_P_9</f>
        <v/>
      </c>
      <c r="K45" s="1806" t="str">
        <f>IF((LEN(E45)-LEN(SUBSTITUTE(E45,".","")))/LEN(".")=1,"p","")</f>
        <v/>
      </c>
      <c r="AF45" s="1801">
        <v>11</v>
      </c>
    </row>
    <row s="8264" customFormat="1" customHeight="1" ht="11.549999999999999">
      <c r="A46" s="1157"/>
      <c r="C46" s="1806"/>
      <c r="D46" s="744"/>
      <c r="E46" s="716" t="str">
        <f>FHD_NUM_P_10</f>
        <v>2.3.2</v>
      </c>
      <c r="F46" s="1820" t="str">
        <f>FHD_P_10</f>
        <v>Объём приобретения электрической энергии</v>
      </c>
      <c r="G46" s="2048" t="s">
        <v>576</v>
      </c>
      <c r="H46" s="727"/>
      <c r="I46" s="727"/>
      <c r="J46" s="459" t="str">
        <f>FHD_NOTE_P_10</f>
        <v/>
      </c>
      <c r="K46" s="1806" t="str">
        <f>IF((LEN(E46)-LEN(SUBSTITUTE(E46,".","")))/LEN(".")=1,"p","")</f>
        <v/>
      </c>
      <c r="L46" s="1806"/>
      <c r="M46" s="1806"/>
      <c r="R46" s="1806"/>
      <c r="U46" s="714"/>
      <c r="AA46" s="1802"/>
      <c r="AB46" s="1802"/>
      <c r="AC46" s="1802"/>
      <c r="AD46" s="1802"/>
      <c r="AE46" s="1802"/>
      <c r="AF46" s="1330">
        <v>11</v>
      </c>
    </row>
    <row s="8264" customFormat="1" customHeight="1" ht="11.25">
      <c r="A47" s="1159" t="s">
        <v>577</v>
      </c>
      <c r="C47" s="1806"/>
      <c r="D47" s="745"/>
      <c r="E47" s="716" t="str">
        <f>FHD_NUM_P_11</f>
        <v>2.4</v>
      </c>
      <c r="F47" s="1694" t="str">
        <f>FHD_P_11</f>
        <v>Расходы на приобретение холодной воды, используемой в технологическом процессе</v>
      </c>
      <c r="G47" s="2048" t="s">
        <v>556</v>
      </c>
      <c r="H47" s="727"/>
      <c r="I47" s="727"/>
      <c r="J47" s="459" t="str">
        <f>FHD_NOTE_P_11</f>
        <v/>
      </c>
      <c r="K47" s="1806" t="str">
        <f>IF((LEN(E47)-LEN(SUBSTITUTE(E47,".","")))/LEN(".")=1,"p","")</f>
        <v>p</v>
      </c>
      <c r="L47" s="1806"/>
      <c r="M47" s="1806"/>
      <c r="R47" s="1806"/>
      <c r="U47" s="714"/>
      <c r="AA47" s="1802"/>
      <c r="AB47" s="1802"/>
      <c r="AC47" s="1802"/>
      <c r="AD47" s="1802"/>
      <c r="AE47" s="1802"/>
      <c r="AF47" s="1330">
        <v>0</v>
      </c>
    </row>
    <row s="8264" customFormat="1" customHeight="1" ht="18.75">
      <c r="A48" s="1159" t="s">
        <v>578</v>
      </c>
      <c r="C48" s="1806"/>
      <c r="D48" s="1808"/>
      <c r="E48" s="716" t="str">
        <f>FHD_NUM_P_12</f>
        <v>2.5</v>
      </c>
      <c r="F48" s="1694" t="str">
        <f>FHD_P_12</f>
        <v>Расходы на  химические реагенты, используемые в технологическом процессе</v>
      </c>
      <c r="G48" s="2048" t="s">
        <v>556</v>
      </c>
      <c r="H48" s="747"/>
      <c r="I48" s="747"/>
      <c r="J48" s="459" t="str">
        <f>FHD_NOTE_P_12</f>
        <v/>
      </c>
      <c r="K48" s="1806" t="str">
        <f>IF((LEN(E48)-LEN(SUBSTITUTE(E48,".","")))/LEN(".")=1,"p","")</f>
        <v>p</v>
      </c>
      <c r="L48" s="1806"/>
      <c r="M48" s="1806"/>
      <c r="R48" s="1806"/>
      <c r="U48" s="714"/>
      <c r="AA48" s="1802"/>
      <c r="AB48" s="1802"/>
      <c r="AC48" s="1802"/>
      <c r="AD48" s="1802"/>
      <c r="AE48" s="1802"/>
      <c r="AF48" s="1330">
        <v>18</v>
      </c>
    </row>
    <row s="9444"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556</v>
      </c>
      <c r="H49" s="727"/>
      <c r="I49" s="727"/>
      <c r="J49" s="459" t="str">
        <f>FHD_NOTE_P_13</f>
        <v/>
      </c>
      <c r="K49" s="1806" t="str">
        <f>IF((LEN(E49)-LEN(SUBSTITUTE(E49,".","")))/LEN(".")=1,"p","")</f>
        <v>p</v>
      </c>
      <c r="L49" s="900"/>
      <c r="M49" s="900"/>
      <c r="R49" s="900"/>
      <c r="U49" s="901"/>
      <c r="AA49" s="902"/>
      <c r="AB49" s="902"/>
      <c r="AC49" s="902"/>
      <c r="AD49" s="902"/>
      <c r="AE49" s="902"/>
      <c r="AF49" s="899">
        <v>11</v>
      </c>
    </row>
    <row s="9444"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556</v>
      </c>
      <c r="H50" s="727"/>
      <c r="I50" s="727"/>
      <c r="J50" s="459" t="str">
        <f>FHD_NOTE_P_14</f>
        <v/>
      </c>
      <c r="K50" s="1806" t="str">
        <f>IF((LEN(E50)-LEN(SUBSTITUTE(E50,".","")))/LEN(".")=1,"p","")</f>
        <v/>
      </c>
      <c r="L50" s="900"/>
      <c r="M50" s="900"/>
      <c r="R50" s="900"/>
      <c r="U50" s="901"/>
      <c r="AA50" s="902"/>
      <c r="AB50" s="902"/>
      <c r="AC50" s="902"/>
      <c r="AD50" s="902"/>
      <c r="AE50" s="902"/>
      <c r="AF50" s="899">
        <v>11</v>
      </c>
    </row>
    <row s="9444"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556</v>
      </c>
      <c r="H51" s="727"/>
      <c r="I51" s="727"/>
      <c r="J51" s="459" t="str">
        <f>FHD_NOTE_P_15</f>
        <v/>
      </c>
      <c r="K51" s="1806" t="str">
        <f>IF((LEN(E51)-LEN(SUBSTITUTE(E51,".","")))/LEN(".")=1,"p","")</f>
        <v/>
      </c>
      <c r="L51" s="900"/>
      <c r="M51" s="900"/>
      <c r="R51" s="900"/>
      <c r="U51" s="901"/>
      <c r="AA51" s="902"/>
      <c r="AB51" s="902"/>
      <c r="AC51" s="902"/>
      <c r="AD51" s="902"/>
      <c r="AE51" s="902"/>
      <c r="AF51" s="899">
        <v>11</v>
      </c>
    </row>
    <row s="8264"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556</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4"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4"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4"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556</v>
      </c>
      <c r="H55" s="727"/>
      <c r="I55" s="727"/>
      <c r="J55" s="459" t="str">
        <f>FHD_NOTE_P_19</f>
        <v/>
      </c>
      <c r="K55" s="1806" t="str">
        <f>IF((LEN(E55)-LEN(SUBSTITUTE(E55,".","")))/LEN(".")=1,"p","")</f>
        <v>p</v>
      </c>
      <c r="L55" s="1806"/>
      <c r="M55" s="1806"/>
      <c r="R55" s="1806"/>
      <c r="U55" s="714"/>
      <c r="AA55" s="1802"/>
      <c r="AB55" s="1802"/>
      <c r="AC55" s="1802"/>
      <c r="AD55" s="1802"/>
      <c r="AE55" s="1802"/>
      <c r="AF55" s="1330">
        <v>11</v>
      </c>
    </row>
    <row s="8264" customFormat="1" customHeight="1" ht="11.549999999999999">
      <c r="A56" s="1157"/>
      <c r="C56" s="1806"/>
      <c r="D56" s="745"/>
      <c r="E56" s="716" t="str">
        <f>FHD_NUM_P_20</f>
        <v>2.8.1</v>
      </c>
      <c r="F56" s="1820" t="str">
        <f>FHD_P_20</f>
        <v>Расходы на амортизацию основных средств</v>
      </c>
      <c r="G56" s="2048" t="s">
        <v>556</v>
      </c>
      <c r="H56" s="727"/>
      <c r="I56" s="727"/>
      <c r="J56" s="459" t="str">
        <f>FHD_NOTE_P_20</f>
        <v/>
      </c>
      <c r="K56" s="1806" t="str">
        <f>IF((LEN(E56)-LEN(SUBSTITUTE(E56,".","")))/LEN(".")=1,"p","")</f>
        <v/>
      </c>
      <c r="L56" s="1806"/>
      <c r="M56" s="1806"/>
      <c r="R56" s="1806"/>
      <c r="U56" s="714"/>
      <c r="AA56" s="1802"/>
      <c r="AB56" s="1802"/>
      <c r="AC56" s="1802"/>
      <c r="AD56" s="1802"/>
      <c r="AE56" s="1802"/>
      <c r="AF56" s="1330">
        <v>11</v>
      </c>
    </row>
    <row s="8264" customFormat="1" customHeight="1" ht="11.549999999999999">
      <c r="A57" s="1157"/>
      <c r="C57" s="1806"/>
      <c r="D57" s="745"/>
      <c r="E57" s="716" t="str">
        <f>FHD_NUM_P_21</f>
        <v>2.8.2</v>
      </c>
      <c r="F57" s="1820" t="str">
        <f>FHD_P_21</f>
        <v>Расходы на амортизацию нематериальных активов</v>
      </c>
      <c r="G57" s="2048" t="s">
        <v>556</v>
      </c>
      <c r="H57" s="727"/>
      <c r="I57" s="727"/>
      <c r="J57" s="459" t="str">
        <f>FHD_NOTE_P_21</f>
        <v/>
      </c>
      <c r="K57" s="1806" t="str">
        <f>IF((LEN(E57)-LEN(SUBSTITUTE(E57,".","")))/LEN(".")=1,"p","")</f>
        <v/>
      </c>
      <c r="L57" s="1806"/>
      <c r="M57" s="1806"/>
      <c r="R57" s="1806"/>
      <c r="U57" s="714"/>
      <c r="AA57" s="1802"/>
      <c r="AB57" s="1802"/>
      <c r="AC57" s="1802"/>
      <c r="AD57" s="1802"/>
      <c r="AE57" s="1802"/>
      <c r="AF57" s="1330">
        <v>11</v>
      </c>
    </row>
    <row s="8264"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556</v>
      </c>
      <c r="H58" s="727"/>
      <c r="I58" s="727"/>
      <c r="J58" s="459" t="str">
        <f>FHD_NOTE_P_22</f>
        <v/>
      </c>
      <c r="K58" s="1806" t="str">
        <f>IF((LEN(E58)-LEN(SUBSTITUTE(E58,".","")))/LEN(".")=1,"p","")</f>
        <v>p</v>
      </c>
      <c r="L58" s="1806"/>
      <c r="M58" s="1806"/>
      <c r="R58" s="1806"/>
      <c r="U58" s="714"/>
      <c r="AA58" s="1802"/>
      <c r="AB58" s="1802"/>
      <c r="AC58" s="1802"/>
      <c r="AD58" s="1802"/>
      <c r="AE58" s="1802"/>
      <c r="AF58" s="1330">
        <v>11</v>
      </c>
    </row>
    <row s="8264" customFormat="1" customHeight="1" ht="11.549999999999999">
      <c r="A59" s="1157"/>
      <c r="C59" s="1806"/>
      <c r="D59" s="745"/>
      <c r="E59" s="716" t="str">
        <f>FHD_NUM_P_23</f>
        <v>2.10</v>
      </c>
      <c r="F59" s="1694" t="str">
        <f>FHD_P_23</f>
        <v>Общепроизводственные расходы, в том числе:</v>
      </c>
      <c r="G59" s="2048" t="s">
        <v>556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4" customFormat="1" customHeight="1" ht="11.549999999999999">
      <c r="A60" s="1157"/>
      <c r="C60" s="1806"/>
      <c r="D60" s="745"/>
      <c r="E60" s="716" t="str">
        <f>FHD_NUM_P_24</f>
        <v>2.10.1</v>
      </c>
      <c r="F60" s="1820" t="str">
        <f>FHD_P_24</f>
        <v>Расходы на текущий ремонт</v>
      </c>
      <c r="G60" s="2048" t="s">
        <v>556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4" customFormat="1" customHeight="1" ht="11.549999999999999">
      <c r="A61" s="1157"/>
      <c r="C61" s="1806"/>
      <c r="D61" s="745"/>
      <c r="E61" s="716" t="str">
        <f>FHD_NUM_P_25</f>
        <v>2.10.2</v>
      </c>
      <c r="F61" s="1820" t="str">
        <f>FHD_P_25</f>
        <v>Расходы на капитальный ремонт</v>
      </c>
      <c r="G61" s="2048" t="s">
        <v>556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4" customFormat="1" customHeight="1" ht="11.549999999999999">
      <c r="A62" s="1157"/>
      <c r="C62" s="1806"/>
      <c r="D62" s="1808"/>
      <c r="E62" s="716" t="str">
        <f>FHD_NUM_P_26</f>
        <v>2.11</v>
      </c>
      <c r="F62" s="1694" t="str">
        <f>FHD_P_26</f>
        <v>Общехозяйственные расходы, в том числе:</v>
      </c>
      <c r="G62" s="2048" t="s">
        <v>556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4" customFormat="1" customHeight="1" ht="11.549999999999999">
      <c r="A63" s="1157"/>
      <c r="C63" s="1806"/>
      <c r="D63" s="1808"/>
      <c r="E63" s="716" t="str">
        <f>FHD_NUM_P_27</f>
        <v>2.11.1</v>
      </c>
      <c r="F63" s="1820" t="str">
        <f>FHD_P_27</f>
        <v>Расходы на текущий ремонт</v>
      </c>
      <c r="G63" s="2048" t="s">
        <v>556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4" customFormat="1" customHeight="1" ht="11.549999999999999">
      <c r="A64" s="1157"/>
      <c r="C64" s="1806"/>
      <c r="D64" s="1808"/>
      <c r="E64" s="716" t="str">
        <f>FHD_NUM_P_28</f>
        <v>2.11.2</v>
      </c>
      <c r="F64" s="1820" t="str">
        <f>FHD_P_28</f>
        <v>Расходы на капитальный ремонт</v>
      </c>
      <c r="G64" s="2048" t="s">
        <v>556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4"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556</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4"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579</v>
      </c>
      <c r="I66" s="1819" t="s">
        <v>579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4" customFormat="1" customHeight="1" ht="23.25" hidden="1">
      <c r="A67" s="2541" t="s">
        <v>580</v>
      </c>
      <c r="C67" s="1806"/>
      <c r="D67" s="1808"/>
      <c r="E67" s="716" t="str">
        <f>FHD_NUM_P_31</f>
        <v/>
      </c>
      <c r="F67" s="1694" t="str">
        <f>FHD_P_31</f>
        <v/>
      </c>
      <c r="G67" s="2048" t="s">
        <v>556</v>
      </c>
      <c r="H67" s="727"/>
      <c r="I67" s="727"/>
      <c r="J67" s="459" t="str">
        <f>FHD_NOTE_P_31</f>
        <v/>
      </c>
      <c r="K67" s="1806" t="str">
        <f>IF((LEN(E67)-LEN(SUBSTITUTE(E67,".","")))/LEN(".")=1,"p","")</f>
        <v/>
      </c>
      <c r="L67" s="1806"/>
      <c r="M67" s="1806"/>
      <c r="R67" s="1806"/>
      <c r="U67" s="714"/>
      <c r="AA67" s="1802"/>
      <c r="AB67" s="1802"/>
      <c r="AC67" s="1802"/>
      <c r="AD67" s="1802"/>
      <c r="AE67" s="1802"/>
      <c r="AF67" s="1330">
        <v>22</v>
      </c>
    </row>
    <row s="8264" customFormat="1" customHeight="1" ht="47.25" hidden="1">
      <c r="A68" s="2541"/>
      <c r="C68" s="1806"/>
      <c r="D68" s="1808"/>
      <c r="E68" s="716" t="str">
        <f>FHD_NUM_P_32</f>
        <v/>
      </c>
      <c r="F68" s="1820" t="str">
        <f>FHD_P_32</f>
        <v/>
      </c>
      <c r="G68" s="2048" t="s">
        <v>311</v>
      </c>
      <c r="H68" s="1819" t="s">
        <v>579</v>
      </c>
      <c r="I68" s="1819" t="s">
        <v>579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4"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65" customFormat="1" customHeight="1" ht="1.05">
      <c r="A70" s="1337"/>
      <c r="D70" s="718"/>
      <c r="E70" s="1183" t="str">
        <f>E69&amp;".0"</f>
        <v>2.13.0</v>
      </c>
      <c r="F70" s="1161"/>
      <c r="G70" s="1183"/>
      <c r="H70" s="1162"/>
      <c r="I70" s="1162"/>
      <c r="J70" s="1163"/>
      <c r="K70" s="1806" t="str">
        <f>IF((LEN(E70)-LEN(SUBSTITUTE(E70,".","")))/LEN(".")=1,"p","")</f>
        <v/>
      </c>
      <c r="AF70" s="1806">
        <v>1</v>
      </c>
    </row>
    <row s="8264" customFormat="1" customHeight="1" ht="14.699999999999998">
      <c r="A71" s="1157"/>
      <c r="C71" s="1806"/>
      <c r="D71" s="1803"/>
      <c r="E71" s="740"/>
      <c r="F71" s="741" t="s">
        <v>581</v>
      </c>
      <c r="G71" s="742"/>
      <c r="H71" s="743"/>
      <c r="I71" s="743"/>
      <c r="J71" s="471"/>
      <c r="K71" s="1806"/>
      <c r="L71" s="1806"/>
      <c r="M71" s="1806"/>
      <c r="R71" s="1806"/>
      <c r="U71" s="714"/>
      <c r="AA71" s="1802"/>
      <c r="AB71" s="1802"/>
      <c r="AC71" s="1802"/>
      <c r="AD71" s="1802"/>
      <c r="AE71" s="1802"/>
      <c r="AF71" s="1330">
        <v>14</v>
      </c>
    </row>
    <row s="8264" customFormat="1" customHeight="1" ht="18.75">
      <c r="A72" s="1159" t="s">
        <v>582</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556</v>
      </c>
      <c r="H72" s="727"/>
      <c r="I72" s="727"/>
      <c r="J72" s="459" t="str">
        <f>FHD_NOTE_P_34</f>
        <v/>
      </c>
      <c r="K72" s="713"/>
      <c r="L72" s="1806"/>
      <c r="M72" s="1806"/>
      <c r="R72" s="1806"/>
      <c r="U72" s="714"/>
      <c r="AA72" s="1802"/>
      <c r="AB72" s="1802"/>
      <c r="AC72" s="1802"/>
      <c r="AD72" s="1802"/>
      <c r="AE72" s="1802"/>
      <c r="AF72" s="1330">
        <v>0</v>
      </c>
    </row>
    <row s="8264"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4"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556</v>
      </c>
      <c r="H74" s="727"/>
      <c r="I74" s="727"/>
      <c r="J74" s="459" t="str">
        <f>FHD_NOTE_P_36</f>
        <v/>
      </c>
      <c r="K74" s="713"/>
      <c r="L74" s="1806"/>
      <c r="M74" s="1806"/>
      <c r="R74" s="1806"/>
      <c r="U74" s="714"/>
      <c r="AA74" s="1802"/>
      <c r="AB74" s="1802"/>
      <c r="AC74" s="1802"/>
      <c r="AD74" s="1802"/>
      <c r="AE74" s="1802"/>
      <c r="AF74" s="1330">
        <v>19</v>
      </c>
    </row>
    <row s="8264" customFormat="1" customHeight="1" ht="19.95">
      <c r="A75" s="1157"/>
      <c r="C75" s="1806"/>
      <c r="D75" s="1808"/>
      <c r="E75" s="716" t="str">
        <f>FHD_NUM_P_37</f>
        <v>5</v>
      </c>
      <c r="F75" s="2050" t="str">
        <f>FHD_P_37</f>
        <v>Изменение стоимости основных фондов, в том числе:</v>
      </c>
      <c r="G75" s="2048" t="s">
        <v>556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4" customFormat="1" customHeight="1" ht="19.95">
      <c r="A76" s="1157"/>
      <c r="C76" s="1806"/>
      <c r="D76" s="1808"/>
      <c r="E76" s="716" t="str">
        <f>FHD_NUM_P_38</f>
        <v>5.1</v>
      </c>
      <c r="F76" s="1694" t="str">
        <f>FHD_P_38</f>
        <v>Изменение стоимости основных фондов за счет:</v>
      </c>
      <c r="G76" s="2048" t="s">
        <v>556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4"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4"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4" customFormat="1" customHeight="1" ht="19.95">
      <c r="A79" s="1157"/>
      <c r="C79" s="1806"/>
      <c r="D79" s="1808"/>
      <c r="E79" s="716" t="str">
        <f>FHD_NUM_P_41</f>
        <v>5.2</v>
      </c>
      <c r="F79" s="2245" t="str">
        <f>FHD_P_41</f>
        <v>Изменение стоимости основных фондов за счет их переоценки</v>
      </c>
      <c r="G79" s="2241" t="s">
        <v>556</v>
      </c>
      <c r="H79" s="1146"/>
      <c r="I79" s="727"/>
      <c r="J79" s="459" t="str">
        <f>FHD_NOTE_P_41</f>
        <v/>
      </c>
      <c r="K79" s="713"/>
      <c r="L79" s="1806"/>
      <c r="M79" s="1806"/>
      <c r="R79" s="1806"/>
      <c r="U79" s="714"/>
      <c r="AA79" s="1802"/>
      <c r="AB79" s="1802"/>
      <c r="AC79" s="1802"/>
      <c r="AD79" s="1802"/>
      <c r="AE79" s="1802"/>
      <c r="AF79" s="1330">
        <v>19</v>
      </c>
    </row>
    <row s="8264" customFormat="1" customHeight="1" ht="20.25" hidden="1">
      <c r="A80" s="1159" t="s">
        <v>583</v>
      </c>
      <c r="C80" s="1806"/>
      <c r="D80" s="1808"/>
      <c r="E80" s="716" t="str">
        <f>FHD_NUM_P_42</f>
        <v/>
      </c>
      <c r="F80" s="2243" t="str">
        <f>FHD_P_42</f>
        <v/>
      </c>
      <c r="G80" s="2241" t="s">
        <v>556</v>
      </c>
      <c r="H80" s="1146"/>
      <c r="I80" s="727"/>
      <c r="J80" s="459" t="str">
        <f>FHD_NOTE_P_42</f>
        <v/>
      </c>
      <c r="K80" s="713"/>
      <c r="L80" s="1806"/>
      <c r="M80" s="1806"/>
      <c r="R80" s="1806"/>
      <c r="U80" s="714"/>
      <c r="AA80" s="1802"/>
      <c r="AB80" s="1802"/>
      <c r="AC80" s="1802"/>
      <c r="AD80" s="1802"/>
      <c r="AE80" s="1802"/>
      <c r="AF80" s="1330">
        <v>19</v>
      </c>
    </row>
    <row s="8264"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4" customFormat="1" customHeight="1" ht="18.75" hidden="1">
      <c r="A82" s="2541" t="s">
        <v>584</v>
      </c>
      <c r="C82" s="905"/>
      <c r="D82" s="903"/>
      <c r="E82" s="716" t="str">
        <f>FHD_NUM_P_44</f>
        <v/>
      </c>
      <c r="F82" s="2050" t="str">
        <f>FHD_P_44</f>
        <v/>
      </c>
      <c r="G82" s="2051" t="s">
        <v>585</v>
      </c>
      <c r="H82" s="1147"/>
      <c r="I82" s="747"/>
      <c r="J82" s="459" t="str">
        <f>FHD_NOTE_P_44</f>
        <v/>
      </c>
      <c r="K82" s="904"/>
      <c r="L82" s="905"/>
      <c r="M82" s="905"/>
      <c r="R82" s="905"/>
      <c r="U82" s="906"/>
      <c r="AA82" s="907"/>
      <c r="AB82" s="907"/>
      <c r="AC82" s="907"/>
      <c r="AD82" s="907"/>
      <c r="AE82" s="907"/>
      <c r="AF82" s="1080">
        <v>0</v>
      </c>
    </row>
    <row s="8264" customFormat="1" customHeight="1" ht="18.75" hidden="1">
      <c r="A83" s="2541"/>
      <c r="C83" s="905"/>
      <c r="D83" s="903"/>
      <c r="E83" s="716" t="str">
        <f>FHD_NUM_P_45</f>
        <v/>
      </c>
      <c r="F83" s="2050" t="str">
        <f>FHD_P_45</f>
        <v/>
      </c>
      <c r="G83" s="2051" t="s">
        <v>585</v>
      </c>
      <c r="H83" s="1147"/>
      <c r="I83" s="747"/>
      <c r="J83" s="459" t="str">
        <f>FHD_NOTE_P_45</f>
        <v/>
      </c>
      <c r="K83" s="904"/>
      <c r="L83" s="905"/>
      <c r="M83" s="905"/>
      <c r="R83" s="905"/>
      <c r="U83" s="906"/>
      <c r="AA83" s="907"/>
      <c r="AB83" s="907"/>
      <c r="AC83" s="907"/>
      <c r="AD83" s="907"/>
      <c r="AE83" s="907"/>
      <c r="AF83" s="1080">
        <v>0</v>
      </c>
    </row>
    <row s="8264" customFormat="1" customHeight="1" ht="18.75" hidden="1">
      <c r="A84" s="2541"/>
      <c r="C84" s="905"/>
      <c r="D84" s="908"/>
      <c r="E84" s="716" t="str">
        <f>FHD_NUM_P_46</f>
        <v/>
      </c>
      <c r="F84" s="2050" t="str">
        <f>FHD_P_46</f>
        <v/>
      </c>
      <c r="G84" s="2051" t="s">
        <v>585</v>
      </c>
      <c r="H84" s="1147"/>
      <c r="I84" s="747"/>
      <c r="J84" s="459" t="str">
        <f>FHD_NOTE_P_46</f>
        <v/>
      </c>
      <c r="K84" s="904"/>
      <c r="L84" s="905"/>
      <c r="M84" s="905"/>
      <c r="R84" s="905"/>
      <c r="U84" s="906"/>
      <c r="AA84" s="907"/>
      <c r="AB84" s="907"/>
      <c r="AC84" s="907"/>
      <c r="AD84" s="907"/>
      <c r="AE84" s="907"/>
      <c r="AF84" s="1080">
        <v>0</v>
      </c>
    </row>
    <row s="8264" customFormat="1" customHeight="1" ht="18.75" hidden="1">
      <c r="A85" s="2541"/>
      <c r="C85" s="905"/>
      <c r="D85" s="903"/>
      <c r="E85" s="716" t="str">
        <f>FHD_NUM_P_47</f>
        <v/>
      </c>
      <c r="F85" s="2050" t="str">
        <f>FHD_P_47</f>
        <v/>
      </c>
      <c r="G85" s="2051" t="s">
        <v>585</v>
      </c>
      <c r="H85" s="1147"/>
      <c r="I85" s="747"/>
      <c r="J85" s="459" t="str">
        <f>FHD_NOTE_P_47</f>
        <v/>
      </c>
      <c r="K85" s="904"/>
      <c r="L85" s="905"/>
      <c r="M85" s="905"/>
      <c r="R85" s="905"/>
      <c r="U85" s="906"/>
      <c r="AA85" s="907"/>
      <c r="AB85" s="907"/>
      <c r="AC85" s="907"/>
      <c r="AD85" s="907"/>
      <c r="AE85" s="907"/>
      <c r="AF85" s="1080">
        <v>0</v>
      </c>
    </row>
    <row s="8185" customFormat="1" customHeight="1" ht="18.75" hidden="1">
      <c r="A86" s="2541"/>
      <c r="B86" s="1080"/>
      <c r="C86" s="905"/>
      <c r="D86" s="903"/>
      <c r="E86" s="716" t="str">
        <f>FHD_NUM_P_48</f>
        <v/>
      </c>
      <c r="F86" s="2050" t="str">
        <f>FHD_P_48</f>
        <v/>
      </c>
      <c r="G86" s="2051" t="s">
        <v>585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85" customFormat="1" customHeight="1" ht="18.75" hidden="1">
      <c r="A87" s="2541"/>
      <c r="B87" s="1080"/>
      <c r="C87" s="905"/>
      <c r="D87" s="903"/>
      <c r="E87" s="716" t="str">
        <f>FHD_NUM_P_49</f>
        <v/>
      </c>
      <c r="F87" s="2050" t="str">
        <f>FHD_P_49</f>
        <v/>
      </c>
      <c r="G87" s="2051" t="s">
        <v>585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85" customFormat="1" customHeight="1" ht="18.75" hidden="1">
      <c r="A88" s="2541"/>
      <c r="B88" s="1080"/>
      <c r="C88" s="905"/>
      <c r="D88" s="903"/>
      <c r="E88" s="716" t="str">
        <f>FHD_NUM_P_50</f>
        <v/>
      </c>
      <c r="F88" s="2050" t="str">
        <f>FHD_P_50</f>
        <v/>
      </c>
      <c r="G88" s="2051" t="s">
        <v>585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85" customFormat="1" customHeight="1" ht="18.75" hidden="1">
      <c r="A89" s="2541"/>
      <c r="B89" s="1080"/>
      <c r="C89" s="905"/>
      <c r="D89" s="903"/>
      <c r="E89" s="716" t="str">
        <f>FHD_NUM_P_51</f>
        <v/>
      </c>
      <c r="F89" s="2050" t="str">
        <f>FHD_P_51</f>
        <v/>
      </c>
      <c r="G89" s="2051" t="s">
        <v>585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85" customFormat="1" customHeight="1" ht="18.75" hidden="1">
      <c r="A90" s="2541"/>
      <c r="B90" s="1080"/>
      <c r="C90" s="905"/>
      <c r="D90" s="903"/>
      <c r="E90" s="716" t="str">
        <f>FHD_NUM_P_52</f>
        <v/>
      </c>
      <c r="F90" s="2050" t="str">
        <f>FHD_P_52</f>
        <v/>
      </c>
      <c r="G90" s="2051" t="s">
        <v>562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4" customFormat="1" customHeight="1" ht="18.75" hidden="1">
      <c r="A91" s="2543" t="s">
        <v>586</v>
      </c>
      <c r="C91" s="905"/>
      <c r="D91" s="903"/>
      <c r="E91" s="716" t="str">
        <f>FHD_NUM_P_53</f>
        <v/>
      </c>
      <c r="F91" s="2050" t="str">
        <f>FHD_P_53</f>
        <v/>
      </c>
      <c r="G91" s="2051" t="s">
        <v>585</v>
      </c>
      <c r="H91" s="1147"/>
      <c r="I91" s="747"/>
      <c r="J91" s="459" t="str">
        <f>FHD_NOTE_P_53</f>
        <v/>
      </c>
      <c r="K91" s="904"/>
      <c r="L91" s="905"/>
      <c r="M91" s="905"/>
      <c r="R91" s="905"/>
      <c r="U91" s="906"/>
      <c r="AA91" s="907"/>
      <c r="AB91" s="907"/>
      <c r="AC91" s="907"/>
      <c r="AD91" s="907"/>
      <c r="AE91" s="907"/>
      <c r="AF91" s="1080">
        <v>0</v>
      </c>
    </row>
    <row s="8264" customFormat="1" customHeight="1" ht="18.75" hidden="1">
      <c r="A92" s="2543"/>
      <c r="C92" s="905"/>
      <c r="D92" s="903"/>
      <c r="E92" s="716" t="str">
        <f>FHD_NUM_P_54</f>
        <v/>
      </c>
      <c r="F92" s="2050" t="str">
        <f>FHD_P_54</f>
        <v/>
      </c>
      <c r="G92" s="2051" t="s">
        <v>585</v>
      </c>
      <c r="H92" s="1147"/>
      <c r="I92" s="747"/>
      <c r="J92" s="459" t="str">
        <f>FHD_NOTE_P_54</f>
        <v/>
      </c>
      <c r="K92" s="904"/>
      <c r="L92" s="905"/>
      <c r="M92" s="905"/>
      <c r="R92" s="905"/>
      <c r="U92" s="906"/>
      <c r="AA92" s="907"/>
      <c r="AB92" s="907"/>
      <c r="AC92" s="907"/>
      <c r="AD92" s="907"/>
      <c r="AE92" s="907"/>
      <c r="AF92" s="1080">
        <v>0</v>
      </c>
    </row>
    <row s="8264"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4" customFormat="1" customHeight="1" ht="18.75" hidden="1">
      <c r="A94" s="2543"/>
      <c r="C94" s="905"/>
      <c r="D94" s="903"/>
      <c r="E94" s="716" t="str">
        <f>FHD_NUM_P_56</f>
        <v/>
      </c>
      <c r="F94" s="2050" t="str">
        <f>FHD_P_56</f>
        <v/>
      </c>
      <c r="G94" s="2051" t="s">
        <v>587</v>
      </c>
      <c r="H94" s="1147"/>
      <c r="I94" s="747"/>
      <c r="J94" s="459" t="str">
        <f>FHD_NOTE_P_56</f>
        <v/>
      </c>
      <c r="K94" s="904"/>
      <c r="L94" s="905"/>
      <c r="M94" s="905"/>
      <c r="R94" s="905"/>
      <c r="U94" s="906"/>
      <c r="AA94" s="907"/>
      <c r="AB94" s="907"/>
      <c r="AC94" s="907"/>
      <c r="AD94" s="907"/>
      <c r="AE94" s="907"/>
      <c r="AF94" s="1080">
        <v>0</v>
      </c>
    </row>
    <row s="8185" customFormat="1" customHeight="1" ht="18.75" hidden="1">
      <c r="A95" s="2543"/>
      <c r="B95" s="1080"/>
      <c r="C95" s="905"/>
      <c r="D95" s="903"/>
      <c r="E95" s="716" t="str">
        <f>FHD_NUM_P_57</f>
        <v/>
      </c>
      <c r="F95" s="2050" t="str">
        <f>FHD_P_57</f>
        <v/>
      </c>
      <c r="G95" s="2051" t="s">
        <v>562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588</v>
      </c>
      <c r="D96" s="1808"/>
      <c r="E96" s="716" t="str">
        <f>FHD_NUM_P_58</f>
        <v/>
      </c>
      <c r="F96" s="2050" t="str">
        <f>FHD_P_58</f>
        <v/>
      </c>
      <c r="G96" s="2051" t="s">
        <v>585</v>
      </c>
      <c r="H96" s="1147"/>
      <c r="I96" s="747"/>
      <c r="J96" s="459" t="str">
        <f>FHD_NOTE_P_58</f>
        <v/>
      </c>
      <c r="K96" s="713"/>
      <c r="AF96" s="1801">
        <v>0</v>
      </c>
    </row>
    <row customHeight="1" ht="18.75" hidden="1">
      <c r="A97" s="2541"/>
      <c r="D97" s="1808"/>
      <c r="E97" s="716" t="str">
        <f>FHD_NUM_P_59</f>
        <v/>
      </c>
      <c r="F97" s="2050" t="str">
        <f>FHD_P_59</f>
        <v/>
      </c>
      <c r="G97" s="2051" t="s">
        <v>585</v>
      </c>
      <c r="H97" s="1147"/>
      <c r="I97" s="747"/>
      <c r="J97" s="459" t="str">
        <f>FHD_NOTE_P_59</f>
        <v/>
      </c>
      <c r="K97" s="713"/>
      <c r="AF97" s="1801">
        <v>0</v>
      </c>
    </row>
    <row customHeight="1" ht="18.75" hidden="1">
      <c r="A98" s="2541"/>
      <c r="D98" s="1808"/>
      <c r="E98" s="716" t="str">
        <f>FHD_NUM_P_60</f>
        <v/>
      </c>
      <c r="F98" s="2050" t="str">
        <f>FHD_P_60</f>
        <v/>
      </c>
      <c r="G98" s="2051" t="s">
        <v>585</v>
      </c>
      <c r="H98" s="1147"/>
      <c r="I98" s="747"/>
      <c r="J98" s="459" t="str">
        <f>FHD_NOTE_P_60</f>
        <v/>
      </c>
      <c r="K98" s="713"/>
      <c r="AF98" s="1801">
        <v>0</v>
      </c>
    </row>
    <row s="8264" customFormat="1" customHeight="1" ht="18.75">
      <c r="A99" s="2541" t="s">
        <v>589</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560</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65" customFormat="1" customHeight="1" ht="0.75">
      <c r="A100" s="2541"/>
      <c r="D100" s="718"/>
      <c r="E100" s="1183" t="str">
        <f>E99&amp;".0"</f>
        <v>7.0</v>
      </c>
      <c r="F100" s="1164"/>
      <c r="G100" s="1165"/>
      <c r="H100" s="1162"/>
      <c r="I100" s="1162"/>
      <c r="J100" s="1166"/>
      <c r="AF100" s="1806">
        <v>0</v>
      </c>
    </row>
    <row customHeight="1" ht="15">
      <c r="A101" s="2541"/>
      <c r="D101" s="1803"/>
      <c r="E101" s="1141"/>
      <c r="F101" s="1142" t="s">
        <v>590</v>
      </c>
      <c r="G101" s="742"/>
      <c r="H101" s="743"/>
      <c r="I101" s="743"/>
      <c r="J101" s="1174" t="s">
        <v>591</v>
      </c>
      <c r="K101" s="713"/>
      <c r="AF101" s="1801">
        <v>0</v>
      </c>
    </row>
    <row s="8264"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560</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4"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587</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4" customFormat="1" customHeight="1" ht="18.75">
      <c r="A104" s="2541"/>
      <c r="C104" s="1806" t="s">
        <v>592</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587</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4"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587</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4" customFormat="1" customHeight="1" ht="18.75">
      <c r="A106" s="2541"/>
      <c r="C106" s="1806"/>
      <c r="D106" s="1808"/>
      <c r="E106" s="716" t="str">
        <f>FHD_NUM_P_66</f>
        <v>10.1</v>
      </c>
      <c r="F106" s="1694" t="str">
        <f>FHD_P_66</f>
        <v>По приборам учёта </v>
      </c>
      <c r="G106" s="2047" t="s">
        <v>587</v>
      </c>
      <c r="H106" s="747"/>
      <c r="I106" s="747"/>
      <c r="J106" s="459" t="str">
        <f>FHD_NOTE_P_66</f>
        <v/>
      </c>
      <c r="K106" s="713"/>
      <c r="L106" s="1806"/>
      <c r="M106" s="1806"/>
      <c r="R106" s="1806"/>
      <c r="U106" s="714"/>
      <c r="AA106" s="1802"/>
      <c r="AB106" s="1802"/>
      <c r="AC106" s="1802"/>
      <c r="AD106" s="1802"/>
      <c r="AE106" s="1802"/>
      <c r="AF106" s="1330">
        <v>0</v>
      </c>
    </row>
    <row s="8264"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587</v>
      </c>
      <c r="H107" s="747"/>
      <c r="I107" s="747"/>
      <c r="J107" s="459" t="str">
        <f>FHD_NOTE_P_67</f>
        <v/>
      </c>
      <c r="K107" s="713"/>
      <c r="L107" s="1806"/>
      <c r="M107" s="1806"/>
      <c r="R107" s="1806"/>
      <c r="U107" s="714"/>
      <c r="AA107" s="1802"/>
      <c r="AB107" s="1802"/>
      <c r="AC107" s="1802"/>
      <c r="AD107" s="1802"/>
      <c r="AE107" s="1802"/>
      <c r="AF107" s="1330">
        <v>0</v>
      </c>
    </row>
    <row s="8264" customFormat="1" customHeight="1" ht="18.75">
      <c r="A108" s="2541"/>
      <c r="C108" s="1806"/>
      <c r="D108" s="1808"/>
      <c r="E108" s="716" t="str">
        <f>FHD_NUM_P_68</f>
        <v>10.2</v>
      </c>
      <c r="F108" s="1694" t="str">
        <f>FHD_P_68</f>
        <v>Расчётным путём</v>
      </c>
      <c r="G108" s="2047" t="s">
        <v>587</v>
      </c>
      <c r="H108" s="747"/>
      <c r="I108" s="747"/>
      <c r="J108" s="459" t="str">
        <f>FHD_NOTE_P_68</f>
        <v/>
      </c>
      <c r="K108" s="713"/>
      <c r="L108" s="1806"/>
      <c r="M108" s="1806"/>
      <c r="R108" s="1806"/>
      <c r="U108" s="714"/>
      <c r="AA108" s="1802"/>
      <c r="AB108" s="1802"/>
      <c r="AC108" s="1802"/>
      <c r="AD108" s="1802"/>
      <c r="AE108" s="1802"/>
      <c r="AF108" s="1330">
        <v>0</v>
      </c>
    </row>
    <row s="8264"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587</v>
      </c>
      <c r="H109" s="747"/>
      <c r="I109" s="747"/>
      <c r="J109" s="459" t="str">
        <f>FHD_NOTE_P_69</f>
        <v/>
      </c>
      <c r="K109" s="713"/>
      <c r="L109" s="1806"/>
      <c r="M109" s="1806"/>
      <c r="R109" s="1806"/>
      <c r="U109" s="714"/>
      <c r="AA109" s="1802"/>
      <c r="AB109" s="1802"/>
      <c r="AC109" s="1802"/>
      <c r="AD109" s="1802"/>
      <c r="AE109" s="1802"/>
      <c r="AF109" s="1330">
        <v>0</v>
      </c>
    </row>
    <row s="8264"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593</v>
      </c>
      <c r="H110" s="727"/>
      <c r="I110" s="727"/>
      <c r="J110" s="459" t="str">
        <f>FHD_NOTE_P_70</f>
        <v/>
      </c>
      <c r="K110" s="713"/>
      <c r="L110" s="1806"/>
      <c r="M110" s="1806"/>
      <c r="R110" s="1806"/>
      <c r="U110" s="714"/>
      <c r="AA110" s="1802"/>
      <c r="AB110" s="1802"/>
      <c r="AC110" s="1802"/>
      <c r="AD110" s="1802"/>
      <c r="AE110" s="1802"/>
      <c r="AF110" s="1330">
        <v>0</v>
      </c>
    </row>
    <row s="8264" customFormat="1" customHeight="1" ht="22.5">
      <c r="A111" s="2541"/>
      <c r="C111" s="1806"/>
      <c r="D111" s="1808"/>
      <c r="E111" s="716" t="str">
        <f>FHD_NUM_P_71</f>
        <v>12</v>
      </c>
      <c r="F111" s="2050" t="str">
        <f>FHD_P_71</f>
        <v>Фактический объем потерь при передаче тепловой энергии</v>
      </c>
      <c r="G111" s="2047" t="s">
        <v>593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594</v>
      </c>
      <c r="H112" s="747"/>
      <c r="I112" s="747"/>
      <c r="J112" s="459" t="str">
        <f>FHD_NOTE_P_72</f>
        <v/>
      </c>
      <c r="K112" s="713"/>
      <c r="AF112" s="1801">
        <v>19</v>
      </c>
    </row>
    <row customHeight="1" ht="18.75">
      <c r="A113" s="1159" t="s">
        <v>595</v>
      </c>
      <c r="D113" s="1808"/>
      <c r="E113" s="716" t="str">
        <f>FHD_NUM_P_73</f>
        <v>14</v>
      </c>
      <c r="F113" s="2050" t="str">
        <f>FHD_P_73</f>
        <v>Среднесписочная численность административно-управленческого персонала</v>
      </c>
      <c r="G113" s="1140" t="s">
        <v>594</v>
      </c>
      <c r="H113" s="1138"/>
      <c r="I113" s="1138"/>
      <c r="J113" s="459" t="str">
        <f>FHD_NOTE_P_73</f>
        <v/>
      </c>
      <c r="K113" s="713"/>
      <c r="AF113" s="1801">
        <v>0</v>
      </c>
    </row>
    <row customHeight="1" ht="33.75" hidden="1">
      <c r="A114" s="1159" t="s">
        <v>596</v>
      </c>
      <c r="D114" s="1808"/>
      <c r="E114" s="716" t="str">
        <f>FHD_NUM_P_74</f>
        <v/>
      </c>
      <c r="F114" s="2050" t="str">
        <f>FHD_P_74</f>
        <v/>
      </c>
      <c r="G114" s="2046" t="s">
        <v>597</v>
      </c>
      <c r="H114" s="747"/>
      <c r="I114" s="747"/>
      <c r="J114" s="459" t="str">
        <f>FHD_NOTE_P_74</f>
        <v/>
      </c>
      <c r="K114" s="713"/>
      <c r="AF114" s="1801">
        <v>0</v>
      </c>
    </row>
    <row s="8185" customFormat="1" customHeight="1" ht="18.75" hidden="1">
      <c r="A115" s="2543" t="s">
        <v>598</v>
      </c>
      <c r="B115" s="1080"/>
      <c r="C115" s="905"/>
      <c r="D115" s="903"/>
      <c r="E115" s="716" t="str">
        <f>FHD_NUM_P_75</f>
        <v/>
      </c>
      <c r="F115" s="2050" t="str">
        <f>FHD_P_75</f>
        <v/>
      </c>
      <c r="G115" s="2046" t="s">
        <v>562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85" customFormat="1" customHeight="1" ht="18.75" hidden="1">
      <c r="A116" s="2543"/>
      <c r="B116" s="1080"/>
      <c r="C116" s="905"/>
      <c r="D116" s="903"/>
      <c r="E116" s="716" t="str">
        <f>FHD_NUM_P_76</f>
        <v/>
      </c>
      <c r="F116" s="2050" t="str">
        <f>FHD_P_76</f>
        <v/>
      </c>
      <c r="G116" s="2046" t="s">
        <v>562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85" customFormat="1" customHeight="1" ht="18.75" hidden="1">
      <c r="A117" s="2543"/>
      <c r="B117" s="1080"/>
      <c r="C117" s="905"/>
      <c r="D117" s="903"/>
      <c r="E117" s="716" t="str">
        <f>FHD_NUM_P_77</f>
        <v/>
      </c>
      <c r="F117" s="2050" t="str">
        <f>FHD_P_77</f>
        <v/>
      </c>
      <c r="G117" s="2046" t="s">
        <v>562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65" customFormat="1" customHeight="1" ht="0.75" hidden="1">
      <c r="A118" s="2543"/>
      <c r="D118" s="718"/>
      <c r="E118" s="1183" t="str">
        <f>E117&amp;".0"</f>
        <v>.0</v>
      </c>
      <c r="F118" s="1167"/>
      <c r="G118" s="1821"/>
      <c r="H118" s="1162"/>
      <c r="I118" s="1162"/>
      <c r="J118" s="1166"/>
      <c r="AF118" s="1806">
        <v>0</v>
      </c>
    </row>
    <row s="8185" customFormat="1" customHeight="1" ht="15" hidden="1">
      <c r="A119" s="2543"/>
      <c r="B119" s="1080"/>
      <c r="C119" s="905"/>
      <c r="D119" s="916"/>
      <c r="E119" s="1143"/>
      <c r="F119" s="1144" t="s">
        <v>599</v>
      </c>
      <c r="G119" s="917"/>
      <c r="H119" s="918"/>
      <c r="I119" s="918"/>
      <c r="J119" s="1173" t="s">
        <v>600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601</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564</v>
      </c>
      <c r="H120" s="747"/>
      <c r="I120" s="747"/>
      <c r="J120" s="459" t="str">
        <f>FHD_NOTE_P_78</f>
        <v/>
      </c>
      <c r="K120" s="713"/>
      <c r="AF120" s="1801">
        <v>0</v>
      </c>
    </row>
    <row s="8265" customFormat="1" customHeight="1" ht="0.75">
      <c r="A121" s="2541"/>
      <c r="D121" s="718"/>
      <c r="E121" s="1183" t="str">
        <f>E120&amp;".0"</f>
        <v>15.0</v>
      </c>
      <c r="F121" s="1167"/>
      <c r="G121" s="1821"/>
      <c r="H121" s="1162"/>
      <c r="I121" s="1162"/>
      <c r="J121" s="1166"/>
      <c r="AF121" s="1806">
        <v>0</v>
      </c>
    </row>
    <row customHeight="1" ht="15">
      <c r="A122" s="2541"/>
      <c r="D122" s="1803"/>
      <c r="E122" s="740"/>
      <c r="F122" s="1338" t="s">
        <v>590</v>
      </c>
      <c r="G122" s="742"/>
      <c r="H122" s="743"/>
      <c r="I122" s="743"/>
      <c r="J122" s="1174" t="s">
        <v>602</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566</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65" customFormat="1" customHeight="1" ht="0.75">
      <c r="A124" s="2541"/>
      <c r="D124" s="718"/>
      <c r="E124" s="1183" t="str">
        <f>E123&amp;".0"</f>
        <v>16.0</v>
      </c>
      <c r="F124" s="1168"/>
      <c r="G124" s="1821"/>
      <c r="H124" s="1162"/>
      <c r="I124" s="1162"/>
      <c r="J124" s="1166"/>
      <c r="AF124" s="1806">
        <v>0</v>
      </c>
    </row>
    <row customHeight="1" ht="15">
      <c r="A125" s="2541"/>
      <c r="D125" s="1803"/>
      <c r="E125" s="740"/>
      <c r="F125" s="1338" t="s">
        <v>590</v>
      </c>
      <c r="G125" s="742"/>
      <c r="H125" s="743"/>
      <c r="I125" s="743"/>
      <c r="J125" s="1174" t="s">
        <v>603</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604</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605</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592</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592</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592</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37"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7"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7"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7"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7"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7"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7"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7"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7"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7"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7"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7"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7"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7"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7"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7"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7"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7"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7"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7"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7"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7"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7"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7"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7"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7"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7"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7"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7"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7"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7"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7"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7"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7"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7"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7"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7"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7"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7"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7"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7"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7"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7"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7"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7"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7"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7"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7"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7"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7"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7"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7"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7"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7"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7"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7"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7"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7"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7"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7"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7"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7"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7"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7"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7"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7"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7"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7"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7"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7"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7"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7"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7"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7"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7"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7"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7"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7"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7"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7"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7"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7"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7"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7"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7"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7"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7"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7"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83</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FAC59-638D-887A-F0AA-40BE2F22429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73" width="14.7109375" hidden="1" customWidth="1"/>
    <col min="2" max="2" style="8149" width="17.00390625" hidden="1" customWidth="1"/>
    <col min="3" max="3" style="8185" width="3.00390625" customWidth="1"/>
    <col min="4" max="4" style="8185" width="1.8515625" hidden="1" customWidth="1"/>
    <col min="5" max="6" style="8185" width="7.00390625" customWidth="1"/>
    <col min="7" max="7" style="8185" width="29.00390625" customWidth="1"/>
    <col min="8" max="8" style="8185" width="3.7109375" customWidth="1"/>
    <col min="9" max="9" style="8185" width="5.00390625" customWidth="1"/>
    <col min="10" max="11" style="8185" width="24.00390625" customWidth="1"/>
    <col min="12" max="12" style="8185" width="3.00390625" customWidth="1"/>
    <col min="13" max="13" style="8185" width="6.00390625" customWidth="1"/>
    <col min="14" max="14" style="8185" width="25.00390625" customWidth="1"/>
    <col min="15" max="18" style="8185" width="18.00390625" customWidth="1"/>
    <col min="19" max="19" style="8185" width="93.00390625" customWidth="1"/>
    <col min="20" max="20" style="8185" width="10.00390625" customWidth="1"/>
    <col min="21" max="21" style="8265" width="10.00390625" customWidth="1"/>
    <col min="22" max="22" style="8265" width="11.00390625" customWidth="1"/>
    <col min="23" max="27" style="8149" width="10.00390625" customWidth="1"/>
    <col min="28" max="83" style="8185" width="8.00390625" customWidth="1"/>
    <col min="84" max="84" style="818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85" customFormat="1" customHeight="1" ht="16.8">
      <c r="A6" s="780"/>
      <c r="B6" s="929"/>
      <c r="C6" s="679"/>
      <c r="D6" s="1228"/>
      <c r="E6" s="2346" t="str">
        <f>IF(org=0,"Не определено",org)</f>
        <v>АО "ДГК" СП "Биробиджанская ТЭЦ"</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89</v>
      </c>
      <c r="E10" s="2297" t="s">
        <v>89</v>
      </c>
      <c r="F10" s="2297"/>
      <c r="G10" s="691" t="s">
        <v>307</v>
      </c>
      <c r="H10" s="2297" t="s">
        <v>89</v>
      </c>
      <c r="I10" s="2297"/>
      <c r="J10" s="691" t="s">
        <v>606</v>
      </c>
      <c r="K10" s="691" t="s">
        <v>607</v>
      </c>
      <c r="L10" s="2297" t="s">
        <v>89</v>
      </c>
      <c r="M10" s="2297"/>
      <c r="N10" s="691" t="s">
        <v>608</v>
      </c>
      <c r="O10" s="691" t="s">
        <v>609</v>
      </c>
      <c r="P10" s="691" t="s">
        <v>610</v>
      </c>
      <c r="Q10" s="691" t="s">
        <v>611</v>
      </c>
      <c r="R10" s="691" t="s">
        <v>612</v>
      </c>
      <c r="S10" s="2297"/>
      <c r="T10" s="504"/>
      <c r="CF10" s="675">
        <v>46</v>
      </c>
    </row>
    <row s="8265" customFormat="1" customHeight="1" ht="15" hidden="1">
      <c r="A11" s="1222"/>
      <c r="D11" s="1195" t="s">
        <v>110</v>
      </c>
      <c r="E11" s="1195"/>
      <c r="F11" s="1195" t="s">
        <v>111</v>
      </c>
      <c r="G11" s="1195" t="s">
        <v>91</v>
      </c>
      <c r="H11" s="1195"/>
      <c r="I11" s="1195" t="s">
        <v>92</v>
      </c>
      <c r="J11" s="1195" t="s">
        <v>112</v>
      </c>
      <c r="K11" s="1195" t="s">
        <v>93</v>
      </c>
      <c r="L11" s="1195"/>
      <c r="M11" s="1195" t="s">
        <v>94</v>
      </c>
      <c r="N11" s="1195" t="s">
        <v>100</v>
      </c>
      <c r="O11" s="1195" t="s">
        <v>148</v>
      </c>
      <c r="P11" s="1195" t="s">
        <v>149</v>
      </c>
      <c r="Q11" s="1195" t="s">
        <v>150</v>
      </c>
      <c r="R11" s="1195" t="s">
        <v>151</v>
      </c>
      <c r="S11" s="1195" t="s">
        <v>152</v>
      </c>
      <c r="U11" s="781"/>
      <c r="V11" s="781"/>
      <c r="W11" s="781"/>
      <c r="CF11" s="681">
        <v>0</v>
      </c>
    </row>
    <row s="8185" customFormat="1" customHeight="1" ht="1.05">
      <c r="A12" s="785"/>
      <c r="B12" s="532"/>
      <c r="D12" s="718"/>
      <c r="E12" s="516"/>
      <c r="F12" s="516"/>
      <c r="Q12" s="786"/>
      <c r="R12" s="787"/>
      <c r="T12" s="788"/>
      <c r="U12" s="789"/>
      <c r="V12" s="789"/>
      <c r="W12" s="790"/>
      <c r="X12" s="532"/>
      <c r="Y12" s="532"/>
      <c r="Z12" s="532"/>
      <c r="AA12" s="532"/>
      <c r="CF12" s="679">
        <v>1</v>
      </c>
    </row>
    <row s="8837"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25" customFormat="1" customHeight="1" ht="15" hidden="1">
      <c r="A14" s="793" t="s">
        <v>117</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25" customFormat="1" customHeight="1" ht="15" hidden="1">
      <c r="A15" s="793"/>
      <c r="B15" s="794"/>
      <c r="C15" s="794"/>
      <c r="D15" s="2551"/>
      <c r="E15" s="2547" t="s">
        <v>568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25" customFormat="1" customHeight="1" ht="15" hidden="1">
      <c r="A16" s="793"/>
      <c r="B16" s="794"/>
      <c r="C16" s="794"/>
      <c r="D16" s="2551"/>
      <c r="E16" s="2547" t="s">
        <v>569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25" customFormat="1" customHeight="1" ht="22.5" hidden="1">
      <c r="A17" s="803"/>
      <c r="B17" s="587"/>
      <c r="C17" s="582"/>
      <c r="D17" s="2551"/>
      <c r="E17" s="2546" t="s">
        <v>614</v>
      </c>
      <c r="F17" s="2546"/>
      <c r="G17" s="2546"/>
      <c r="H17" s="2546"/>
      <c r="I17" s="2546"/>
      <c r="J17" s="2546"/>
      <c r="K17" s="2546"/>
      <c r="L17" s="2546"/>
      <c r="M17" s="2546"/>
      <c r="N17" s="2546"/>
      <c r="O17" s="2546"/>
      <c r="P17" s="2546"/>
      <c r="Q17" s="728">
        <f>SUMIF(T18:T19,"i",Q18:Q19)</f>
        <v>0</v>
      </c>
      <c r="R17" s="1187"/>
      <c r="S17" s="1067" t="s">
        <v>615</v>
      </c>
      <c r="T17" s="887" t="s">
        <v>616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25"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25"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25" customFormat="1" customHeight="1" ht="22.5" hidden="1">
      <c r="A20" s="803"/>
      <c r="B20" s="587"/>
      <c r="C20" s="582"/>
      <c r="D20" s="2551"/>
      <c r="E20" s="2546" t="s">
        <v>617</v>
      </c>
      <c r="F20" s="2546"/>
      <c r="G20" s="2546"/>
      <c r="H20" s="2546"/>
      <c r="I20" s="2546"/>
      <c r="J20" s="2546"/>
      <c r="K20" s="2546"/>
      <c r="L20" s="2546"/>
      <c r="M20" s="2546"/>
      <c r="N20" s="2546"/>
      <c r="O20" s="2546"/>
      <c r="P20" s="2546"/>
      <c r="Q20" s="728">
        <f>SUMIF(T21:T22,"i",Q21:Q22)</f>
        <v>0</v>
      </c>
      <c r="R20" s="1187"/>
      <c r="S20" s="879" t="s">
        <v>618</v>
      </c>
      <c r="T20" s="887" t="s">
        <v>616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25"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25"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83</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2A94B-7BFF-3C6D-062A-EEDD7E96E3A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05" width="10.7109375" hidden="1" customWidth="1"/>
    <col min="6" max="6" style="8264" width="16.8515625" hidden="1" customWidth="1"/>
    <col min="7" max="7" style="8265" width="5.57421875" hidden="1" customWidth="1"/>
    <col min="8" max="8" style="8185" width="3.00390625" customWidth="1"/>
    <col min="9" max="9" style="8185" width="7.00390625" customWidth="1"/>
    <col min="10" max="10" style="8185" width="56.00390625" customWidth="1"/>
    <col min="11" max="11" style="8185" width="10.00390625" customWidth="1"/>
    <col min="12" max="12" style="8185" width="40.57421875" hidden="1" customWidth="1"/>
    <col min="13" max="13" style="8185" width="40.7109375" customWidth="1"/>
    <col min="14" max="14" style="8264" width="9.7109375" hidden="1" customWidth="1"/>
    <col min="15" max="15" style="8185" width="102.00390625" customWidth="1"/>
    <col min="16" max="16" style="8264" width="9.00390625" customWidth="1"/>
    <col min="17" max="17" style="8265" width="5.00390625" customWidth="1"/>
    <col min="18" max="18" style="8265" width="3.00390625" customWidth="1"/>
    <col min="19" max="22" style="8264" width="3.00390625" customWidth="1"/>
    <col min="23" max="23" style="8265" width="10.00390625" customWidth="1"/>
    <col min="24" max="24" style="8264" width="34.00390625" customWidth="1"/>
    <col min="25" max="25" style="8264" width="9.00390625" customWidth="1"/>
    <col min="26" max="26" style="9506" width="8.00390625" customWidth="1"/>
    <col min="27" max="31" style="8264" width="8.00390625" customWidth="1"/>
    <col min="32" max="36" style="8149" width="8.00390625" customWidth="1"/>
    <col min="37" max="37" style="8185" width="5.421875" hidden="1" customWidth="1"/>
  </cols>
  <sheetData>
    <row s="8264" customFormat="1" customHeight="1" ht="33.75" hidden="1">
      <c r="A1" s="1157"/>
      <c r="B1" s="1157"/>
      <c r="C1" s="1157"/>
      <c r="D1" s="1157"/>
      <c r="E1" s="1157"/>
      <c r="G1" s="1806"/>
      <c r="H1" s="1048"/>
      <c r="L1" s="1536">
        <v>4</v>
      </c>
      <c r="M1" s="1536">
        <v>4</v>
      </c>
      <c r="Q1" s="1806"/>
      <c r="R1" s="1806"/>
      <c r="W1" s="1806"/>
      <c r="AK1" s="1536" t="s">
        <v>14</v>
      </c>
    </row>
    <row s="8264" customFormat="1" customHeight="1" ht="78.75" hidden="1">
      <c r="A2" s="1157"/>
      <c r="B2" s="2223" t="s">
        <v>619</v>
      </c>
      <c r="C2" s="2223" t="s">
        <v>620</v>
      </c>
      <c r="D2" s="2222" t="s">
        <v>621</v>
      </c>
      <c r="E2" s="2226">
        <f>RIGHT(I2,LEN(I2)-SEARCH("#",SUBSTITUTE(I2,".","#",LEN(I2)-LEN(SUBSTITUTE(I2,".","")))))</f>
      </c>
      <c r="F2" s="2228">
        <f>J2</f>
        <v>0</v>
      </c>
      <c r="G2" s="1806"/>
      <c r="H2" s="2229"/>
      <c r="I2" s="2219"/>
      <c r="J2" s="710"/>
      <c r="K2" s="2189" t="s">
        <v>560</v>
      </c>
      <c r="L2" s="921"/>
      <c r="M2" s="921"/>
      <c r="N2" s="713"/>
      <c r="O2" s="1695" t="s">
        <v>561</v>
      </c>
      <c r="P2" s="713"/>
      <c r="Q2" s="1806"/>
      <c r="R2" s="1806"/>
      <c r="W2" s="1806"/>
      <c r="Z2" s="714"/>
      <c r="AF2" s="1802"/>
      <c r="AG2" s="1802"/>
      <c r="AH2" s="1802"/>
      <c r="AI2" s="1802"/>
      <c r="AJ2" s="1802"/>
      <c r="AK2" s="1536">
        <v>0</v>
      </c>
    </row>
    <row customHeight="1" ht="11.25" hidden="1">
      <c r="E3" s="2221" t="s">
        <v>622</v>
      </c>
      <c r="L3" s="1801">
        <f>0</f>
        <v>0</v>
      </c>
      <c r="M3" s="1801">
        <v>1</v>
      </c>
      <c r="AK3" s="1801">
        <v>0</v>
      </c>
    </row>
    <row s="8149"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623</v>
      </c>
      <c r="J6" s="2477"/>
      <c r="K6" s="2477"/>
      <c r="L6" s="2477"/>
      <c r="M6" s="2477"/>
      <c r="O6" s="726"/>
      <c r="AK6" s="1801">
        <v>55</v>
      </c>
    </row>
    <row customHeight="1" ht="25.2">
      <c r="I7" s="2419" t="str">
        <f>IF(org=0,"Не определено",org)</f>
        <v>АО "ДГК" СП "Биробиджанская ТЭЦ"</v>
      </c>
      <c r="J7" s="2419"/>
      <c r="K7" s="2419"/>
      <c r="L7" s="2419"/>
      <c r="M7" s="2419"/>
      <c r="AK7" s="1801">
        <v>24</v>
      </c>
    </row>
    <row customHeight="1" ht="11.549999999999999">
      <c r="I8" s="1305"/>
      <c r="J8" s="1305"/>
      <c r="K8" s="1305"/>
      <c r="L8" s="1305"/>
      <c r="M8" s="1305"/>
      <c r="AK8" s="1801">
        <v>11</v>
      </c>
    </row>
    <row s="8265" customFormat="1" customHeight="1" ht="30" hidden="1">
      <c r="A9" s="1337"/>
      <c r="B9" s="1337"/>
      <c r="C9" s="1337"/>
      <c r="E9" s="1337"/>
      <c r="H9" s="1812"/>
      <c r="L9" s="1059"/>
      <c r="M9" s="1059" t="s">
        <v>117</v>
      </c>
      <c r="AK9" s="1806">
        <v>1</v>
      </c>
    </row>
    <row customHeight="1" ht="11.549999999999999">
      <c r="E10" s="2220" t="s">
        <v>624</v>
      </c>
      <c r="I10" s="881"/>
      <c r="J10" s="2537" t="s">
        <v>106</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625</v>
      </c>
      <c r="I11" s="881"/>
      <c r="J11" s="2537" t="s">
        <v>568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626</v>
      </c>
      <c r="I12" s="1832"/>
      <c r="J12" s="2537" t="s">
        <v>569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627</v>
      </c>
      <c r="F13" s="2220" t="s">
        <v>628</v>
      </c>
      <c r="I13" s="2539" t="s">
        <v>305</v>
      </c>
      <c r="J13" s="2540"/>
      <c r="K13" s="2540"/>
      <c r="L13" s="2197"/>
      <c r="M13" s="2237"/>
      <c r="O13" s="2297"/>
      <c r="AK13" s="1801">
        <v>11</v>
      </c>
    </row>
    <row customHeight="1" ht="24">
      <c r="I14" s="2190" t="s">
        <v>89</v>
      </c>
      <c r="J14" s="2190" t="s">
        <v>307</v>
      </c>
      <c r="K14" s="2190" t="s">
        <v>570</v>
      </c>
      <c r="L14" s="2230" t="s">
        <v>308</v>
      </c>
      <c r="M14" s="2231" t="s">
        <v>308</v>
      </c>
      <c r="O14" s="2297"/>
      <c r="AK14" s="1801">
        <v>23</v>
      </c>
    </row>
    <row customHeight="1" ht="24">
      <c r="A15" s="2224"/>
      <c r="B15" s="2223" t="s">
        <v>629</v>
      </c>
      <c r="C15" s="2223" t="s">
        <v>630</v>
      </c>
      <c r="D15" s="2222" t="s">
        <v>631</v>
      </c>
      <c r="E15" s="2226" t="s">
        <v>632</v>
      </c>
      <c r="F15" s="2226" t="s">
        <v>632</v>
      </c>
      <c r="G15" s="1806" t="s">
        <v>592</v>
      </c>
      <c r="H15" s="2191"/>
      <c r="I15" s="1800">
        <v>1</v>
      </c>
      <c r="J15" s="2192" t="s">
        <v>633</v>
      </c>
      <c r="K15" s="2190" t="s">
        <v>311</v>
      </c>
      <c r="L15" s="832"/>
      <c r="M15" s="988"/>
      <c r="N15" s="713" t="s">
        <v>634</v>
      </c>
      <c r="O15" s="1695" t="s">
        <v>635</v>
      </c>
      <c r="P15" s="713" t="s">
        <v>634</v>
      </c>
      <c r="AK15" s="1801">
        <v>23</v>
      </c>
    </row>
    <row customHeight="1" ht="35.699999999999996">
      <c r="A16" s="2224"/>
      <c r="B16" s="2223" t="s">
        <v>636</v>
      </c>
      <c r="C16" s="2223" t="s">
        <v>637</v>
      </c>
      <c r="D16" s="2222" t="s">
        <v>621</v>
      </c>
      <c r="E16" s="2226" t="s">
        <v>632</v>
      </c>
      <c r="F16" s="2226" t="s">
        <v>632</v>
      </c>
      <c r="H16" s="2191"/>
      <c r="I16" s="1799">
        <v>2</v>
      </c>
      <c r="J16" s="2233" t="s">
        <v>638</v>
      </c>
      <c r="K16" s="2232" t="s">
        <v>560</v>
      </c>
      <c r="L16" s="2238"/>
      <c r="M16" s="1846"/>
      <c r="N16" s="713" t="s">
        <v>634</v>
      </c>
      <c r="O16" s="1695" t="s">
        <v>639</v>
      </c>
      <c r="P16" s="713" t="s">
        <v>634</v>
      </c>
      <c r="AK16" s="1801">
        <v>34</v>
      </c>
    </row>
    <row s="8265" customFormat="1" customHeight="1" ht="17.25" hidden="1">
      <c r="A17" s="1337"/>
      <c r="B17" s="1337"/>
      <c r="C17" s="1337"/>
      <c r="D17" s="1337"/>
      <c r="E17" s="1337"/>
      <c r="H17" s="1494"/>
      <c r="I17" s="1183" t="s">
        <v>640</v>
      </c>
      <c r="J17" s="1161"/>
      <c r="K17" s="1183"/>
      <c r="L17" s="1162"/>
      <c r="M17" s="1162"/>
      <c r="O17" s="1555"/>
      <c r="AK17" s="1806">
        <v>1</v>
      </c>
    </row>
    <row s="8264" customFormat="1" customHeight="1" ht="24">
      <c r="A18" s="1157"/>
      <c r="B18" s="1157"/>
      <c r="C18" s="1157"/>
      <c r="D18" s="1157"/>
      <c r="E18" s="1157"/>
      <c r="G18" s="1806"/>
      <c r="H18" s="1803"/>
      <c r="I18" s="740"/>
      <c r="J18" s="741" t="s">
        <v>590</v>
      </c>
      <c r="K18" s="742"/>
      <c r="L18" s="2240"/>
      <c r="M18" s="743"/>
      <c r="N18" s="713"/>
      <c r="O18" s="1695" t="s">
        <v>591</v>
      </c>
      <c r="P18" s="713"/>
      <c r="Q18" s="1806"/>
      <c r="R18" s="1806"/>
      <c r="W18" s="1806"/>
      <c r="Z18" s="714"/>
      <c r="AF18" s="1802"/>
      <c r="AG18" s="1802"/>
      <c r="AH18" s="1802"/>
      <c r="AI18" s="1802"/>
      <c r="AJ18" s="1802"/>
      <c r="AK18" s="1536">
        <v>23</v>
      </c>
    </row>
    <row customHeight="1" ht="19.95">
      <c r="A19" s="2224"/>
      <c r="B19" s="2223" t="s">
        <v>641</v>
      </c>
      <c r="C19" s="2223" t="s">
        <v>642</v>
      </c>
      <c r="D19" s="2222" t="s">
        <v>621</v>
      </c>
      <c r="E19" s="2226" t="s">
        <v>632</v>
      </c>
      <c r="F19" s="2226" t="s">
        <v>632</v>
      </c>
      <c r="H19" s="2191"/>
      <c r="I19" s="1834">
        <v>3</v>
      </c>
      <c r="J19" s="2192" t="s">
        <v>642</v>
      </c>
      <c r="K19" s="2188" t="s">
        <v>560</v>
      </c>
      <c r="L19" s="897"/>
      <c r="M19" s="727"/>
      <c r="N19" s="713"/>
      <c r="O19" s="1695" t="s">
        <v>643</v>
      </c>
      <c r="P19" s="713"/>
      <c r="AK19" s="1801">
        <v>19</v>
      </c>
    </row>
    <row customHeight="1" ht="77.7">
      <c r="A20" s="2224"/>
      <c r="B20" s="2223" t="s">
        <v>644</v>
      </c>
      <c r="C20" s="2223" t="s">
        <v>645</v>
      </c>
      <c r="D20" s="2222" t="s">
        <v>621</v>
      </c>
      <c r="E20" s="2226" t="s">
        <v>632</v>
      </c>
      <c r="F20" s="2226" t="s">
        <v>632</v>
      </c>
      <c r="H20" s="2191"/>
      <c r="I20" s="1834">
        <v>4</v>
      </c>
      <c r="J20" s="2192" t="s">
        <v>646</v>
      </c>
      <c r="K20" s="2188" t="s">
        <v>587</v>
      </c>
      <c r="L20" s="897"/>
      <c r="M20" s="727"/>
      <c r="N20" s="713"/>
      <c r="O20" s="1695"/>
      <c r="P20" s="713"/>
      <c r="AK20" s="1801">
        <v>74</v>
      </c>
    </row>
    <row customHeight="1" ht="35.699999999999996">
      <c r="A21" s="2224"/>
      <c r="B21" s="2223" t="s">
        <v>647</v>
      </c>
      <c r="C21" s="2223" t="s">
        <v>648</v>
      </c>
      <c r="D21" s="2222" t="s">
        <v>621</v>
      </c>
      <c r="E21" s="2226" t="s">
        <v>632</v>
      </c>
      <c r="F21" s="2226" t="s">
        <v>632</v>
      </c>
      <c r="H21" s="2191"/>
      <c r="I21" s="1834">
        <v>5</v>
      </c>
      <c r="J21" s="2192" t="s">
        <v>649</v>
      </c>
      <c r="K21" s="2188" t="s">
        <v>587</v>
      </c>
      <c r="L21" s="897"/>
      <c r="M21" s="727"/>
      <c r="N21" s="713"/>
      <c r="O21" s="1695" t="s">
        <v>643</v>
      </c>
      <c r="P21" s="713"/>
      <c r="AK21" s="1801">
        <v>34</v>
      </c>
    </row>
    <row customHeight="1" ht="48.29999999999999">
      <c r="A22" s="2224"/>
      <c r="B22" s="2223" t="s">
        <v>650</v>
      </c>
      <c r="C22" s="2223" t="s">
        <v>651</v>
      </c>
      <c r="D22" s="2222" t="s">
        <v>621</v>
      </c>
      <c r="E22" s="2226" t="s">
        <v>632</v>
      </c>
      <c r="F22" s="2226" t="s">
        <v>632</v>
      </c>
      <c r="H22" s="2191"/>
      <c r="I22" s="1834">
        <v>6</v>
      </c>
      <c r="J22" s="2192" t="s">
        <v>652</v>
      </c>
      <c r="K22" s="2188" t="s">
        <v>587</v>
      </c>
      <c r="L22" s="897"/>
      <c r="M22" s="727"/>
      <c r="N22" s="713"/>
      <c r="O22" s="1695" t="s">
        <v>653</v>
      </c>
      <c r="P22" s="713"/>
      <c r="AK22" s="1801">
        <v>46</v>
      </c>
    </row>
    <row customHeight="1" ht="19.95">
      <c r="A23" s="2224"/>
      <c r="B23" s="2223" t="s">
        <v>654</v>
      </c>
      <c r="C23" s="2223" t="s">
        <v>655</v>
      </c>
      <c r="D23" s="2222" t="s">
        <v>621</v>
      </c>
      <c r="E23" s="2226" t="s">
        <v>632</v>
      </c>
      <c r="F23" s="2226" t="s">
        <v>632</v>
      </c>
      <c r="H23" s="2191"/>
      <c r="I23" s="1834" t="s">
        <v>656</v>
      </c>
      <c r="J23" s="1694" t="s">
        <v>657</v>
      </c>
      <c r="K23" s="2188" t="s">
        <v>587</v>
      </c>
      <c r="L23" s="897"/>
      <c r="M23" s="727"/>
      <c r="N23" s="713"/>
      <c r="O23" s="1695" t="s">
        <v>643</v>
      </c>
      <c r="P23" s="713"/>
      <c r="AK23" s="1801">
        <v>19</v>
      </c>
    </row>
    <row customHeight="1" ht="19.95">
      <c r="A24" s="2224"/>
      <c r="B24" s="2223" t="s">
        <v>658</v>
      </c>
      <c r="C24" s="2223" t="s">
        <v>659</v>
      </c>
      <c r="D24" s="2222" t="s">
        <v>621</v>
      </c>
      <c r="E24" s="2226" t="s">
        <v>632</v>
      </c>
      <c r="F24" s="2226" t="s">
        <v>632</v>
      </c>
      <c r="H24" s="2191"/>
      <c r="I24" s="1834" t="s">
        <v>660</v>
      </c>
      <c r="J24" s="1694" t="s">
        <v>661</v>
      </c>
      <c r="K24" s="2188" t="s">
        <v>587</v>
      </c>
      <c r="L24" s="897"/>
      <c r="M24" s="727"/>
      <c r="N24" s="713"/>
      <c r="O24" s="1695"/>
      <c r="P24" s="713"/>
      <c r="AK24" s="1801">
        <v>19</v>
      </c>
    </row>
    <row customHeight="1" ht="24">
      <c r="A25" s="2224"/>
      <c r="B25" s="2223" t="s">
        <v>662</v>
      </c>
      <c r="C25" s="2223" t="s">
        <v>663</v>
      </c>
      <c r="D25" s="2222" t="s">
        <v>621</v>
      </c>
      <c r="E25" s="2226" t="s">
        <v>632</v>
      </c>
      <c r="F25" s="2226" t="s">
        <v>632</v>
      </c>
      <c r="H25" s="2191"/>
      <c r="I25" s="1834" t="s">
        <v>664</v>
      </c>
      <c r="J25" s="1694" t="s">
        <v>665</v>
      </c>
      <c r="K25" s="2188" t="s">
        <v>587</v>
      </c>
      <c r="L25" s="897"/>
      <c r="M25" s="727"/>
      <c r="N25" s="713"/>
      <c r="O25" s="1695"/>
      <c r="P25" s="713"/>
      <c r="AK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713"/>
      <c r="O26" s="1695"/>
      <c r="P26" s="713"/>
      <c r="AK26" s="1801">
        <v>23</v>
      </c>
    </row>
    <row customHeight="1" ht="24">
      <c r="A27" s="2224"/>
      <c r="B27" s="2223" t="s">
        <v>669</v>
      </c>
      <c r="C27" s="2223" t="s">
        <v>670</v>
      </c>
      <c r="D27" s="2222" t="s">
        <v>621</v>
      </c>
      <c r="E27" s="2226" t="s">
        <v>632</v>
      </c>
      <c r="F27" s="2226" t="s">
        <v>632</v>
      </c>
      <c r="H27" s="2191"/>
      <c r="I27" s="1834">
        <v>8</v>
      </c>
      <c r="J27" s="2192" t="s">
        <v>670</v>
      </c>
      <c r="K27" s="2188" t="s">
        <v>593</v>
      </c>
      <c r="L27" s="897"/>
      <c r="M27" s="727"/>
      <c r="N27" s="713"/>
      <c r="O27" s="1695"/>
      <c r="P27" s="713"/>
      <c r="AK27" s="1801">
        <v>23</v>
      </c>
    </row>
    <row customHeight="1" ht="35.699999999999996">
      <c r="A28" s="2224"/>
      <c r="B28" s="2223" t="s">
        <v>671</v>
      </c>
      <c r="C28" s="2223" t="s">
        <v>672</v>
      </c>
      <c r="D28" s="2222" t="s">
        <v>621</v>
      </c>
      <c r="E28" s="2226" t="s">
        <v>632</v>
      </c>
      <c r="F28" s="2226" t="s">
        <v>632</v>
      </c>
      <c r="H28" s="2191"/>
      <c r="I28" s="1845">
        <v>9</v>
      </c>
      <c r="J28" s="2192" t="s">
        <v>673</v>
      </c>
      <c r="K28" s="2188" t="s">
        <v>564</v>
      </c>
      <c r="L28" s="897"/>
      <c r="M28" s="727"/>
      <c r="N28" s="713"/>
      <c r="O28" s="1695"/>
      <c r="P28" s="713"/>
      <c r="AK28" s="1801">
        <v>34</v>
      </c>
    </row>
    <row customHeight="1" ht="35.699999999999996">
      <c r="A29" s="2224"/>
      <c r="B29" s="2223" t="s">
        <v>674</v>
      </c>
      <c r="C29" s="2223" t="s">
        <v>675</v>
      </c>
      <c r="D29" s="2222" t="s">
        <v>621</v>
      </c>
      <c r="E29" s="2226" t="s">
        <v>632</v>
      </c>
      <c r="F29" s="2226" t="s">
        <v>632</v>
      </c>
      <c r="H29" s="2191"/>
      <c r="I29" s="1845">
        <v>10</v>
      </c>
      <c r="J29" s="2192" t="s">
        <v>676</v>
      </c>
      <c r="K29" s="2188" t="s">
        <v>564</v>
      </c>
      <c r="L29" s="897"/>
      <c r="M29" s="727"/>
      <c r="N29" s="713"/>
      <c r="O29" s="1695"/>
      <c r="P29" s="713"/>
      <c r="AK29" s="1801">
        <v>34</v>
      </c>
    </row>
    <row customHeight="1" ht="24">
      <c r="A30" s="2224"/>
      <c r="B30" s="2223" t="s">
        <v>677</v>
      </c>
      <c r="C30" s="2223" t="s">
        <v>678</v>
      </c>
      <c r="D30" s="2222" t="s">
        <v>621</v>
      </c>
      <c r="E30" s="2226" t="s">
        <v>632</v>
      </c>
      <c r="F30" s="2226" t="s">
        <v>632</v>
      </c>
      <c r="H30" s="2191"/>
      <c r="I30" s="1845">
        <v>11</v>
      </c>
      <c r="J30" s="2192" t="s">
        <v>678</v>
      </c>
      <c r="K30" s="2188" t="s">
        <v>594</v>
      </c>
      <c r="L30" s="2239"/>
      <c r="M30" s="1791"/>
      <c r="N30" s="713"/>
      <c r="O30" s="1695"/>
      <c r="P30" s="713"/>
      <c r="AK30" s="1801">
        <v>23</v>
      </c>
    </row>
    <row customHeight="1" ht="24">
      <c r="A31" s="2224"/>
      <c r="B31" s="2223" t="s">
        <v>679</v>
      </c>
      <c r="C31" s="2223" t="s">
        <v>680</v>
      </c>
      <c r="D31" s="2222" t="s">
        <v>621</v>
      </c>
      <c r="E31" s="2226" t="s">
        <v>632</v>
      </c>
      <c r="F31" s="2226" t="s">
        <v>632</v>
      </c>
      <c r="H31" s="2191"/>
      <c r="I31" s="1845">
        <v>12</v>
      </c>
      <c r="J31" s="2192" t="s">
        <v>680</v>
      </c>
      <c r="K31" s="2188" t="s">
        <v>594</v>
      </c>
      <c r="L31" s="2239"/>
      <c r="M31" s="1791"/>
      <c r="N31" s="713"/>
      <c r="O31" s="1695"/>
      <c r="P31" s="713"/>
      <c r="AK31" s="1801">
        <v>23</v>
      </c>
    </row>
    <row customHeight="1" ht="48.29999999999999">
      <c r="A32" s="2224"/>
      <c r="B32" s="2223" t="s">
        <v>681</v>
      </c>
      <c r="C32" s="2223" t="s">
        <v>682</v>
      </c>
      <c r="D32" s="2222" t="s">
        <v>621</v>
      </c>
      <c r="E32" s="2226" t="s">
        <v>632</v>
      </c>
      <c r="F32" s="2226" t="s">
        <v>632</v>
      </c>
      <c r="H32" s="2191"/>
      <c r="I32" s="1845">
        <v>13</v>
      </c>
      <c r="J32" s="2192" t="s">
        <v>683</v>
      </c>
      <c r="K32" s="2188" t="s">
        <v>604</v>
      </c>
      <c r="L32" s="897"/>
      <c r="M32" s="727"/>
      <c r="N32" s="713"/>
      <c r="O32" s="1695" t="s">
        <v>643</v>
      </c>
      <c r="P32" s="713"/>
      <c r="AK32" s="1801">
        <v>46</v>
      </c>
    </row>
    <row s="8264"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713"/>
      <c r="O33" s="1695" t="s">
        <v>643</v>
      </c>
      <c r="P33" s="713"/>
      <c r="Q33" s="1806"/>
      <c r="R33" s="1806"/>
      <c r="W33" s="1806"/>
      <c r="Z33" s="714"/>
      <c r="AF33" s="1802"/>
      <c r="AG33" s="1802"/>
      <c r="AH33" s="1802"/>
      <c r="AI33" s="1802"/>
      <c r="AJ33" s="1802"/>
      <c r="AK33" s="1536">
        <v>46</v>
      </c>
    </row>
    <row customHeight="1" ht="108">
      <c r="A34" s="2224"/>
      <c r="B34" s="2223" t="s">
        <v>688</v>
      </c>
      <c r="C34" s="2223" t="s">
        <v>689</v>
      </c>
      <c r="D34" s="2222" t="s">
        <v>631</v>
      </c>
      <c r="E34" s="2226" t="s">
        <v>632</v>
      </c>
      <c r="F34" s="2226" t="s">
        <v>632</v>
      </c>
      <c r="G34" s="1806" t="s">
        <v>592</v>
      </c>
      <c r="H34" s="2191"/>
      <c r="I34" s="2202">
        <v>15</v>
      </c>
      <c r="J34" s="2203" t="s">
        <v>690</v>
      </c>
      <c r="K34" s="2188" t="s">
        <v>311</v>
      </c>
      <c r="L34" s="555"/>
      <c r="M34" s="1334"/>
      <c r="N34" s="713"/>
      <c r="O34" s="1695" t="s">
        <v>635</v>
      </c>
      <c r="P34" s="713"/>
      <c r="AK34" s="1801">
        <v>103</v>
      </c>
    </row>
    <row s="8837"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7"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7"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7"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7"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7"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7"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7"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7"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7"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7"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7"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7"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7"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7"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7"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7"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7"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7"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7"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7"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7"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7"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7"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7"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7"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7"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7"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7"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7"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7"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7"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7"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7"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7"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7"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7"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7"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7"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7"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7"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7"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7"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7"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7"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7"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7"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7"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7"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7"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7"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7"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7"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7"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7"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7"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7"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7"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7"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7"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7"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7"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7"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7"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7"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7"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7"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7"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7"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7"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7"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7"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7"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7"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7"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7"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7"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7"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7"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7"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7"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7"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7"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7"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7"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7"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7"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7"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7"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7"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7"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7"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7"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7"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7"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7"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7"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7"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7"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7"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7"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7"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7"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7"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7"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7"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7"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7"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7"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7"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7"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7"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7"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7"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7"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7"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7"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7"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7"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7"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7"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7"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7"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7"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7"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7"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7"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7"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7"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7"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7"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7"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7"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7"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7"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7"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7"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7"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7"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7"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7"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7"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7"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7"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7"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7"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7"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7"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7"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7"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7"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7"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7"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7"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7"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83</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05E1F-31E9-44EC-30E4-067C0ABB307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85" width="10.57421875" hidden="1"/>
    <col min="5" max="5" style="9083" width="9.140625" hidden="1" customWidth="1"/>
    <col min="6" max="7" style="8264" width="9.140625" hidden="1" customWidth="1"/>
    <col min="8" max="8" style="9084" width="3.00390625" customWidth="1"/>
    <col min="9" max="9" style="8185" width="6.00390625" customWidth="1"/>
    <col min="10" max="10" style="8185" width="63.00390625" customWidth="1"/>
    <col min="11" max="11" style="8185" width="9.00390625" customWidth="1"/>
    <col min="12" max="12" style="8185" width="39.00390625" customWidth="1"/>
    <col min="13" max="13" style="8185" width="89.00390625" customWidth="1"/>
    <col min="14" max="14" style="8185" width="10.00390625" customWidth="1"/>
    <col min="15" max="16" style="8354" width="10.00390625" customWidth="1"/>
    <col min="17" max="22" style="8185" width="10.00390625" customWidth="1"/>
    <col min="23" max="23" style="8185"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693</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 СП "Биробиджанская ТЭЦ"</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622</v>
      </c>
      <c r="F9" s="2221" t="s">
        <v>628</v>
      </c>
      <c r="H9" s="546"/>
      <c r="I9" s="2195" t="s">
        <v>89</v>
      </c>
      <c r="J9" s="2196" t="s">
        <v>307</v>
      </c>
      <c r="K9" s="2234" t="s">
        <v>570</v>
      </c>
      <c r="L9" s="2235" t="s">
        <v>308</v>
      </c>
      <c r="M9" s="2559"/>
      <c r="W9" s="1801">
        <v>34</v>
      </c>
    </row>
    <row customHeight="1" ht="35.699999999999996">
      <c r="B10" s="2223" t="s">
        <v>695</v>
      </c>
      <c r="C10" s="2223" t="s">
        <v>696</v>
      </c>
      <c r="D10" s="2222" t="s">
        <v>631</v>
      </c>
      <c r="E10" s="2226" t="s">
        <v>632</v>
      </c>
      <c r="F10" s="2226" t="s">
        <v>632</v>
      </c>
      <c r="H10" s="546"/>
      <c r="I10" s="2194" t="s">
        <v>110</v>
      </c>
      <c r="J10" s="2056" t="s">
        <v>697</v>
      </c>
      <c r="K10" s="2188" t="s">
        <v>311</v>
      </c>
      <c r="L10" s="988"/>
      <c r="M10" s="467" t="s">
        <v>698</v>
      </c>
      <c r="W10" s="1801">
        <v>34</v>
      </c>
    </row>
    <row customHeight="1" ht="50.25">
      <c r="B11" s="2223" t="s">
        <v>699</v>
      </c>
      <c r="C11" s="2223" t="s">
        <v>700</v>
      </c>
      <c r="D11" s="2222" t="s">
        <v>631</v>
      </c>
      <c r="E11" s="2226" t="s">
        <v>632</v>
      </c>
      <c r="F11" s="2226" t="s">
        <v>632</v>
      </c>
      <c r="H11" s="546"/>
      <c r="I11" s="2194" t="s">
        <v>111</v>
      </c>
      <c r="J11" s="2056" t="s">
        <v>701</v>
      </c>
      <c r="K11" s="2188" t="s">
        <v>311</v>
      </c>
      <c r="L11" s="988"/>
      <c r="M11" s="467" t="s">
        <v>698</v>
      </c>
      <c r="W11" s="1801">
        <v>48</v>
      </c>
    </row>
    <row customHeight="1" ht="48.29999999999999">
      <c r="B12" s="2223" t="s">
        <v>702</v>
      </c>
      <c r="C12" s="2223" t="s">
        <v>703</v>
      </c>
      <c r="D12" s="2222" t="s">
        <v>631</v>
      </c>
      <c r="E12" s="2226" t="s">
        <v>632</v>
      </c>
      <c r="F12" s="2226" t="s">
        <v>632</v>
      </c>
      <c r="H12" s="1858"/>
      <c r="I12" s="2194" t="s">
        <v>91</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83</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8AFDE-C08E-6F2B-C534-D57CE9065C7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5" width="10.7109375" hidden="1" customWidth="1"/>
    <col min="2" max="2" style="8264" width="16.8515625" hidden="1" customWidth="1"/>
    <col min="3" max="3" style="8265" width="5.57421875" hidden="1" customWidth="1"/>
    <col min="4" max="4" style="8185" width="3.00390625" customWidth="1"/>
    <col min="5" max="5" style="8185" width="7.00390625" customWidth="1"/>
    <col min="6" max="6" style="8185" width="56.00390625" customWidth="1"/>
    <col min="7" max="7" style="8185" width="10.00390625" customWidth="1"/>
    <col min="8" max="8" style="8185" width="40.7109375" hidden="1" customWidth="1"/>
    <col min="9" max="9" style="8185" width="40.00390625" customWidth="1"/>
    <col min="10" max="10" style="8185" width="102.00390625" customWidth="1"/>
    <col min="11" max="11" style="8264" width="9.00390625" customWidth="1"/>
    <col min="12" max="12" style="8265" width="5.00390625" customWidth="1"/>
    <col min="13" max="13" style="8265" width="3.00390625" customWidth="1"/>
    <col min="14" max="17" style="8264" width="3.00390625" customWidth="1"/>
    <col min="18" max="18" style="8265" width="10.00390625" customWidth="1"/>
    <col min="19" max="19" style="8264" width="34.00390625" customWidth="1"/>
    <col min="20" max="20" style="8264" width="9.00390625" customWidth="1"/>
    <col min="21" max="21" style="9506" width="8.00390625" customWidth="1"/>
    <col min="22" max="26" style="8264" width="8.00390625" customWidth="1"/>
    <col min="27" max="31" style="8149" width="8.00390625" customWidth="1"/>
    <col min="32" max="32" style="8185" width="10.421875" hidden="1" customWidth="1"/>
  </cols>
  <sheetData>
    <row s="8264" customFormat="1" customHeight="1" ht="22.5" hidden="1">
      <c r="A1" s="1157"/>
      <c r="C1" s="1806"/>
      <c r="D1" s="707"/>
      <c r="H1" s="1330">
        <v>4</v>
      </c>
      <c r="I1" s="1330">
        <v>4</v>
      </c>
      <c r="L1" s="1806"/>
      <c r="M1" s="1806"/>
      <c r="R1" s="1806"/>
      <c r="AF1" s="1330" t="s">
        <v>14</v>
      </c>
    </row>
    <row s="8264" customFormat="1" customHeight="1" ht="22.5" hidden="1">
      <c r="A2" s="1157"/>
      <c r="C2" s="1806"/>
      <c r="D2" s="708"/>
      <c r="E2" s="1807"/>
      <c r="F2" s="710"/>
      <c r="G2" s="1809" t="s">
        <v>556</v>
      </c>
      <c r="H2" s="711"/>
      <c r="I2" s="711"/>
      <c r="J2" s="712" t="s">
        <v>707</v>
      </c>
      <c r="K2" s="713"/>
      <c r="L2" s="1806"/>
      <c r="M2" s="1806"/>
      <c r="R2" s="1806"/>
      <c r="U2" s="714"/>
      <c r="AA2" s="1802"/>
      <c r="AB2" s="1802"/>
      <c r="AC2" s="1802"/>
      <c r="AD2" s="1802"/>
      <c r="AE2" s="1802"/>
      <c r="AF2" s="1330">
        <v>0</v>
      </c>
    </row>
    <row customHeight="1" ht="11.25" hidden="1">
      <c r="AF3" s="1801">
        <v>0</v>
      </c>
    </row>
    <row s="814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 СП "Биробиджанская ТЭЦ"</v>
      </c>
      <c r="F7" s="2419"/>
      <c r="G7" s="2419"/>
      <c r="H7" s="2419"/>
      <c r="I7" s="2419"/>
      <c r="AF7" s="1801">
        <v>11</v>
      </c>
    </row>
    <row customHeight="1" ht="11.549999999999999">
      <c r="E8" s="1305"/>
      <c r="F8" s="1305"/>
      <c r="G8" s="1305"/>
      <c r="H8" s="1305"/>
      <c r="I8" s="1305"/>
      <c r="AF8" s="1801">
        <v>11</v>
      </c>
    </row>
    <row s="8265" customFormat="1" customHeight="1" ht="4.2">
      <c r="A9" s="1337"/>
      <c r="D9" s="1812"/>
      <c r="H9" s="1059"/>
      <c r="I9" s="1059" t="s">
        <v>117</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89</v>
      </c>
      <c r="F14" s="1804" t="s">
        <v>307</v>
      </c>
      <c r="G14" s="1804" t="s">
        <v>570</v>
      </c>
      <c r="H14" s="1804" t="s">
        <v>308</v>
      </c>
      <c r="I14" s="1804" t="s">
        <v>308</v>
      </c>
      <c r="J14" s="2297"/>
      <c r="AF14" s="1801">
        <v>23</v>
      </c>
    </row>
    <row customHeight="1" ht="19.95">
      <c r="D15" s="1808"/>
      <c r="E15" s="1800" t="s">
        <v>110</v>
      </c>
      <c r="F15" s="877" t="s">
        <v>709</v>
      </c>
      <c r="G15" s="1816" t="s">
        <v>556</v>
      </c>
      <c r="H15" s="727"/>
      <c r="I15" s="727"/>
      <c r="J15" s="459" t="s">
        <v>710</v>
      </c>
      <c r="K15" s="713" t="s">
        <v>634</v>
      </c>
      <c r="AF15" s="1801">
        <v>19</v>
      </c>
    </row>
    <row customHeight="1" ht="35.699999999999996">
      <c r="D16" s="1808"/>
      <c r="E16" s="1800" t="s">
        <v>111</v>
      </c>
      <c r="F16" s="877" t="s">
        <v>711</v>
      </c>
      <c r="G16" s="1816" t="s">
        <v>556</v>
      </c>
      <c r="H16" s="728">
        <f>SUM(H17,H20:H32)</f>
        <v>0</v>
      </c>
      <c r="I16" s="728">
        <f>SUM(I17,I20,I23,I26,I29:I32)</f>
        <v>0</v>
      </c>
      <c r="J16" s="459" t="s">
        <v>712</v>
      </c>
      <c r="K16" s="713" t="s">
        <v>634</v>
      </c>
      <c r="AF16" s="1801">
        <v>34</v>
      </c>
    </row>
    <row customHeight="1" ht="19.95">
      <c r="D17" s="1808"/>
      <c r="E17" s="1834" t="s">
        <v>713</v>
      </c>
      <c r="F17" s="1124" t="s">
        <v>714</v>
      </c>
      <c r="G17" s="1813" t="s">
        <v>556</v>
      </c>
      <c r="H17" s="727"/>
      <c r="I17" s="727"/>
      <c r="J17" s="459" t="s">
        <v>715</v>
      </c>
      <c r="K17" s="713"/>
      <c r="AF17" s="1801">
        <v>19</v>
      </c>
    </row>
    <row customHeight="1" ht="24">
      <c r="D18" s="1808"/>
      <c r="E18" s="1834" t="s">
        <v>716</v>
      </c>
      <c r="F18" s="1820" t="s">
        <v>717</v>
      </c>
      <c r="G18" s="1813" t="s">
        <v>556</v>
      </c>
      <c r="H18" s="727"/>
      <c r="I18" s="727"/>
      <c r="J18" s="459" t="s">
        <v>718</v>
      </c>
      <c r="K18" s="713"/>
      <c r="AF18" s="1801">
        <v>23</v>
      </c>
    </row>
    <row customHeight="1" ht="35.699999999999996">
      <c r="D19" s="1808"/>
      <c r="E19" s="1834" t="s">
        <v>719</v>
      </c>
      <c r="F19" s="1820" t="s">
        <v>720</v>
      </c>
      <c r="G19" s="1813" t="s">
        <v>556</v>
      </c>
      <c r="H19" s="727"/>
      <c r="I19" s="727"/>
      <c r="J19" s="459"/>
      <c r="K19" s="713"/>
      <c r="AF19" s="1801">
        <v>34</v>
      </c>
    </row>
    <row customHeight="1" ht="19.95">
      <c r="D20" s="1808"/>
      <c r="E20" s="1834" t="s">
        <v>312</v>
      </c>
      <c r="F20" s="1124" t="s">
        <v>721</v>
      </c>
      <c r="G20" s="1813" t="s">
        <v>556</v>
      </c>
      <c r="H20" s="727"/>
      <c r="I20" s="727"/>
      <c r="J20" s="459" t="s">
        <v>722</v>
      </c>
      <c r="K20" s="713"/>
      <c r="AF20" s="1801">
        <v>19</v>
      </c>
    </row>
    <row customHeight="1" ht="19.95">
      <c r="D21" s="1808"/>
      <c r="E21" s="1834" t="s">
        <v>723</v>
      </c>
      <c r="F21" s="1820" t="s">
        <v>724</v>
      </c>
      <c r="G21" s="1813" t="s">
        <v>556</v>
      </c>
      <c r="H21" s="727"/>
      <c r="I21" s="727"/>
      <c r="J21" s="459"/>
      <c r="K21" s="713"/>
      <c r="AF21" s="1801">
        <v>19</v>
      </c>
    </row>
    <row customHeight="1" ht="19.95">
      <c r="D22" s="1808"/>
      <c r="E22" s="1834" t="s">
        <v>725</v>
      </c>
      <c r="F22" s="1820" t="s">
        <v>726</v>
      </c>
      <c r="G22" s="1813" t="s">
        <v>556</v>
      </c>
      <c r="H22" s="727"/>
      <c r="I22" s="727"/>
      <c r="J22" s="459"/>
      <c r="K22" s="713"/>
      <c r="AF22" s="1801">
        <v>19</v>
      </c>
    </row>
    <row customHeight="1" ht="24">
      <c r="D23" s="1808"/>
      <c r="E23" s="1834" t="s">
        <v>315</v>
      </c>
      <c r="F23" s="1124" t="s">
        <v>727</v>
      </c>
      <c r="G23" s="1813" t="s">
        <v>556</v>
      </c>
      <c r="H23" s="727"/>
      <c r="I23" s="727"/>
      <c r="J23" s="459" t="s">
        <v>728</v>
      </c>
      <c r="K23" s="713"/>
      <c r="AF23" s="1801">
        <v>23</v>
      </c>
    </row>
    <row customHeight="1" ht="19.95">
      <c r="D24" s="1808"/>
      <c r="E24" s="1834" t="s">
        <v>729</v>
      </c>
      <c r="F24" s="1820" t="s">
        <v>730</v>
      </c>
      <c r="G24" s="1813" t="s">
        <v>556</v>
      </c>
      <c r="H24" s="727"/>
      <c r="I24" s="727"/>
      <c r="J24" s="459"/>
      <c r="K24" s="713"/>
      <c r="AF24" s="1801">
        <v>19</v>
      </c>
    </row>
    <row customHeight="1" ht="35.699999999999996">
      <c r="D25" s="1808"/>
      <c r="E25" s="1834" t="s">
        <v>731</v>
      </c>
      <c r="F25" s="1820" t="s">
        <v>732</v>
      </c>
      <c r="G25" s="1813" t="s">
        <v>556</v>
      </c>
      <c r="H25" s="727"/>
      <c r="I25" s="727"/>
      <c r="J25" s="459"/>
      <c r="K25" s="713"/>
      <c r="AF25" s="1801">
        <v>34</v>
      </c>
    </row>
    <row customHeight="1" ht="24">
      <c r="D26" s="1808"/>
      <c r="E26" s="1834" t="s">
        <v>733</v>
      </c>
      <c r="F26" s="1124" t="s">
        <v>734</v>
      </c>
      <c r="G26" s="1813" t="s">
        <v>556</v>
      </c>
      <c r="H26" s="727"/>
      <c r="I26" s="727"/>
      <c r="J26" s="459" t="s">
        <v>735</v>
      </c>
      <c r="K26" s="713"/>
      <c r="AF26" s="1801">
        <v>23</v>
      </c>
    </row>
    <row customHeight="1" ht="19.95">
      <c r="D27" s="1808"/>
      <c r="E27" s="1845" t="s">
        <v>736</v>
      </c>
      <c r="F27" s="1820" t="s">
        <v>737</v>
      </c>
      <c r="G27" s="1824" t="s">
        <v>556</v>
      </c>
      <c r="H27" s="1846"/>
      <c r="I27" s="1846"/>
      <c r="J27" s="459"/>
      <c r="K27" s="713"/>
      <c r="AF27" s="1801">
        <v>19</v>
      </c>
    </row>
    <row customHeight="1" ht="19.95">
      <c r="D28" s="1808"/>
      <c r="E28" s="1845" t="s">
        <v>738</v>
      </c>
      <c r="F28" s="1820" t="s">
        <v>739</v>
      </c>
      <c r="G28" s="1824" t="s">
        <v>556</v>
      </c>
      <c r="H28" s="1846"/>
      <c r="I28" s="1846"/>
      <c r="J28" s="459"/>
      <c r="K28" s="713"/>
      <c r="AF28" s="1801">
        <v>19</v>
      </c>
    </row>
    <row customHeight="1" ht="19.95">
      <c r="D29" s="1808"/>
      <c r="E29" s="1845" t="s">
        <v>740</v>
      </c>
      <c r="F29" s="1124" t="s">
        <v>741</v>
      </c>
      <c r="G29" s="1824" t="s">
        <v>556</v>
      </c>
      <c r="H29" s="1846"/>
      <c r="I29" s="1846"/>
      <c r="J29" s="459"/>
      <c r="K29" s="713"/>
      <c r="AF29" s="1801">
        <v>19</v>
      </c>
    </row>
    <row customHeight="1" ht="19.95">
      <c r="D30" s="1808"/>
      <c r="E30" s="1845" t="s">
        <v>742</v>
      </c>
      <c r="F30" s="1124" t="s">
        <v>743</v>
      </c>
      <c r="G30" s="1824" t="s">
        <v>556</v>
      </c>
      <c r="H30" s="1846"/>
      <c r="I30" s="1846"/>
      <c r="J30" s="459"/>
      <c r="K30" s="713"/>
      <c r="AF30" s="1801">
        <v>19</v>
      </c>
    </row>
    <row customHeight="1" ht="19.95">
      <c r="D31" s="1808"/>
      <c r="E31" s="1845" t="s">
        <v>744</v>
      </c>
      <c r="F31" s="1124" t="s">
        <v>745</v>
      </c>
      <c r="G31" s="1824" t="s">
        <v>556</v>
      </c>
      <c r="H31" s="1846"/>
      <c r="I31" s="1846"/>
      <c r="J31" s="459"/>
      <c r="K31" s="713"/>
      <c r="AF31" s="1801">
        <v>19</v>
      </c>
    </row>
    <row s="8264" customFormat="1" customHeight="1" ht="35.699999999999996">
      <c r="A32" s="1157"/>
      <c r="C32" s="1806"/>
      <c r="D32" s="1808"/>
      <c r="E32" s="1845" t="s">
        <v>746</v>
      </c>
      <c r="F32" s="1124" t="s">
        <v>747</v>
      </c>
      <c r="G32" s="1814" t="s">
        <v>556</v>
      </c>
      <c r="H32" s="749">
        <f>SUM(H33:H34)</f>
        <v>0</v>
      </c>
      <c r="I32" s="749">
        <f>SUM(I33:I34)</f>
        <v>0</v>
      </c>
      <c r="J32" s="459" t="s">
        <v>748</v>
      </c>
      <c r="K32" s="713"/>
      <c r="L32" s="1806"/>
      <c r="M32" s="1806"/>
      <c r="R32" s="1806"/>
      <c r="U32" s="714"/>
      <c r="AA32" s="1802"/>
      <c r="AB32" s="1802"/>
      <c r="AC32" s="1802"/>
      <c r="AD32" s="1802"/>
      <c r="AE32" s="1802"/>
      <c r="AF32" s="1330">
        <v>34</v>
      </c>
    </row>
    <row s="8265" customFormat="1" customHeight="1" ht="1.05">
      <c r="A33" s="1337"/>
      <c r="D33" s="718"/>
      <c r="E33" s="972" t="str">
        <f>E32&amp;".0"</f>
        <v>2.8.0</v>
      </c>
      <c r="F33" s="1161"/>
      <c r="G33" s="721"/>
      <c r="H33" s="1162"/>
      <c r="I33" s="1162"/>
      <c r="J33" s="1163"/>
      <c r="AF33" s="1806">
        <v>1</v>
      </c>
    </row>
    <row s="8264" customFormat="1" customHeight="1" ht="19.95">
      <c r="A34" s="1157"/>
      <c r="C34" s="1806"/>
      <c r="D34" s="1803"/>
      <c r="E34" s="740"/>
      <c r="F34" s="1836" t="s">
        <v>581</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556</v>
      </c>
      <c r="H35" s="1846"/>
      <c r="I35" s="1846"/>
      <c r="J35" s="459" t="s">
        <v>752</v>
      </c>
      <c r="K35" s="713"/>
      <c r="AF35" s="1801">
        <v>57</v>
      </c>
    </row>
    <row s="8264" customFormat="1" customHeight="1" ht="24">
      <c r="A36" s="1159" t="s">
        <v>582</v>
      </c>
      <c r="C36" s="1806"/>
      <c r="D36" s="1808"/>
      <c r="E36" s="1834" t="s">
        <v>91</v>
      </c>
      <c r="F36" s="877" t="s">
        <v>753</v>
      </c>
      <c r="G36" s="1813" t="s">
        <v>556</v>
      </c>
      <c r="H36" s="727"/>
      <c r="I36" s="727"/>
      <c r="J36" s="459" t="s">
        <v>754</v>
      </c>
      <c r="K36" s="713"/>
      <c r="L36" s="1806"/>
      <c r="M36" s="1806"/>
      <c r="R36" s="1806"/>
      <c r="U36" s="714"/>
      <c r="AA36" s="1802"/>
      <c r="AB36" s="1802"/>
      <c r="AC36" s="1802"/>
      <c r="AD36" s="1802"/>
      <c r="AE36" s="1802"/>
      <c r="AF36" s="1330">
        <v>23</v>
      </c>
    </row>
    <row s="8264"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8264" customFormat="1" customHeight="1" ht="19.95">
      <c r="A38" s="1157"/>
      <c r="C38" s="1806"/>
      <c r="D38" s="745"/>
      <c r="E38" s="1834" t="s">
        <v>92</v>
      </c>
      <c r="F38" s="877" t="s">
        <v>756</v>
      </c>
      <c r="G38" s="1813" t="s">
        <v>556</v>
      </c>
      <c r="H38" s="727"/>
      <c r="I38" s="727"/>
      <c r="J38" s="459" t="s">
        <v>757</v>
      </c>
      <c r="K38" s="713"/>
      <c r="L38" s="1806"/>
      <c r="M38" s="1806"/>
      <c r="R38" s="1806"/>
      <c r="U38" s="714"/>
      <c r="AA38" s="1802"/>
      <c r="AB38" s="1802"/>
      <c r="AC38" s="1802"/>
      <c r="AD38" s="1802"/>
      <c r="AE38" s="1802"/>
      <c r="AF38" s="1330">
        <v>19</v>
      </c>
    </row>
    <row s="8264" customFormat="1" customHeight="1" ht="24">
      <c r="A39" s="1157"/>
      <c r="C39" s="1806"/>
      <c r="D39" s="745"/>
      <c r="E39" s="1834" t="s">
        <v>758</v>
      </c>
      <c r="F39" s="1124" t="s">
        <v>759</v>
      </c>
      <c r="G39" s="1824" t="s">
        <v>556</v>
      </c>
      <c r="H39" s="727"/>
      <c r="I39" s="727"/>
      <c r="J39" s="459" t="s">
        <v>760</v>
      </c>
      <c r="K39" s="713"/>
      <c r="L39" s="1806"/>
      <c r="M39" s="1806"/>
      <c r="R39" s="1806"/>
      <c r="U39" s="714"/>
      <c r="AA39" s="1802"/>
      <c r="AB39" s="1802"/>
      <c r="AC39" s="1802"/>
      <c r="AD39" s="1802"/>
      <c r="AE39" s="1802"/>
      <c r="AF39" s="1330">
        <v>23</v>
      </c>
    </row>
    <row s="8264" customFormat="1" customHeight="1" ht="24">
      <c r="A40" s="1157"/>
      <c r="C40" s="1806"/>
      <c r="D40" s="1808"/>
      <c r="E40" s="1834" t="s">
        <v>761</v>
      </c>
      <c r="F40" s="1820" t="s">
        <v>762</v>
      </c>
      <c r="G40" s="1813" t="s">
        <v>556</v>
      </c>
      <c r="H40" s="727"/>
      <c r="I40" s="727"/>
      <c r="J40" s="459" t="s">
        <v>763</v>
      </c>
      <c r="K40" s="713"/>
      <c r="L40" s="1806"/>
      <c r="M40" s="1806"/>
      <c r="R40" s="1806"/>
      <c r="U40" s="714"/>
      <c r="AA40" s="1802"/>
      <c r="AB40" s="1802"/>
      <c r="AC40" s="1802"/>
      <c r="AD40" s="1802"/>
      <c r="AE40" s="1802"/>
      <c r="AF40" s="1330">
        <v>23</v>
      </c>
    </row>
    <row s="8264" customFormat="1" customHeight="1" ht="24">
      <c r="A41" s="1157"/>
      <c r="C41" s="1806"/>
      <c r="D41" s="1808"/>
      <c r="E41" s="1834" t="s">
        <v>764</v>
      </c>
      <c r="F41" s="1820" t="s">
        <v>765</v>
      </c>
      <c r="G41" s="1813" t="s">
        <v>556</v>
      </c>
      <c r="H41" s="727"/>
      <c r="I41" s="727"/>
      <c r="J41" s="459" t="s">
        <v>766</v>
      </c>
      <c r="K41" s="713"/>
      <c r="L41" s="1806"/>
      <c r="M41" s="1806"/>
      <c r="R41" s="1806"/>
      <c r="U41" s="714"/>
      <c r="AA41" s="1802"/>
      <c r="AB41" s="1802"/>
      <c r="AC41" s="1802"/>
      <c r="AD41" s="1802"/>
      <c r="AE41" s="1802"/>
      <c r="AF41" s="1330">
        <v>23</v>
      </c>
    </row>
    <row s="8264" customFormat="1" customHeight="1" ht="24">
      <c r="A42" s="1157"/>
      <c r="C42" s="1806"/>
      <c r="D42" s="1808"/>
      <c r="E42" s="1834" t="s">
        <v>767</v>
      </c>
      <c r="F42" s="1820" t="s">
        <v>768</v>
      </c>
      <c r="G42" s="1813" t="s">
        <v>556</v>
      </c>
      <c r="H42" s="727"/>
      <c r="I42" s="727"/>
      <c r="J42" s="459" t="s">
        <v>769</v>
      </c>
      <c r="K42" s="713"/>
      <c r="L42" s="1806"/>
      <c r="M42" s="1806"/>
      <c r="R42" s="1806"/>
      <c r="U42" s="714"/>
      <c r="AA42" s="1802"/>
      <c r="AB42" s="1802"/>
      <c r="AC42" s="1802"/>
      <c r="AD42" s="1802"/>
      <c r="AE42" s="1802"/>
      <c r="AF42" s="1330">
        <v>23</v>
      </c>
    </row>
    <row s="8264" customFormat="1" customHeight="1" ht="35.699999999999996">
      <c r="A43" s="1157"/>
      <c r="C43" s="1806" t="s">
        <v>592</v>
      </c>
      <c r="D43" s="1808"/>
      <c r="E43" s="1834" t="s">
        <v>112</v>
      </c>
      <c r="F43" s="877" t="s">
        <v>633</v>
      </c>
      <c r="G43" s="1816" t="s">
        <v>770</v>
      </c>
      <c r="H43" s="571"/>
      <c r="I43" s="571"/>
      <c r="J43" s="459" t="s">
        <v>771</v>
      </c>
      <c r="K43" s="713"/>
      <c r="L43" s="1806"/>
      <c r="M43" s="1806"/>
      <c r="R43" s="1806"/>
      <c r="U43" s="714"/>
      <c r="AA43" s="1802"/>
      <c r="AB43" s="1802"/>
      <c r="AC43" s="1802"/>
      <c r="AD43" s="1802"/>
      <c r="AE43" s="1802"/>
      <c r="AF43" s="1330">
        <v>34</v>
      </c>
    </row>
    <row s="8264" customFormat="1" customHeight="1" ht="35.699999999999996">
      <c r="A44" s="1157"/>
      <c r="C44" s="1806"/>
      <c r="D44" s="1808"/>
      <c r="E44" s="1834" t="s">
        <v>93</v>
      </c>
      <c r="F44" s="877" t="s">
        <v>772</v>
      </c>
      <c r="G44" s="1813" t="s">
        <v>773</v>
      </c>
      <c r="H44" s="715"/>
      <c r="I44" s="715"/>
      <c r="J44" s="459" t="s">
        <v>774</v>
      </c>
      <c r="K44" s="713"/>
      <c r="L44" s="1806"/>
      <c r="M44" s="1806"/>
      <c r="R44" s="1806"/>
      <c r="U44" s="714"/>
      <c r="AA44" s="1802"/>
      <c r="AB44" s="1802"/>
      <c r="AC44" s="1802"/>
      <c r="AD44" s="1802"/>
      <c r="AE44" s="1802"/>
      <c r="AF44" s="1330">
        <v>34</v>
      </c>
    </row>
    <row s="8264" customFormat="1" customHeight="1" ht="24">
      <c r="A45" s="1157"/>
      <c r="C45" s="1806"/>
      <c r="D45" s="1808"/>
      <c r="E45" s="1834" t="s">
        <v>94</v>
      </c>
      <c r="F45" s="877" t="s">
        <v>775</v>
      </c>
      <c r="G45" s="1824" t="s">
        <v>776</v>
      </c>
      <c r="H45" s="715"/>
      <c r="I45" s="715"/>
      <c r="J45" s="459" t="s">
        <v>777</v>
      </c>
      <c r="K45" s="713"/>
      <c r="L45" s="1806"/>
      <c r="M45" s="1806"/>
      <c r="R45" s="1806"/>
      <c r="U45" s="714"/>
      <c r="AA45" s="1802"/>
      <c r="AB45" s="1802"/>
      <c r="AC45" s="1802"/>
      <c r="AD45" s="1802"/>
      <c r="AE45" s="1802"/>
      <c r="AF45" s="1330">
        <v>23</v>
      </c>
    </row>
    <row s="8264" customFormat="1" customHeight="1" ht="19.95">
      <c r="A46" s="1157"/>
      <c r="C46" s="1806"/>
      <c r="D46" s="1808"/>
      <c r="E46" s="1834" t="s">
        <v>100</v>
      </c>
      <c r="F46" s="877" t="s">
        <v>778</v>
      </c>
      <c r="G46" s="1813" t="s">
        <v>594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7"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83</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C6DFA-CEF1-2B5D-B11B-5327BA015C7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5" width="10.7109375" hidden="1" customWidth="1"/>
    <col min="2" max="2" style="8264" width="16.8515625" hidden="1" customWidth="1"/>
    <col min="3" max="3" style="8265" width="5.57421875" hidden="1" customWidth="1"/>
    <col min="4" max="4" style="8185" width="3.00390625" customWidth="1"/>
    <col min="5" max="5" style="8185" width="7.00390625" customWidth="1"/>
    <col min="6" max="6" style="8185" width="54.00390625" customWidth="1"/>
    <col min="7" max="7" style="8185" width="10.00390625" customWidth="1"/>
    <col min="8" max="8" style="8185" width="40.7109375" hidden="1" customWidth="1"/>
    <col min="9" max="9" style="8185" width="40.00390625" customWidth="1"/>
    <col min="10" max="10" style="8185" width="102.00390625" customWidth="1"/>
    <col min="11" max="11" style="8264" width="9.00390625" customWidth="1"/>
    <col min="12" max="12" style="8265" width="5.00390625" customWidth="1"/>
    <col min="13" max="13" style="8265" width="3.00390625" customWidth="1"/>
    <col min="14" max="17" style="8264" width="3.00390625" customWidth="1"/>
    <col min="18" max="18" style="8265" width="10.00390625" customWidth="1"/>
    <col min="19" max="19" style="8264" width="34.00390625" customWidth="1"/>
    <col min="20" max="20" style="8264" width="9.00390625" customWidth="1"/>
    <col min="21" max="21" style="9506" width="8.00390625" customWidth="1"/>
    <col min="22" max="26" style="8264" width="8.00390625" customWidth="1"/>
    <col min="27" max="31" style="8149" width="8.00390625" customWidth="1"/>
    <col min="32" max="32" style="8185" width="9.140625" hidden="1"/>
  </cols>
  <sheetData>
    <row s="8264" customFormat="1" customHeight="1" ht="22.5" hidden="1">
      <c r="A1" s="1157"/>
      <c r="C1" s="1806"/>
      <c r="D1" s="707"/>
      <c r="H1" s="1330">
        <v>4</v>
      </c>
      <c r="I1" s="1330">
        <v>4</v>
      </c>
      <c r="L1" s="1806"/>
      <c r="M1" s="1806"/>
      <c r="R1" s="1806"/>
      <c r="AF1" s="1330" t="s">
        <v>14</v>
      </c>
    </row>
    <row s="8264" customFormat="1" customHeight="1" ht="22.5" hidden="1">
      <c r="A2" s="1157"/>
      <c r="C2" s="1806"/>
      <c r="D2" s="708"/>
      <c r="E2" s="1828"/>
      <c r="F2" s="710"/>
      <c r="G2" s="1827" t="s">
        <v>556</v>
      </c>
      <c r="H2" s="711"/>
      <c r="I2" s="711"/>
      <c r="J2" s="712" t="s">
        <v>559</v>
      </c>
      <c r="K2" s="713"/>
      <c r="L2" s="1806"/>
      <c r="M2" s="1806"/>
      <c r="R2" s="1806"/>
      <c r="U2" s="714"/>
      <c r="AA2" s="1802"/>
      <c r="AB2" s="1802"/>
      <c r="AC2" s="1802"/>
      <c r="AD2" s="1802"/>
      <c r="AE2" s="1802"/>
      <c r="AF2" s="1330">
        <v>0</v>
      </c>
    </row>
    <row customHeight="1" ht="11.25" hidden="1">
      <c r="AF3" s="1801">
        <v>0</v>
      </c>
    </row>
    <row s="814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 СП "Биробиджанская ТЭЦ"</v>
      </c>
      <c r="F7" s="2419"/>
      <c r="G7" s="2419"/>
      <c r="H7" s="2419"/>
      <c r="I7" s="2419"/>
      <c r="AF7" s="1801">
        <v>24</v>
      </c>
    </row>
    <row customHeight="1" ht="11.549999999999999">
      <c r="E8" s="1305"/>
      <c r="F8" s="1305"/>
      <c r="G8" s="1305"/>
      <c r="H8" s="1305"/>
      <c r="I8" s="1305"/>
      <c r="AF8" s="1801">
        <v>11</v>
      </c>
    </row>
    <row s="8265" customFormat="1" customHeight="1" ht="1.05">
      <c r="A9" s="1337"/>
      <c r="D9" s="1812"/>
      <c r="H9" s="1059"/>
      <c r="I9" s="1059" t="s">
        <v>117</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89</v>
      </c>
      <c r="F14" s="1830" t="s">
        <v>307</v>
      </c>
      <c r="G14" s="1830" t="s">
        <v>570</v>
      </c>
      <c r="H14" s="1830" t="s">
        <v>308</v>
      </c>
      <c r="I14" s="1830" t="s">
        <v>308</v>
      </c>
      <c r="J14" s="2297"/>
      <c r="AF14" s="1801">
        <v>23</v>
      </c>
    </row>
    <row customHeight="1" ht="19.95">
      <c r="D15" s="1808"/>
      <c r="E15" s="1800" t="s">
        <v>110</v>
      </c>
      <c r="F15" s="877" t="s">
        <v>780</v>
      </c>
      <c r="G15" s="1827" t="s">
        <v>556</v>
      </c>
      <c r="H15" s="727"/>
      <c r="I15" s="727"/>
      <c r="J15" s="459" t="s">
        <v>781</v>
      </c>
      <c r="K15" s="713" t="s">
        <v>634</v>
      </c>
      <c r="AF15" s="1801">
        <v>19</v>
      </c>
    </row>
    <row customHeight="1" ht="24">
      <c r="D16" s="1808"/>
      <c r="E16" s="1800" t="s">
        <v>111</v>
      </c>
      <c r="F16" s="1835" t="s">
        <v>782</v>
      </c>
      <c r="G16" s="1827" t="s">
        <v>556</v>
      </c>
      <c r="H16" s="728">
        <f>SUM(H17,H20:H27)</f>
        <v>0</v>
      </c>
      <c r="I16" s="728">
        <f>SUM(I17,I20:I27)</f>
        <v>0</v>
      </c>
      <c r="J16" s="459" t="s">
        <v>783</v>
      </c>
      <c r="K16" s="713" t="s">
        <v>634</v>
      </c>
      <c r="AF16" s="1801">
        <v>23</v>
      </c>
    </row>
    <row customHeight="1" ht="35.699999999999996">
      <c r="D17" s="1808"/>
      <c r="E17" s="1834" t="s">
        <v>713</v>
      </c>
      <c r="F17" s="1837" t="s">
        <v>784</v>
      </c>
      <c r="G17" s="1824" t="s">
        <v>556</v>
      </c>
      <c r="H17" s="727"/>
      <c r="I17" s="727"/>
      <c r="J17" s="459" t="s">
        <v>785</v>
      </c>
      <c r="K17" s="713"/>
      <c r="AF17" s="1801">
        <v>34</v>
      </c>
    </row>
    <row customHeight="1" ht="19.95">
      <c r="D18" s="1808"/>
      <c r="E18" s="1834" t="s">
        <v>716</v>
      </c>
      <c r="F18" s="1838" t="s">
        <v>786</v>
      </c>
      <c r="G18" s="1824" t="s">
        <v>556</v>
      </c>
      <c r="H18" s="727"/>
      <c r="I18" s="727"/>
      <c r="J18" s="459"/>
      <c r="K18" s="713"/>
      <c r="AF18" s="1801">
        <v>19</v>
      </c>
    </row>
    <row customHeight="1" ht="24">
      <c r="D19" s="1808"/>
      <c r="E19" s="1834" t="s">
        <v>719</v>
      </c>
      <c r="F19" s="1838" t="s">
        <v>787</v>
      </c>
      <c r="G19" s="1824" t="s">
        <v>556</v>
      </c>
      <c r="H19" s="727"/>
      <c r="I19" s="727"/>
      <c r="J19" s="459"/>
      <c r="K19" s="713"/>
      <c r="AF19" s="1801">
        <v>23</v>
      </c>
    </row>
    <row customHeight="1" ht="35.699999999999996">
      <c r="D20" s="1808"/>
      <c r="E20" s="1834" t="s">
        <v>312</v>
      </c>
      <c r="F20" s="1837" t="s">
        <v>788</v>
      </c>
      <c r="G20" s="1824" t="s">
        <v>556</v>
      </c>
      <c r="H20" s="727"/>
      <c r="I20" s="727"/>
      <c r="J20" s="459"/>
      <c r="K20" s="713"/>
      <c r="AF20" s="1801">
        <v>34</v>
      </c>
    </row>
    <row customHeight="1" ht="48.29999999999999">
      <c r="D21" s="1808"/>
      <c r="E21" s="1834" t="s">
        <v>315</v>
      </c>
      <c r="F21" s="1837" t="s">
        <v>789</v>
      </c>
      <c r="G21" s="1824" t="s">
        <v>556</v>
      </c>
      <c r="H21" s="727"/>
      <c r="I21" s="727"/>
      <c r="J21" s="459"/>
      <c r="K21" s="713"/>
      <c r="AF21" s="1801">
        <v>46</v>
      </c>
    </row>
    <row customHeight="1" ht="60">
      <c r="D22" s="1808"/>
      <c r="E22" s="1834" t="s">
        <v>733</v>
      </c>
      <c r="F22" s="1837" t="s">
        <v>790</v>
      </c>
      <c r="G22" s="1824" t="s">
        <v>556</v>
      </c>
      <c r="H22" s="727"/>
      <c r="I22" s="727"/>
      <c r="J22" s="459"/>
      <c r="K22" s="713"/>
      <c r="AF22" s="1801">
        <v>57</v>
      </c>
    </row>
    <row customHeight="1" ht="35.699999999999996">
      <c r="D23" s="1808"/>
      <c r="E23" s="1834" t="s">
        <v>740</v>
      </c>
      <c r="F23" s="1837" t="s">
        <v>791</v>
      </c>
      <c r="G23" s="1824" t="s">
        <v>556</v>
      </c>
      <c r="H23" s="727"/>
      <c r="I23" s="727"/>
      <c r="J23" s="459"/>
      <c r="K23" s="713"/>
      <c r="AF23" s="1801">
        <v>34</v>
      </c>
    </row>
    <row customHeight="1" ht="35.699999999999996">
      <c r="D24" s="1808"/>
      <c r="E24" s="1834" t="s">
        <v>742</v>
      </c>
      <c r="F24" s="1837" t="s">
        <v>792</v>
      </c>
      <c r="G24" s="1824" t="s">
        <v>556</v>
      </c>
      <c r="H24" s="727"/>
      <c r="I24" s="727"/>
      <c r="J24" s="459"/>
      <c r="K24" s="713"/>
      <c r="AF24" s="1801">
        <v>34</v>
      </c>
    </row>
    <row customHeight="1" ht="24">
      <c r="D25" s="1808"/>
      <c r="E25" s="1834" t="s">
        <v>744</v>
      </c>
      <c r="F25" s="1837" t="s">
        <v>793</v>
      </c>
      <c r="G25" s="1824" t="s">
        <v>556</v>
      </c>
      <c r="H25" s="727"/>
      <c r="I25" s="727"/>
      <c r="J25" s="459"/>
      <c r="K25" s="713"/>
      <c r="AF25" s="1801">
        <v>23</v>
      </c>
    </row>
    <row customHeight="1" ht="76.5">
      <c r="D26" s="1808"/>
      <c r="E26" s="1834" t="s">
        <v>746</v>
      </c>
      <c r="F26" s="1837" t="s">
        <v>794</v>
      </c>
      <c r="G26" s="1824" t="s">
        <v>556</v>
      </c>
      <c r="H26" s="727"/>
      <c r="I26" s="727"/>
      <c r="J26" s="459"/>
      <c r="K26" s="713"/>
      <c r="AF26" s="1801">
        <v>73</v>
      </c>
    </row>
    <row s="8264" customFormat="1" customHeight="1" ht="35.699999999999996">
      <c r="A27" s="1157"/>
      <c r="C27" s="1806"/>
      <c r="D27" s="1808"/>
      <c r="E27" s="1799" t="s">
        <v>750</v>
      </c>
      <c r="F27" s="1798" t="s">
        <v>795</v>
      </c>
      <c r="G27" s="1825" t="s">
        <v>556</v>
      </c>
      <c r="H27" s="749">
        <f>SUM(H28:H29)</f>
        <v>0</v>
      </c>
      <c r="I27" s="749">
        <f>SUM(I28:I29)</f>
        <v>0</v>
      </c>
      <c r="J27" s="459" t="s">
        <v>748</v>
      </c>
      <c r="K27" s="713"/>
      <c r="L27" s="1806"/>
      <c r="M27" s="1806"/>
      <c r="R27" s="1806"/>
      <c r="U27" s="714"/>
      <c r="AA27" s="1802"/>
      <c r="AB27" s="1802"/>
      <c r="AC27" s="1802"/>
      <c r="AD27" s="1802"/>
      <c r="AE27" s="1802"/>
      <c r="AF27" s="1330">
        <v>34</v>
      </c>
    </row>
    <row s="8265" customFormat="1" customHeight="1" ht="1.05">
      <c r="A28" s="1337"/>
      <c r="D28" s="718"/>
      <c r="E28" s="972" t="str">
        <f>E27&amp;".0"</f>
        <v>2.9.0</v>
      </c>
      <c r="F28" s="1161"/>
      <c r="G28" s="721"/>
      <c r="H28" s="1162"/>
      <c r="I28" s="1162"/>
      <c r="J28" s="1163"/>
      <c r="AF28" s="1806">
        <v>1</v>
      </c>
    </row>
    <row s="8264" customFormat="1" customHeight="1" ht="19.95">
      <c r="A29" s="1157"/>
      <c r="C29" s="1806"/>
      <c r="D29" s="1803"/>
      <c r="E29" s="740"/>
      <c r="F29" s="1836" t="s">
        <v>581</v>
      </c>
      <c r="G29" s="742"/>
      <c r="H29" s="743"/>
      <c r="I29" s="743"/>
      <c r="J29" s="471" t="s">
        <v>749</v>
      </c>
      <c r="K29" s="713"/>
      <c r="L29" s="1806"/>
      <c r="M29" s="1806"/>
      <c r="R29" s="1806"/>
      <c r="U29" s="714"/>
      <c r="AA29" s="1802"/>
      <c r="AB29" s="1802"/>
      <c r="AC29" s="1802"/>
      <c r="AD29" s="1802"/>
      <c r="AE29" s="1802"/>
      <c r="AF29" s="1330">
        <v>19</v>
      </c>
    </row>
    <row s="8264" customFormat="1" customHeight="1" ht="24">
      <c r="A30" s="1157"/>
      <c r="C30" s="1806"/>
      <c r="D30" s="1808"/>
      <c r="E30" s="1834" t="s">
        <v>91</v>
      </c>
      <c r="F30" s="1831" t="s">
        <v>796</v>
      </c>
      <c r="G30" s="1824" t="s">
        <v>556</v>
      </c>
      <c r="H30" s="727"/>
      <c r="I30" s="727"/>
      <c r="J30" s="459"/>
      <c r="K30" s="713"/>
      <c r="L30" s="1806"/>
      <c r="M30" s="1806"/>
      <c r="R30" s="1806"/>
      <c r="U30" s="714"/>
      <c r="AA30" s="1802"/>
      <c r="AB30" s="1802"/>
      <c r="AC30" s="1802"/>
      <c r="AD30" s="1802"/>
      <c r="AE30" s="1802"/>
      <c r="AF30" s="1330">
        <v>23</v>
      </c>
    </row>
    <row s="8264" customFormat="1" customHeight="1" ht="35.699999999999996">
      <c r="A31" s="1157"/>
      <c r="C31" s="1806"/>
      <c r="D31" s="745"/>
      <c r="E31" s="1834" t="s">
        <v>92</v>
      </c>
      <c r="F31" s="1831" t="s">
        <v>797</v>
      </c>
      <c r="G31" s="1824" t="s">
        <v>556</v>
      </c>
      <c r="H31" s="727"/>
      <c r="I31" s="727"/>
      <c r="J31" s="459" t="s">
        <v>798</v>
      </c>
      <c r="K31" s="713"/>
      <c r="L31" s="1806"/>
      <c r="M31" s="1806"/>
      <c r="R31" s="1806"/>
      <c r="U31" s="714"/>
      <c r="AA31" s="1802"/>
      <c r="AB31" s="1802"/>
      <c r="AC31" s="1802"/>
      <c r="AD31" s="1802"/>
      <c r="AE31" s="1802"/>
      <c r="AF31" s="1330">
        <v>34</v>
      </c>
    </row>
    <row s="8264" customFormat="1" customHeight="1" ht="24">
      <c r="A32" s="1157"/>
      <c r="C32" s="1806"/>
      <c r="D32" s="1808"/>
      <c r="E32" s="1834" t="s">
        <v>758</v>
      </c>
      <c r="F32" s="860" t="s">
        <v>762</v>
      </c>
      <c r="G32" s="1824" t="s">
        <v>556</v>
      </c>
      <c r="H32" s="727"/>
      <c r="I32" s="727"/>
      <c r="J32" s="459" t="s">
        <v>799</v>
      </c>
      <c r="K32" s="713"/>
      <c r="L32" s="1806"/>
      <c r="M32" s="1806"/>
      <c r="R32" s="1806"/>
      <c r="U32" s="714"/>
      <c r="AA32" s="1802"/>
      <c r="AB32" s="1802"/>
      <c r="AC32" s="1802"/>
      <c r="AD32" s="1802"/>
      <c r="AE32" s="1802"/>
      <c r="AF32" s="1330">
        <v>23</v>
      </c>
    </row>
    <row s="8264" customFormat="1" customHeight="1" ht="24">
      <c r="A33" s="1157"/>
      <c r="C33" s="1806"/>
      <c r="D33" s="1808"/>
      <c r="E33" s="1834" t="s">
        <v>800</v>
      </c>
      <c r="F33" s="860" t="s">
        <v>801</v>
      </c>
      <c r="G33" s="1824" t="s">
        <v>556</v>
      </c>
      <c r="H33" s="727"/>
      <c r="I33" s="727"/>
      <c r="J33" s="459" t="s">
        <v>802</v>
      </c>
      <c r="K33" s="713"/>
      <c r="L33" s="1806"/>
      <c r="M33" s="1806"/>
      <c r="R33" s="1806"/>
      <c r="U33" s="714"/>
      <c r="AA33" s="1802"/>
      <c r="AB33" s="1802"/>
      <c r="AC33" s="1802"/>
      <c r="AD33" s="1802"/>
      <c r="AE33" s="1802"/>
      <c r="AF33" s="1330">
        <v>23</v>
      </c>
    </row>
    <row s="8264" customFormat="1" customHeight="1" ht="24">
      <c r="A34" s="1157"/>
      <c r="C34" s="1806"/>
      <c r="D34" s="1808"/>
      <c r="E34" s="1834" t="s">
        <v>803</v>
      </c>
      <c r="F34" s="860" t="s">
        <v>768</v>
      </c>
      <c r="G34" s="1824" t="s">
        <v>556</v>
      </c>
      <c r="H34" s="727"/>
      <c r="I34" s="727"/>
      <c r="J34" s="459" t="s">
        <v>804</v>
      </c>
      <c r="K34" s="713"/>
      <c r="L34" s="1806"/>
      <c r="M34" s="1806"/>
      <c r="R34" s="1806"/>
      <c r="U34" s="714"/>
      <c r="AA34" s="1802"/>
      <c r="AB34" s="1802"/>
      <c r="AC34" s="1802"/>
      <c r="AD34" s="1802"/>
      <c r="AE34" s="1802"/>
      <c r="AF34" s="1330">
        <v>23</v>
      </c>
    </row>
    <row s="8264" customFormat="1" customHeight="1" ht="35.699999999999996">
      <c r="A35" s="1157"/>
      <c r="C35" s="1806" t="s">
        <v>592</v>
      </c>
      <c r="D35" s="1808"/>
      <c r="E35" s="1834" t="s">
        <v>112</v>
      </c>
      <c r="F35" s="1831" t="s">
        <v>633</v>
      </c>
      <c r="G35" s="1827" t="s">
        <v>311</v>
      </c>
      <c r="H35" s="571"/>
      <c r="I35" s="571"/>
      <c r="J35" s="459" t="s">
        <v>805</v>
      </c>
      <c r="K35" s="713"/>
      <c r="L35" s="1806"/>
      <c r="M35" s="1806"/>
      <c r="R35" s="1806"/>
      <c r="U35" s="714"/>
      <c r="AA35" s="1802"/>
      <c r="AB35" s="1802"/>
      <c r="AC35" s="1802"/>
      <c r="AD35" s="1802"/>
      <c r="AE35" s="1802"/>
      <c r="AF35" s="1330">
        <v>34</v>
      </c>
    </row>
    <row s="8264" customFormat="1" customHeight="1" ht="35.699999999999996">
      <c r="A36" s="1157"/>
      <c r="C36" s="1806"/>
      <c r="D36" s="1808"/>
      <c r="E36" s="1834" t="s">
        <v>93</v>
      </c>
      <c r="F36" s="1831" t="s">
        <v>806</v>
      </c>
      <c r="G36" s="1824" t="s">
        <v>773</v>
      </c>
      <c r="H36" s="715"/>
      <c r="I36" s="715"/>
      <c r="J36" s="459" t="s">
        <v>774</v>
      </c>
      <c r="K36" s="713"/>
      <c r="L36" s="1806"/>
      <c r="M36" s="1806"/>
      <c r="R36" s="1806"/>
      <c r="U36" s="714"/>
      <c r="AA36" s="1802"/>
      <c r="AB36" s="1802"/>
      <c r="AC36" s="1802"/>
      <c r="AD36" s="1802"/>
      <c r="AE36" s="1802"/>
      <c r="AF36" s="1330">
        <v>34</v>
      </c>
    </row>
    <row s="8264" customFormat="1" customHeight="1" ht="24">
      <c r="A37" s="1157"/>
      <c r="C37" s="1806"/>
      <c r="D37" s="1808"/>
      <c r="E37" s="1834" t="s">
        <v>94</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37"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7"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7"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7"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7"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7"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7"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7"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7"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83</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BA7A5-D9F1-7332-A2EB-61AF3C7BE97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32" width="9.140625" hidden="1" customWidth="1"/>
    <col min="2" max="2" style="8265" width="3.57421875" hidden="1" customWidth="1"/>
    <col min="3" max="3" style="8185" width="3.00390625" customWidth="1"/>
    <col min="4" max="4" style="8185" width="7.00390625" customWidth="1"/>
    <col min="5" max="5" style="8185" width="69.00390625" customWidth="1"/>
    <col min="6" max="6" style="8185" width="10.00390625" customWidth="1"/>
    <col min="7" max="8" style="8185" width="44.00390625" hidden="1" customWidth="1"/>
    <col min="9" max="9" style="8185" width="44.00390625" customWidth="1"/>
    <col min="10" max="10" style="8185" width="43.00390625" customWidth="1"/>
    <col min="11" max="11" style="8185" width="73.00390625" customWidth="1"/>
    <col min="12" max="12" style="8185" width="3.00390625" customWidth="1"/>
    <col min="13" max="23" style="8185" width="10.00390625" customWidth="1"/>
    <col min="24" max="24" style="8185" width="10.57421875" hidden="1"/>
  </cols>
  <sheetData>
    <row s="8264"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85" customFormat="1" customHeight="1" ht="21">
      <c r="A4" s="1121"/>
      <c r="B4" s="681"/>
      <c r="D4" s="2384" t="str">
        <f>IF(org=0,"Не определено",org)</f>
        <v>АО "ДГК" СП "Биробиджанская ТЭЦ"</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85" customFormat="1" customHeight="1" ht="11.549999999999999">
      <c r="A10" s="1191"/>
      <c r="B10" s="681"/>
      <c r="D10" s="2271" t="s">
        <v>305</v>
      </c>
      <c r="E10" s="2272"/>
      <c r="F10" s="2272"/>
      <c r="G10" s="2272"/>
      <c r="H10" s="2272"/>
      <c r="I10" s="2272"/>
      <c r="J10" s="2273"/>
      <c r="K10" s="2369"/>
      <c r="L10" s="679"/>
      <c r="X10" s="928">
        <v>11</v>
      </c>
    </row>
    <row s="8185" customFormat="1" customHeight="1" ht="24">
      <c r="A11" s="2555"/>
      <c r="B11" s="2555"/>
      <c r="C11" s="827"/>
      <c r="D11" s="873" t="s">
        <v>89</v>
      </c>
      <c r="E11" s="875" t="s">
        <v>811</v>
      </c>
      <c r="F11" s="875" t="s">
        <v>570</v>
      </c>
      <c r="G11" s="635" t="s">
        <v>308</v>
      </c>
      <c r="H11" s="635" t="s">
        <v>395</v>
      </c>
      <c r="I11" s="977" t="s">
        <v>308</v>
      </c>
      <c r="J11" s="978" t="s">
        <v>395</v>
      </c>
      <c r="K11" s="2402"/>
      <c r="L11" s="828"/>
      <c r="X11" s="679">
        <v>23</v>
      </c>
    </row>
    <row s="8265" customFormat="1" customHeight="1" ht="10.5">
      <c r="A12" s="1122"/>
      <c r="D12" s="1195" t="s">
        <v>110</v>
      </c>
      <c r="E12" s="1195" t="s">
        <v>111</v>
      </c>
      <c r="F12" s="1195" t="s">
        <v>91</v>
      </c>
      <c r="G12" s="1196" t="str">
        <f>G1&amp;".1"</f>
        <v>4.1</v>
      </c>
      <c r="H12" s="1196" t="str">
        <f>G1&amp;".2"</f>
        <v>4.2</v>
      </c>
      <c r="I12" s="1196" t="str">
        <f>I1&amp;".1"</f>
        <v>4.1</v>
      </c>
      <c r="J12" s="1196" t="str">
        <f>I1&amp;".2"</f>
        <v>4.2</v>
      </c>
      <c r="K12" s="1196"/>
      <c r="X12" s="681">
        <v>10</v>
      </c>
    </row>
    <row customHeight="1" ht="22.5">
      <c r="A13" s="2562" t="s">
        <v>812</v>
      </c>
      <c r="D13" s="1123" t="s">
        <v>110</v>
      </c>
      <c r="E13" s="449" t="s">
        <v>813</v>
      </c>
      <c r="F13" s="830" t="s">
        <v>814</v>
      </c>
      <c r="G13" s="727"/>
      <c r="H13" s="831"/>
      <c r="I13" s="727"/>
      <c r="J13" s="831"/>
      <c r="K13" s="459" t="s">
        <v>815</v>
      </c>
      <c r="L13" s="890"/>
      <c r="X13" s="675">
        <v>0</v>
      </c>
    </row>
    <row customHeight="1" ht="22.5">
      <c r="A14" s="2562"/>
      <c r="D14" s="709" t="s">
        <v>111</v>
      </c>
      <c r="E14" s="449" t="s">
        <v>816</v>
      </c>
      <c r="F14" s="830" t="s">
        <v>817</v>
      </c>
      <c r="G14" s="727"/>
      <c r="H14" s="832"/>
      <c r="I14" s="727"/>
      <c r="J14" s="832"/>
      <c r="K14" s="459" t="s">
        <v>818</v>
      </c>
      <c r="L14" s="890"/>
      <c r="X14" s="675">
        <v>0</v>
      </c>
    </row>
    <row s="8185" customFormat="1" customHeight="1" ht="78.75">
      <c r="A15" s="2562"/>
      <c r="B15" s="681"/>
      <c r="D15" s="1123" t="s">
        <v>91</v>
      </c>
      <c r="E15" s="877" t="s">
        <v>819</v>
      </c>
      <c r="F15" s="1120" t="s">
        <v>311</v>
      </c>
      <c r="G15" s="1120" t="s">
        <v>311</v>
      </c>
      <c r="H15" s="276"/>
      <c r="I15" s="1120" t="s">
        <v>311</v>
      </c>
      <c r="J15" s="276"/>
      <c r="K15" s="459" t="s">
        <v>820</v>
      </c>
      <c r="L15" s="890"/>
      <c r="X15" s="928">
        <v>0</v>
      </c>
    </row>
    <row s="8185" customFormat="1" customHeight="1" ht="22.5">
      <c r="A16" s="2562"/>
      <c r="B16" s="681"/>
      <c r="D16" s="1123" t="s">
        <v>329</v>
      </c>
      <c r="E16" s="1124" t="s">
        <v>821</v>
      </c>
      <c r="F16" s="1120" t="s">
        <v>822</v>
      </c>
      <c r="G16" s="987"/>
      <c r="H16" s="276"/>
      <c r="I16" s="987"/>
      <c r="J16" s="276"/>
      <c r="K16" s="459"/>
      <c r="L16" s="890"/>
      <c r="X16" s="928">
        <v>0</v>
      </c>
    </row>
    <row s="8185" customFormat="1" customHeight="1" ht="22.5">
      <c r="A17" s="2562"/>
      <c r="B17" s="681"/>
      <c r="D17" s="1123" t="s">
        <v>337</v>
      </c>
      <c r="E17" s="1124" t="s">
        <v>823</v>
      </c>
      <c r="F17" s="1120" t="s">
        <v>824</v>
      </c>
      <c r="G17" s="987"/>
      <c r="H17" s="276"/>
      <c r="I17" s="987"/>
      <c r="J17" s="276"/>
      <c r="K17" s="459"/>
      <c r="L17" s="890"/>
      <c r="X17" s="928">
        <v>0</v>
      </c>
    </row>
    <row s="8185" customFormat="1" customHeight="1" ht="33.75">
      <c r="A18" s="2562"/>
      <c r="B18" s="681"/>
      <c r="D18" s="1123" t="s">
        <v>339</v>
      </c>
      <c r="E18" s="1124" t="s">
        <v>825</v>
      </c>
      <c r="F18" s="1120" t="s">
        <v>575</v>
      </c>
      <c r="G18" s="850"/>
      <c r="H18" s="276"/>
      <c r="I18" s="850"/>
      <c r="J18" s="276"/>
      <c r="K18" s="459"/>
      <c r="L18" s="890"/>
      <c r="X18" s="928">
        <v>0</v>
      </c>
    </row>
    <row customHeight="1" ht="101.25">
      <c r="A19" s="2562"/>
      <c r="D19" s="1123" t="s">
        <v>92</v>
      </c>
      <c r="E19" s="449" t="s">
        <v>826</v>
      </c>
      <c r="F19" s="830" t="s">
        <v>550</v>
      </c>
      <c r="G19" s="833"/>
      <c r="H19" s="832"/>
      <c r="I19" s="1125"/>
      <c r="J19" s="832"/>
      <c r="K19" s="459" t="s">
        <v>827</v>
      </c>
      <c r="L19" s="890"/>
      <c r="X19" s="675">
        <v>0</v>
      </c>
    </row>
    <row s="8185" customFormat="1" customHeight="1" ht="18.75">
      <c r="A20" s="2562"/>
      <c r="C20" s="1126"/>
      <c r="D20" s="1123" t="s">
        <v>758</v>
      </c>
      <c r="E20" s="1124" t="s">
        <v>828</v>
      </c>
      <c r="F20" s="1120" t="s">
        <v>311</v>
      </c>
      <c r="G20" s="1120" t="s">
        <v>311</v>
      </c>
      <c r="H20" s="1119" t="s">
        <v>311</v>
      </c>
      <c r="I20" s="1120" t="s">
        <v>311</v>
      </c>
      <c r="J20" s="1119" t="s">
        <v>311</v>
      </c>
      <c r="K20" s="1118"/>
      <c r="L20" s="890"/>
      <c r="W20" s="845"/>
      <c r="X20" s="928">
        <v>0</v>
      </c>
    </row>
    <row s="8185" customFormat="1" customHeight="1" ht="33.75">
      <c r="A21" s="2562"/>
      <c r="C21" s="1126"/>
      <c r="D21" s="1123" t="s">
        <v>761</v>
      </c>
      <c r="E21" s="746" t="s">
        <v>829</v>
      </c>
      <c r="F21" s="1120" t="s">
        <v>830</v>
      </c>
      <c r="G21" s="850"/>
      <c r="H21" s="276"/>
      <c r="I21" s="850"/>
      <c r="J21" s="276"/>
      <c r="K21" s="1118"/>
      <c r="L21" s="890"/>
      <c r="W21" s="845"/>
      <c r="X21" s="928">
        <v>0</v>
      </c>
    </row>
    <row s="8185" customFormat="1" customHeight="1" ht="33.75">
      <c r="A22" s="2562"/>
      <c r="C22" s="1126"/>
      <c r="D22" s="1123" t="s">
        <v>764</v>
      </c>
      <c r="E22" s="746" t="s">
        <v>831</v>
      </c>
      <c r="F22" s="1120" t="s">
        <v>832</v>
      </c>
      <c r="G22" s="850"/>
      <c r="H22" s="276"/>
      <c r="I22" s="850"/>
      <c r="J22" s="276"/>
      <c r="K22" s="1118"/>
      <c r="L22" s="890"/>
      <c r="W22" s="845"/>
      <c r="X22" s="928">
        <v>0</v>
      </c>
    </row>
    <row s="8185" customFormat="1" customHeight="1" ht="22.5">
      <c r="A23" s="2562"/>
      <c r="C23" s="1126"/>
      <c r="D23" s="1123" t="s">
        <v>800</v>
      </c>
      <c r="E23" s="1124" t="s">
        <v>833</v>
      </c>
      <c r="F23" s="1120" t="s">
        <v>311</v>
      </c>
      <c r="G23" s="1120" t="s">
        <v>311</v>
      </c>
      <c r="H23" s="1119" t="s">
        <v>311</v>
      </c>
      <c r="I23" s="1120" t="s">
        <v>311</v>
      </c>
      <c r="J23" s="1119" t="s">
        <v>311</v>
      </c>
      <c r="K23" s="1118"/>
      <c r="L23" s="890"/>
      <c r="W23" s="845"/>
      <c r="X23" s="928">
        <v>0</v>
      </c>
    </row>
    <row s="8185" customFormat="1" customHeight="1" ht="22.5">
      <c r="A24" s="2562"/>
      <c r="C24" s="1126"/>
      <c r="D24" s="1123" t="s">
        <v>834</v>
      </c>
      <c r="E24" s="746" t="s">
        <v>835</v>
      </c>
      <c r="F24" s="1120" t="s">
        <v>836</v>
      </c>
      <c r="G24" s="850"/>
      <c r="H24" s="856"/>
      <c r="I24" s="850"/>
      <c r="J24" s="856"/>
      <c r="K24" s="1118"/>
      <c r="L24" s="890"/>
      <c r="W24" s="845"/>
      <c r="X24" s="928">
        <v>0</v>
      </c>
    </row>
    <row s="8185" customFormat="1" customHeight="1" ht="22.5">
      <c r="A25" s="2562"/>
      <c r="C25" s="1126"/>
      <c r="D25" s="1123" t="s">
        <v>837</v>
      </c>
      <c r="E25" s="746" t="s">
        <v>838</v>
      </c>
      <c r="F25" s="1120" t="s">
        <v>311</v>
      </c>
      <c r="G25" s="1120" t="s">
        <v>311</v>
      </c>
      <c r="H25" s="1119" t="s">
        <v>311</v>
      </c>
      <c r="I25" s="1120" t="s">
        <v>311</v>
      </c>
      <c r="J25" s="1119" t="s">
        <v>311</v>
      </c>
      <c r="K25" s="1118"/>
      <c r="L25" s="890"/>
      <c r="W25" s="845"/>
      <c r="X25" s="928">
        <v>0</v>
      </c>
    </row>
    <row s="8185" customFormat="1" customHeight="1" ht="18.75">
      <c r="A26" s="2562"/>
      <c r="C26" s="1126"/>
      <c r="D26" s="1123" t="s">
        <v>839</v>
      </c>
      <c r="E26" s="723" t="s">
        <v>840</v>
      </c>
      <c r="F26" s="1120" t="s">
        <v>841</v>
      </c>
      <c r="G26" s="850"/>
      <c r="H26" s="856"/>
      <c r="I26" s="850"/>
      <c r="J26" s="856"/>
      <c r="K26" s="1118"/>
      <c r="L26" s="890"/>
      <c r="W26" s="845"/>
      <c r="X26" s="928">
        <v>0</v>
      </c>
    </row>
    <row s="8185" customFormat="1" customHeight="1" ht="18.75">
      <c r="A27" s="2562"/>
      <c r="C27" s="1126"/>
      <c r="D27" s="1123" t="s">
        <v>842</v>
      </c>
      <c r="E27" s="723" t="s">
        <v>843</v>
      </c>
      <c r="F27" s="1120" t="s">
        <v>844</v>
      </c>
      <c r="G27" s="850"/>
      <c r="H27" s="856"/>
      <c r="I27" s="850"/>
      <c r="J27" s="856"/>
      <c r="K27" s="1118"/>
      <c r="L27" s="890"/>
      <c r="W27" s="845"/>
      <c r="X27" s="928">
        <v>0</v>
      </c>
    </row>
    <row s="8185" customFormat="1" customHeight="1" ht="18.75">
      <c r="A28" s="2562"/>
      <c r="C28" s="1126"/>
      <c r="D28" s="1123" t="s">
        <v>845</v>
      </c>
      <c r="E28" s="746" t="s">
        <v>846</v>
      </c>
      <c r="F28" s="1120" t="s">
        <v>311</v>
      </c>
      <c r="G28" s="1120" t="s">
        <v>311</v>
      </c>
      <c r="H28" s="1119" t="s">
        <v>311</v>
      </c>
      <c r="I28" s="1120" t="s">
        <v>311</v>
      </c>
      <c r="J28" s="1119" t="s">
        <v>311</v>
      </c>
      <c r="K28" s="1118"/>
      <c r="L28" s="890"/>
      <c r="W28" s="845"/>
      <c r="X28" s="928">
        <v>0</v>
      </c>
    </row>
    <row s="8185" customFormat="1" customHeight="1" ht="18.75">
      <c r="A29" s="2562"/>
      <c r="C29" s="1126"/>
      <c r="D29" s="1123" t="s">
        <v>847</v>
      </c>
      <c r="E29" s="723" t="s">
        <v>840</v>
      </c>
      <c r="F29" s="1120" t="s">
        <v>848</v>
      </c>
      <c r="G29" s="850"/>
      <c r="H29" s="856"/>
      <c r="I29" s="850"/>
      <c r="J29" s="856"/>
      <c r="K29" s="1118"/>
      <c r="L29" s="890"/>
      <c r="W29" s="845"/>
      <c r="X29" s="928">
        <v>0</v>
      </c>
    </row>
    <row s="8185"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112</v>
      </c>
      <c r="E31" s="449" t="s">
        <v>852</v>
      </c>
      <c r="F31" s="830" t="s">
        <v>562</v>
      </c>
      <c r="G31" s="727"/>
      <c r="H31" s="832"/>
      <c r="I31" s="727"/>
      <c r="J31" s="832"/>
      <c r="K31" s="459" t="s">
        <v>853</v>
      </c>
      <c r="L31" s="890"/>
      <c r="X31" s="675">
        <v>0</v>
      </c>
    </row>
    <row customHeight="1" ht="56.25">
      <c r="A32" s="2562"/>
      <c r="D32" s="1123" t="s">
        <v>93</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185" customFormat="1" customHeight="1" ht="11.549999999999999">
      <c r="A36" s="1203"/>
      <c r="B36" s="688"/>
      <c r="D36" s="1204"/>
      <c r="E36" s="1205"/>
      <c r="X36" s="679">
        <v>11</v>
      </c>
    </row>
    <row s="8185" customFormat="1" customHeight="1" ht="22.5" hidden="1">
      <c r="A37" s="2562" t="s">
        <v>858</v>
      </c>
      <c r="B37" s="681"/>
      <c r="D37" s="1123">
        <v>1</v>
      </c>
      <c r="E37" s="877" t="s">
        <v>859</v>
      </c>
      <c r="F37" s="830" t="s">
        <v>814</v>
      </c>
      <c r="G37" s="727"/>
      <c r="H37" s="689"/>
      <c r="I37" s="727"/>
      <c r="J37" s="689"/>
      <c r="K37" s="459" t="s">
        <v>860</v>
      </c>
      <c r="X37" s="928">
        <v>0</v>
      </c>
    </row>
    <row s="8185" customFormat="1" customHeight="1" ht="22.5" hidden="1">
      <c r="A38" s="2562"/>
      <c r="B38" s="681"/>
      <c r="D38" s="839" t="s">
        <v>111</v>
      </c>
      <c r="E38" s="1202" t="s">
        <v>861</v>
      </c>
      <c r="F38" s="1206" t="s">
        <v>550</v>
      </c>
      <c r="G38" s="1206" t="s">
        <v>550</v>
      </c>
      <c r="H38" s="1200"/>
      <c r="I38" s="1206" t="s">
        <v>550</v>
      </c>
      <c r="J38" s="1200"/>
      <c r="K38" s="1201"/>
      <c r="X38" s="928">
        <v>0</v>
      </c>
    </row>
    <row s="8185" customFormat="1" customHeight="1" ht="33.75" hidden="1">
      <c r="A39" s="2562"/>
      <c r="B39" s="681"/>
      <c r="D39" s="835" t="s">
        <v>716</v>
      </c>
      <c r="E39" s="893" t="s">
        <v>862</v>
      </c>
      <c r="F39" s="830" t="s">
        <v>863</v>
      </c>
      <c r="G39" s="838"/>
      <c r="H39" s="1193"/>
      <c r="I39" s="838"/>
      <c r="J39" s="1193"/>
      <c r="K39" s="459" t="s">
        <v>864</v>
      </c>
      <c r="X39" s="928">
        <v>0</v>
      </c>
    </row>
    <row s="8185" customFormat="1" customHeight="1" ht="33.75" hidden="1">
      <c r="A40" s="2562"/>
      <c r="B40" s="681"/>
      <c r="D40" s="835" t="s">
        <v>719</v>
      </c>
      <c r="E40" s="893" t="s">
        <v>865</v>
      </c>
      <c r="F40" s="1197" t="s">
        <v>866</v>
      </c>
      <c r="G40" s="911"/>
      <c r="H40" s="1193"/>
      <c r="I40" s="911"/>
      <c r="J40" s="1193"/>
      <c r="K40" s="459" t="s">
        <v>867</v>
      </c>
      <c r="X40" s="928">
        <v>0</v>
      </c>
    </row>
    <row s="8185" customFormat="1" customHeight="1" ht="22.5" hidden="1">
      <c r="A41" s="2562"/>
      <c r="B41" s="681"/>
      <c r="D41" s="835" t="s">
        <v>91</v>
      </c>
      <c r="E41" s="892" t="s">
        <v>868</v>
      </c>
      <c r="F41" s="830" t="s">
        <v>550</v>
      </c>
      <c r="G41" s="830" t="s">
        <v>550</v>
      </c>
      <c r="H41" s="1194"/>
      <c r="I41" s="830" t="s">
        <v>550</v>
      </c>
      <c r="J41" s="1194"/>
      <c r="K41" s="472"/>
      <c r="X41" s="928">
        <v>0</v>
      </c>
    </row>
    <row s="8185" customFormat="1" customHeight="1" ht="45" hidden="1">
      <c r="A42" s="2562"/>
      <c r="B42" s="681"/>
      <c r="D42" s="835" t="s">
        <v>329</v>
      </c>
      <c r="E42" s="893" t="s">
        <v>869</v>
      </c>
      <c r="F42" s="830" t="s">
        <v>562</v>
      </c>
      <c r="G42" s="727"/>
      <c r="H42" s="1194"/>
      <c r="I42" s="727"/>
      <c r="J42" s="1194"/>
      <c r="K42" s="472" t="s">
        <v>870</v>
      </c>
      <c r="X42" s="928">
        <v>0</v>
      </c>
    </row>
    <row s="8185" customFormat="1" customHeight="1" ht="45" hidden="1">
      <c r="A43" s="2562"/>
      <c r="B43" s="681"/>
      <c r="D43" s="835" t="s">
        <v>337</v>
      </c>
      <c r="E43" s="837" t="s">
        <v>871</v>
      </c>
      <c r="F43" s="1198" t="s">
        <v>562</v>
      </c>
      <c r="G43" s="912"/>
      <c r="H43" s="1193"/>
      <c r="I43" s="912"/>
      <c r="J43" s="1193"/>
      <c r="K43" s="472" t="s">
        <v>872</v>
      </c>
      <c r="X43" s="928">
        <v>0</v>
      </c>
    </row>
    <row s="8185" customFormat="1" customHeight="1" ht="11.25" hidden="1">
      <c r="A44" s="2562"/>
      <c r="B44" s="681"/>
      <c r="D44" s="835" t="s">
        <v>92</v>
      </c>
      <c r="E44" s="836" t="s">
        <v>873</v>
      </c>
      <c r="F44" s="830" t="s">
        <v>863</v>
      </c>
      <c r="G44" s="838"/>
      <c r="H44" s="1193"/>
      <c r="I44" s="838"/>
      <c r="J44" s="1193"/>
      <c r="K44" s="459"/>
      <c r="X44" s="928">
        <v>0</v>
      </c>
    </row>
    <row s="8185" customFormat="1" customHeight="1" ht="11.25" hidden="1">
      <c r="A45" s="2562"/>
      <c r="B45" s="681"/>
      <c r="D45" s="835" t="s">
        <v>758</v>
      </c>
      <c r="E45" s="837" t="s">
        <v>874</v>
      </c>
      <c r="F45" s="830" t="s">
        <v>863</v>
      </c>
      <c r="G45" s="838"/>
      <c r="H45" s="1193"/>
      <c r="I45" s="838"/>
      <c r="J45" s="1193"/>
      <c r="K45" s="459"/>
      <c r="X45" s="928">
        <v>0</v>
      </c>
    </row>
    <row s="8185" customFormat="1" customHeight="1" ht="11.25" hidden="1">
      <c r="A46" s="2562"/>
      <c r="B46" s="681"/>
      <c r="D46" s="835" t="s">
        <v>800</v>
      </c>
      <c r="E46" s="837" t="s">
        <v>875</v>
      </c>
      <c r="F46" s="830" t="s">
        <v>863</v>
      </c>
      <c r="G46" s="838"/>
      <c r="H46" s="1193"/>
      <c r="I46" s="838"/>
      <c r="J46" s="1193"/>
      <c r="K46" s="459"/>
      <c r="X46" s="928">
        <v>0</v>
      </c>
    </row>
    <row s="8185" customFormat="1" customHeight="1" ht="11.25" hidden="1">
      <c r="A47" s="2562"/>
      <c r="B47" s="681"/>
      <c r="D47" s="835" t="s">
        <v>803</v>
      </c>
      <c r="E47" s="837" t="s">
        <v>876</v>
      </c>
      <c r="F47" s="830" t="s">
        <v>863</v>
      </c>
      <c r="G47" s="838"/>
      <c r="H47" s="1193"/>
      <c r="I47" s="838"/>
      <c r="J47" s="1193"/>
      <c r="K47" s="459"/>
      <c r="X47" s="928">
        <v>0</v>
      </c>
    </row>
    <row s="8185" customFormat="1" customHeight="1" ht="11.25" hidden="1">
      <c r="A48" s="2562"/>
      <c r="B48" s="681"/>
      <c r="D48" s="835" t="s">
        <v>877</v>
      </c>
      <c r="E48" s="841" t="s">
        <v>878</v>
      </c>
      <c r="F48" s="830" t="s">
        <v>863</v>
      </c>
      <c r="G48" s="838"/>
      <c r="H48" s="1193"/>
      <c r="I48" s="838"/>
      <c r="J48" s="1193"/>
      <c r="K48" s="459"/>
      <c r="X48" s="928">
        <v>0</v>
      </c>
    </row>
    <row s="8185" customFormat="1" customHeight="1" ht="11.25" hidden="1">
      <c r="A49" s="2562"/>
      <c r="B49" s="681"/>
      <c r="D49" s="835" t="s">
        <v>879</v>
      </c>
      <c r="E49" s="841" t="s">
        <v>880</v>
      </c>
      <c r="F49" s="830" t="s">
        <v>863</v>
      </c>
      <c r="G49" s="838"/>
      <c r="H49" s="1193"/>
      <c r="I49" s="838"/>
      <c r="J49" s="1193"/>
      <c r="K49" s="459"/>
      <c r="X49" s="928">
        <v>0</v>
      </c>
    </row>
    <row s="8185" customFormat="1" customHeight="1" ht="11.25" hidden="1">
      <c r="A50" s="2562"/>
      <c r="B50" s="681"/>
      <c r="D50" s="835" t="s">
        <v>881</v>
      </c>
      <c r="E50" s="837" t="s">
        <v>882</v>
      </c>
      <c r="F50" s="830" t="s">
        <v>863</v>
      </c>
      <c r="G50" s="838"/>
      <c r="H50" s="1193"/>
      <c r="I50" s="838"/>
      <c r="J50" s="1193"/>
      <c r="K50" s="459"/>
      <c r="X50" s="928">
        <v>0</v>
      </c>
    </row>
    <row s="8185" customFormat="1" customHeight="1" ht="11.25" hidden="1">
      <c r="A51" s="2562"/>
      <c r="B51" s="681"/>
      <c r="D51" s="835" t="s">
        <v>883</v>
      </c>
      <c r="E51" s="837" t="s">
        <v>884</v>
      </c>
      <c r="F51" s="830" t="s">
        <v>863</v>
      </c>
      <c r="G51" s="838"/>
      <c r="H51" s="1193"/>
      <c r="I51" s="838"/>
      <c r="J51" s="1193"/>
      <c r="K51" s="459"/>
      <c r="X51" s="928">
        <v>0</v>
      </c>
    </row>
    <row s="8185" customFormat="1" customHeight="1" ht="45" hidden="1">
      <c r="A52" s="2562"/>
      <c r="B52" s="681"/>
      <c r="D52" s="835" t="s">
        <v>112</v>
      </c>
      <c r="E52" s="836" t="s">
        <v>885</v>
      </c>
      <c r="F52" s="830" t="s">
        <v>863</v>
      </c>
      <c r="G52" s="838"/>
      <c r="H52" s="1193"/>
      <c r="I52" s="838"/>
      <c r="J52" s="1193"/>
      <c r="K52" s="459"/>
      <c r="X52" s="928">
        <v>0</v>
      </c>
    </row>
    <row s="8185" customFormat="1" customHeight="1" ht="11.25" hidden="1">
      <c r="A53" s="2562"/>
      <c r="B53" s="681"/>
      <c r="D53" s="835" t="s">
        <v>318</v>
      </c>
      <c r="E53" s="837" t="s">
        <v>874</v>
      </c>
      <c r="F53" s="830" t="s">
        <v>863</v>
      </c>
      <c r="G53" s="838"/>
      <c r="H53" s="1193"/>
      <c r="I53" s="838"/>
      <c r="J53" s="1193"/>
      <c r="K53" s="459"/>
      <c r="X53" s="928">
        <v>0</v>
      </c>
    </row>
    <row s="8185" customFormat="1" customHeight="1" ht="11.25" hidden="1">
      <c r="A54" s="2562"/>
      <c r="B54" s="681"/>
      <c r="D54" s="835" t="s">
        <v>886</v>
      </c>
      <c r="E54" s="837" t="s">
        <v>875</v>
      </c>
      <c r="F54" s="830" t="s">
        <v>863</v>
      </c>
      <c r="G54" s="838"/>
      <c r="H54" s="1193"/>
      <c r="I54" s="838"/>
      <c r="J54" s="1193"/>
      <c r="K54" s="459"/>
      <c r="X54" s="928">
        <v>0</v>
      </c>
    </row>
    <row s="8185" customFormat="1" customHeight="1" ht="11.25" hidden="1">
      <c r="A55" s="2562"/>
      <c r="B55" s="681"/>
      <c r="D55" s="835" t="s">
        <v>887</v>
      </c>
      <c r="E55" s="837" t="s">
        <v>876</v>
      </c>
      <c r="F55" s="830" t="s">
        <v>863</v>
      </c>
      <c r="G55" s="838"/>
      <c r="H55" s="1193"/>
      <c r="I55" s="838"/>
      <c r="J55" s="1193"/>
      <c r="K55" s="459"/>
      <c r="X55" s="928">
        <v>0</v>
      </c>
    </row>
    <row s="8185" customFormat="1" customHeight="1" ht="11.25" hidden="1">
      <c r="A56" s="2562"/>
      <c r="B56" s="681"/>
      <c r="D56" s="835" t="s">
        <v>888</v>
      </c>
      <c r="E56" s="841" t="s">
        <v>878</v>
      </c>
      <c r="F56" s="830" t="s">
        <v>863</v>
      </c>
      <c r="G56" s="838"/>
      <c r="H56" s="1193"/>
      <c r="I56" s="838"/>
      <c r="J56" s="1193"/>
      <c r="K56" s="459"/>
      <c r="X56" s="928">
        <v>0</v>
      </c>
    </row>
    <row s="8185" customFormat="1" customHeight="1" ht="11.25" hidden="1">
      <c r="A57" s="2562"/>
      <c r="B57" s="681"/>
      <c r="D57" s="835" t="s">
        <v>889</v>
      </c>
      <c r="E57" s="841" t="s">
        <v>880</v>
      </c>
      <c r="F57" s="830" t="s">
        <v>863</v>
      </c>
      <c r="G57" s="838"/>
      <c r="H57" s="1193"/>
      <c r="I57" s="838"/>
      <c r="J57" s="1193"/>
      <c r="K57" s="459"/>
      <c r="X57" s="928">
        <v>0</v>
      </c>
    </row>
    <row s="8185" customFormat="1" customHeight="1" ht="11.25" hidden="1">
      <c r="A58" s="2562"/>
      <c r="B58" s="681"/>
      <c r="D58" s="835" t="s">
        <v>890</v>
      </c>
      <c r="E58" s="837" t="s">
        <v>882</v>
      </c>
      <c r="F58" s="830" t="s">
        <v>863</v>
      </c>
      <c r="G58" s="838"/>
      <c r="H58" s="1193"/>
      <c r="I58" s="838"/>
      <c r="J58" s="1193"/>
      <c r="K58" s="459"/>
      <c r="X58" s="928">
        <v>0</v>
      </c>
    </row>
    <row s="8185" customFormat="1" customHeight="1" ht="11.25" hidden="1">
      <c r="A59" s="2562"/>
      <c r="B59" s="681"/>
      <c r="D59" s="835" t="s">
        <v>891</v>
      </c>
      <c r="E59" s="837" t="s">
        <v>884</v>
      </c>
      <c r="F59" s="830" t="s">
        <v>863</v>
      </c>
      <c r="G59" s="838"/>
      <c r="H59" s="1193"/>
      <c r="I59" s="838"/>
      <c r="J59" s="1193"/>
      <c r="K59" s="459"/>
      <c r="X59" s="928">
        <v>0</v>
      </c>
    </row>
    <row s="8185" customFormat="1" customHeight="1" ht="33.75" hidden="1">
      <c r="A60" s="2562"/>
      <c r="B60" s="681"/>
      <c r="D60" s="835" t="s">
        <v>93</v>
      </c>
      <c r="E60" s="836" t="s">
        <v>892</v>
      </c>
      <c r="F60" s="891" t="s">
        <v>562</v>
      </c>
      <c r="G60" s="912"/>
      <c r="H60" s="1193"/>
      <c r="I60" s="912"/>
      <c r="J60" s="1193"/>
      <c r="K60" s="472" t="s">
        <v>893</v>
      </c>
      <c r="X60" s="928">
        <v>0</v>
      </c>
    </row>
    <row s="8185" customFormat="1" customHeight="1" ht="33.75" hidden="1">
      <c r="A61" s="2562"/>
      <c r="B61" s="681"/>
      <c r="D61" s="835" t="s">
        <v>94</v>
      </c>
      <c r="E61" s="836" t="s">
        <v>894</v>
      </c>
      <c r="F61" s="896" t="s">
        <v>824</v>
      </c>
      <c r="G61" s="838"/>
      <c r="H61" s="1193"/>
      <c r="I61" s="838"/>
      <c r="J61" s="1193"/>
      <c r="K61" s="459"/>
      <c r="X61" s="928">
        <v>0</v>
      </c>
    </row>
    <row s="8185" customFormat="1" customHeight="1" ht="22.5" hidden="1">
      <c r="A62" s="2562"/>
      <c r="B62" s="681" t="s">
        <v>592</v>
      </c>
      <c r="D62" s="835" t="s">
        <v>100</v>
      </c>
      <c r="E62" s="836" t="s">
        <v>895</v>
      </c>
      <c r="F62" s="896" t="s">
        <v>311</v>
      </c>
      <c r="G62" s="552"/>
      <c r="H62" s="1193"/>
      <c r="I62" s="552"/>
      <c r="J62" s="1193"/>
      <c r="K62" s="459" t="s">
        <v>635</v>
      </c>
      <c r="X62" s="928">
        <v>0</v>
      </c>
    </row>
    <row s="8185" customFormat="1" customHeight="1" ht="45" hidden="1">
      <c r="A63" s="2562"/>
      <c r="B63" s="681" t="s">
        <v>592</v>
      </c>
      <c r="D63" s="835" t="s">
        <v>896</v>
      </c>
      <c r="E63" s="837" t="s">
        <v>897</v>
      </c>
      <c r="F63" s="891" t="s">
        <v>311</v>
      </c>
      <c r="G63" s="552"/>
      <c r="H63" s="1193"/>
      <c r="I63" s="552"/>
      <c r="J63" s="1193"/>
      <c r="K63" s="459" t="s">
        <v>635</v>
      </c>
      <c r="X63" s="928">
        <v>0</v>
      </c>
    </row>
    <row s="8185" customFormat="1" customHeight="1" ht="11.549999999999999">
      <c r="A64" s="1203"/>
      <c r="B64" s="688"/>
      <c r="D64" s="1204"/>
      <c r="E64" s="1205"/>
      <c r="X64" s="679">
        <v>11</v>
      </c>
    </row>
    <row s="8185" customFormat="1" customHeight="1" ht="22.5" hidden="1">
      <c r="A65" s="2562" t="s">
        <v>898</v>
      </c>
      <c r="B65" s="681"/>
      <c r="D65" s="835">
        <v>1</v>
      </c>
      <c r="E65" s="914" t="s">
        <v>899</v>
      </c>
      <c r="F65" s="910" t="s">
        <v>814</v>
      </c>
      <c r="G65" s="911"/>
      <c r="H65" s="1199"/>
      <c r="I65" s="911"/>
      <c r="J65" s="1199"/>
      <c r="K65" s="471" t="s">
        <v>900</v>
      </c>
      <c r="X65" s="928">
        <v>0</v>
      </c>
    </row>
    <row s="8185" customFormat="1" customHeight="1" ht="56.25" hidden="1">
      <c r="A66" s="2562"/>
      <c r="B66" s="681"/>
      <c r="D66" s="913" t="s">
        <v>111</v>
      </c>
      <c r="E66" s="877" t="s">
        <v>901</v>
      </c>
      <c r="F66" s="830" t="s">
        <v>550</v>
      </c>
      <c r="G66" s="830" t="s">
        <v>550</v>
      </c>
      <c r="H66" s="689"/>
      <c r="I66" s="830" t="s">
        <v>550</v>
      </c>
      <c r="J66" s="689"/>
      <c r="K66" s="459"/>
      <c r="X66" s="928">
        <v>0</v>
      </c>
    </row>
    <row s="8185" customFormat="1" customHeight="1" ht="33.75" hidden="1">
      <c r="A67" s="2562"/>
      <c r="B67" s="681"/>
      <c r="D67" s="913" t="s">
        <v>713</v>
      </c>
      <c r="E67" s="1124" t="s">
        <v>902</v>
      </c>
      <c r="F67" s="830" t="s">
        <v>866</v>
      </c>
      <c r="G67" s="897"/>
      <c r="H67" s="689"/>
      <c r="I67" s="897"/>
      <c r="J67" s="689"/>
      <c r="K67" s="459"/>
      <c r="X67" s="928">
        <v>0</v>
      </c>
    </row>
    <row s="8185" customFormat="1" customHeight="1" ht="22.5" hidden="1">
      <c r="A68" s="2562"/>
      <c r="B68" s="681"/>
      <c r="D68" s="913" t="s">
        <v>312</v>
      </c>
      <c r="E68" s="1124" t="s">
        <v>903</v>
      </c>
      <c r="F68" s="830" t="s">
        <v>866</v>
      </c>
      <c r="G68" s="897"/>
      <c r="H68" s="689"/>
      <c r="I68" s="897"/>
      <c r="J68" s="689"/>
      <c r="K68" s="459"/>
      <c r="X68" s="928">
        <v>0</v>
      </c>
    </row>
    <row s="8185" customFormat="1" customHeight="1" ht="22.5" hidden="1">
      <c r="A69" s="2562"/>
      <c r="B69" s="681"/>
      <c r="D69" s="913" t="s">
        <v>315</v>
      </c>
      <c r="E69" s="1124" t="s">
        <v>904</v>
      </c>
      <c r="F69" s="891" t="s">
        <v>562</v>
      </c>
      <c r="G69" s="912"/>
      <c r="H69" s="689"/>
      <c r="I69" s="912"/>
      <c r="J69" s="689"/>
      <c r="K69" s="459"/>
      <c r="X69" s="928">
        <v>0</v>
      </c>
    </row>
    <row s="8185" customFormat="1" customHeight="1" ht="22.5" hidden="1">
      <c r="A70" s="2562"/>
      <c r="B70" s="681"/>
      <c r="D70" s="913" t="s">
        <v>733</v>
      </c>
      <c r="E70" s="1124" t="s">
        <v>905</v>
      </c>
      <c r="F70" s="891" t="s">
        <v>562</v>
      </c>
      <c r="G70" s="912"/>
      <c r="H70" s="689"/>
      <c r="I70" s="912"/>
      <c r="J70" s="689"/>
      <c r="K70" s="459"/>
      <c r="X70" s="928">
        <v>0</v>
      </c>
    </row>
    <row s="8185" customFormat="1" customHeight="1" ht="22.5" hidden="1">
      <c r="A71" s="2562"/>
      <c r="B71" s="681"/>
      <c r="D71" s="835" t="s">
        <v>91</v>
      </c>
      <c r="E71" s="836" t="s">
        <v>906</v>
      </c>
      <c r="F71" s="830" t="s">
        <v>866</v>
      </c>
      <c r="G71" s="727"/>
      <c r="H71" s="1200"/>
      <c r="I71" s="727"/>
      <c r="J71" s="1200"/>
      <c r="K71" s="472"/>
      <c r="X71" s="928">
        <v>0</v>
      </c>
    </row>
    <row s="8185" customFormat="1" customHeight="1" ht="56.25" hidden="1">
      <c r="A72" s="2562"/>
      <c r="B72" s="681"/>
      <c r="D72" s="835" t="s">
        <v>92</v>
      </c>
      <c r="E72" s="836" t="s">
        <v>907</v>
      </c>
      <c r="F72" s="891" t="s">
        <v>562</v>
      </c>
      <c r="G72" s="912"/>
      <c r="H72" s="1193"/>
      <c r="I72" s="912"/>
      <c r="J72" s="1193"/>
      <c r="K72" s="472"/>
      <c r="X72" s="928">
        <v>0</v>
      </c>
    </row>
    <row s="8185" customFormat="1" customHeight="1" ht="33.75" hidden="1">
      <c r="A73" s="2562"/>
      <c r="B73" s="681"/>
      <c r="D73" s="835" t="s">
        <v>112</v>
      </c>
      <c r="E73" s="836" t="s">
        <v>908</v>
      </c>
      <c r="F73" s="896" t="s">
        <v>824</v>
      </c>
      <c r="G73" s="838"/>
      <c r="H73" s="1193"/>
      <c r="I73" s="838"/>
      <c r="J73" s="1193"/>
      <c r="K73" s="459"/>
      <c r="X73" s="928">
        <v>0</v>
      </c>
    </row>
    <row s="8185" customFormat="1" customHeight="1" ht="22.5" hidden="1">
      <c r="A74" s="2562"/>
      <c r="B74" s="681" t="s">
        <v>592</v>
      </c>
      <c r="D74" s="835" t="s">
        <v>93</v>
      </c>
      <c r="E74" s="836" t="s">
        <v>909</v>
      </c>
      <c r="F74" s="896" t="s">
        <v>311</v>
      </c>
      <c r="G74" s="552"/>
      <c r="H74" s="1193"/>
      <c r="I74" s="552"/>
      <c r="J74" s="1193"/>
      <c r="K74" s="459" t="s">
        <v>635</v>
      </c>
      <c r="X74" s="928">
        <v>0</v>
      </c>
    </row>
    <row s="8185" customFormat="1" customHeight="1" ht="45" hidden="1">
      <c r="A75" s="2562"/>
      <c r="B75" s="681" t="s">
        <v>592</v>
      </c>
      <c r="D75" s="835" t="s">
        <v>656</v>
      </c>
      <c r="E75" s="837" t="s">
        <v>910</v>
      </c>
      <c r="F75" s="891" t="s">
        <v>311</v>
      </c>
      <c r="G75" s="552"/>
      <c r="H75" s="1193"/>
      <c r="I75" s="552"/>
      <c r="J75" s="1193"/>
      <c r="K75" s="459" t="s">
        <v>635</v>
      </c>
      <c r="X75" s="928">
        <v>0</v>
      </c>
    </row>
    <row s="8185" customFormat="1" customHeight="1" ht="11.549999999999999">
      <c r="A76" s="1203"/>
      <c r="B76" s="688"/>
      <c r="D76" s="1204"/>
      <c r="E76" s="1205"/>
      <c r="X76" s="679">
        <v>11</v>
      </c>
    </row>
    <row s="8185" customFormat="1" customHeight="1" ht="11.25" hidden="1">
      <c r="A77" s="2562" t="s">
        <v>911</v>
      </c>
      <c r="B77" s="681"/>
      <c r="D77" s="835">
        <v>1</v>
      </c>
      <c r="E77" s="836" t="s">
        <v>912</v>
      </c>
      <c r="F77" s="891" t="s">
        <v>814</v>
      </c>
      <c r="G77" s="894"/>
      <c r="H77" s="1193"/>
      <c r="I77" s="894"/>
      <c r="J77" s="1193"/>
      <c r="K77" s="459" t="s">
        <v>913</v>
      </c>
      <c r="X77" s="928">
        <v>0</v>
      </c>
    </row>
    <row s="8185" customFormat="1" customHeight="1" ht="11.25" hidden="1">
      <c r="A78" s="2562"/>
      <c r="B78" s="681"/>
      <c r="D78" s="835" t="s">
        <v>111</v>
      </c>
      <c r="E78" s="836" t="s">
        <v>914</v>
      </c>
      <c r="F78" s="891" t="s">
        <v>814</v>
      </c>
      <c r="G78" s="894"/>
      <c r="H78" s="1193"/>
      <c r="I78" s="894"/>
      <c r="J78" s="1193"/>
      <c r="K78" s="459" t="s">
        <v>915</v>
      </c>
      <c r="X78" s="928">
        <v>0</v>
      </c>
    </row>
    <row s="8185" customFormat="1" customHeight="1" ht="22.5" hidden="1">
      <c r="A79" s="2562"/>
      <c r="B79" s="681"/>
      <c r="D79" s="835" t="s">
        <v>91</v>
      </c>
      <c r="E79" s="892" t="s">
        <v>916</v>
      </c>
      <c r="F79" s="830" t="s">
        <v>863</v>
      </c>
      <c r="G79" s="894"/>
      <c r="H79" s="1193"/>
      <c r="I79" s="894"/>
      <c r="J79" s="1193"/>
      <c r="K79" s="459" t="s">
        <v>917</v>
      </c>
      <c r="X79" s="928">
        <v>0</v>
      </c>
    </row>
    <row s="8185" customFormat="1" customHeight="1" ht="11.25" hidden="1">
      <c r="A80" s="2562"/>
      <c r="B80" s="681"/>
      <c r="D80" s="835" t="s">
        <v>329</v>
      </c>
      <c r="E80" s="893" t="s">
        <v>918</v>
      </c>
      <c r="F80" s="830" t="s">
        <v>863</v>
      </c>
      <c r="G80" s="894"/>
      <c r="H80" s="1193"/>
      <c r="I80" s="894"/>
      <c r="J80" s="1193"/>
      <c r="K80" s="459"/>
      <c r="X80" s="928">
        <v>0</v>
      </c>
    </row>
    <row s="8185" customFormat="1" customHeight="1" ht="11.25" hidden="1">
      <c r="A81" s="2562"/>
      <c r="B81" s="681"/>
      <c r="D81" s="835" t="s">
        <v>337</v>
      </c>
      <c r="E81" s="893" t="s">
        <v>919</v>
      </c>
      <c r="F81" s="830" t="s">
        <v>863</v>
      </c>
      <c r="G81" s="894"/>
      <c r="H81" s="1193"/>
      <c r="I81" s="894"/>
      <c r="J81" s="1193"/>
      <c r="K81" s="459"/>
      <c r="X81" s="928">
        <v>0</v>
      </c>
    </row>
    <row s="8185" customFormat="1" customHeight="1" ht="11.25" hidden="1">
      <c r="A82" s="2562"/>
      <c r="B82" s="681"/>
      <c r="D82" s="835" t="s">
        <v>339</v>
      </c>
      <c r="E82" s="893" t="s">
        <v>920</v>
      </c>
      <c r="F82" s="830" t="s">
        <v>863</v>
      </c>
      <c r="G82" s="894"/>
      <c r="H82" s="1193"/>
      <c r="I82" s="894"/>
      <c r="J82" s="1193"/>
      <c r="K82" s="459"/>
      <c r="X82" s="928">
        <v>0</v>
      </c>
    </row>
    <row s="8185" customFormat="1" customHeight="1" ht="11.25" hidden="1">
      <c r="A83" s="2562"/>
      <c r="B83" s="681"/>
      <c r="D83" s="835" t="s">
        <v>341</v>
      </c>
      <c r="E83" s="893" t="s">
        <v>921</v>
      </c>
      <c r="F83" s="830" t="s">
        <v>863</v>
      </c>
      <c r="G83" s="894"/>
      <c r="H83" s="1193"/>
      <c r="I83" s="894"/>
      <c r="J83" s="1193"/>
      <c r="K83" s="459"/>
      <c r="X83" s="928">
        <v>0</v>
      </c>
    </row>
    <row s="8185" customFormat="1" customHeight="1" ht="11.25" hidden="1">
      <c r="A84" s="2562"/>
      <c r="B84" s="681"/>
      <c r="D84" s="835" t="s">
        <v>922</v>
      </c>
      <c r="E84" s="893" t="s">
        <v>923</v>
      </c>
      <c r="F84" s="830" t="s">
        <v>863</v>
      </c>
      <c r="G84" s="894"/>
      <c r="H84" s="1193"/>
      <c r="I84" s="894"/>
      <c r="J84" s="1193"/>
      <c r="K84" s="459"/>
      <c r="X84" s="928">
        <v>0</v>
      </c>
    </row>
    <row s="8185" customFormat="1" customHeight="1" ht="11.25" hidden="1">
      <c r="A85" s="2562"/>
      <c r="B85" s="681"/>
      <c r="D85" s="835" t="s">
        <v>924</v>
      </c>
      <c r="E85" s="893" t="s">
        <v>925</v>
      </c>
      <c r="F85" s="830" t="s">
        <v>863</v>
      </c>
      <c r="G85" s="894"/>
      <c r="H85" s="1193"/>
      <c r="I85" s="894"/>
      <c r="J85" s="1193"/>
      <c r="K85" s="459"/>
      <c r="X85" s="928">
        <v>0</v>
      </c>
    </row>
    <row s="8185" customFormat="1" customHeight="1" ht="11.25" hidden="1">
      <c r="A86" s="2562"/>
      <c r="B86" s="681"/>
      <c r="D86" s="835" t="s">
        <v>926</v>
      </c>
      <c r="E86" s="893" t="s">
        <v>927</v>
      </c>
      <c r="F86" s="830" t="s">
        <v>863</v>
      </c>
      <c r="G86" s="894"/>
      <c r="H86" s="1193"/>
      <c r="I86" s="894"/>
      <c r="J86" s="1193"/>
      <c r="K86" s="459"/>
      <c r="X86" s="928">
        <v>0</v>
      </c>
    </row>
    <row s="8185" customFormat="1" customHeight="1" ht="45" hidden="1">
      <c r="A87" s="2562"/>
      <c r="B87" s="681"/>
      <c r="D87" s="835" t="s">
        <v>92</v>
      </c>
      <c r="E87" s="836" t="s">
        <v>928</v>
      </c>
      <c r="F87" s="830" t="s">
        <v>863</v>
      </c>
      <c r="G87" s="894"/>
      <c r="H87" s="1193"/>
      <c r="I87" s="894"/>
      <c r="J87" s="1193"/>
      <c r="K87" s="459" t="s">
        <v>929</v>
      </c>
      <c r="X87" s="928">
        <v>0</v>
      </c>
    </row>
    <row s="8185" customFormat="1" customHeight="1" ht="11.25" hidden="1">
      <c r="A88" s="2562"/>
      <c r="B88" s="681"/>
      <c r="D88" s="835" t="s">
        <v>758</v>
      </c>
      <c r="E88" s="893" t="s">
        <v>918</v>
      </c>
      <c r="F88" s="830" t="s">
        <v>863</v>
      </c>
      <c r="G88" s="894"/>
      <c r="H88" s="1193"/>
      <c r="I88" s="894"/>
      <c r="J88" s="1193"/>
      <c r="K88" s="459"/>
      <c r="X88" s="928">
        <v>0</v>
      </c>
    </row>
    <row s="8185" customFormat="1" customHeight="1" ht="11.25" hidden="1">
      <c r="A89" s="2562"/>
      <c r="B89" s="681"/>
      <c r="D89" s="835" t="s">
        <v>800</v>
      </c>
      <c r="E89" s="893" t="s">
        <v>919</v>
      </c>
      <c r="F89" s="830" t="s">
        <v>863</v>
      </c>
      <c r="G89" s="894"/>
      <c r="H89" s="1193"/>
      <c r="I89" s="894"/>
      <c r="J89" s="1193"/>
      <c r="K89" s="459"/>
      <c r="X89" s="928">
        <v>0</v>
      </c>
    </row>
    <row s="8185" customFormat="1" customHeight="1" ht="11.25" hidden="1">
      <c r="A90" s="2562"/>
      <c r="B90" s="681"/>
      <c r="D90" s="835" t="s">
        <v>803</v>
      </c>
      <c r="E90" s="893" t="s">
        <v>920</v>
      </c>
      <c r="F90" s="830" t="s">
        <v>863</v>
      </c>
      <c r="G90" s="894"/>
      <c r="H90" s="1193"/>
      <c r="I90" s="894"/>
      <c r="J90" s="1193"/>
      <c r="K90" s="459"/>
      <c r="X90" s="928">
        <v>0</v>
      </c>
    </row>
    <row s="8185" customFormat="1" customHeight="1" ht="11.25" hidden="1">
      <c r="A91" s="2562"/>
      <c r="B91" s="681"/>
      <c r="D91" s="835" t="s">
        <v>881</v>
      </c>
      <c r="E91" s="893" t="s">
        <v>921</v>
      </c>
      <c r="F91" s="830" t="s">
        <v>863</v>
      </c>
      <c r="G91" s="894"/>
      <c r="H91" s="1193"/>
      <c r="I91" s="894"/>
      <c r="J91" s="1193"/>
      <c r="K91" s="459"/>
      <c r="X91" s="928">
        <v>0</v>
      </c>
    </row>
    <row s="8185" customFormat="1" customHeight="1" ht="11.25" hidden="1">
      <c r="A92" s="2562"/>
      <c r="B92" s="681"/>
      <c r="D92" s="835" t="s">
        <v>883</v>
      </c>
      <c r="E92" s="893" t="s">
        <v>923</v>
      </c>
      <c r="F92" s="830" t="s">
        <v>863</v>
      </c>
      <c r="G92" s="894"/>
      <c r="H92" s="1193"/>
      <c r="I92" s="894"/>
      <c r="J92" s="1193"/>
      <c r="K92" s="459"/>
      <c r="X92" s="928">
        <v>0</v>
      </c>
    </row>
    <row s="8185" customFormat="1" customHeight="1" ht="11.25" hidden="1">
      <c r="A93" s="2562"/>
      <c r="B93" s="681"/>
      <c r="D93" s="835" t="s">
        <v>930</v>
      </c>
      <c r="E93" s="893" t="s">
        <v>925</v>
      </c>
      <c r="F93" s="830" t="s">
        <v>863</v>
      </c>
      <c r="G93" s="894"/>
      <c r="H93" s="1193"/>
      <c r="I93" s="894"/>
      <c r="J93" s="1193"/>
      <c r="K93" s="459"/>
      <c r="X93" s="928">
        <v>0</v>
      </c>
    </row>
    <row s="8185" customFormat="1" customHeight="1" ht="11.25" hidden="1">
      <c r="A94" s="2562"/>
      <c r="B94" s="681"/>
      <c r="D94" s="835" t="s">
        <v>931</v>
      </c>
      <c r="E94" s="893" t="s">
        <v>927</v>
      </c>
      <c r="F94" s="830" t="s">
        <v>863</v>
      </c>
      <c r="G94" s="894"/>
      <c r="H94" s="1193"/>
      <c r="I94" s="894"/>
      <c r="J94" s="1193"/>
      <c r="K94" s="459"/>
      <c r="X94" s="928">
        <v>0</v>
      </c>
    </row>
    <row s="8185" customFormat="1" customHeight="1" ht="24.75" hidden="1">
      <c r="A95" s="2562"/>
      <c r="B95" s="681"/>
      <c r="D95" s="835" t="s">
        <v>112</v>
      </c>
      <c r="E95" s="836" t="s">
        <v>932</v>
      </c>
      <c r="F95" s="895" t="s">
        <v>562</v>
      </c>
      <c r="G95" s="897"/>
      <c r="H95" s="1193"/>
      <c r="I95" s="897"/>
      <c r="J95" s="1193"/>
      <c r="K95" s="459" t="s">
        <v>933</v>
      </c>
      <c r="X95" s="928">
        <v>0</v>
      </c>
    </row>
    <row s="8185" customFormat="1" customHeight="1" ht="33.75" hidden="1">
      <c r="A96" s="2562"/>
      <c r="B96" s="681"/>
      <c r="D96" s="835" t="s">
        <v>93</v>
      </c>
      <c r="E96" s="836" t="s">
        <v>934</v>
      </c>
      <c r="F96" s="896" t="s">
        <v>824</v>
      </c>
      <c r="G96" s="898"/>
      <c r="H96" s="1193"/>
      <c r="I96" s="898"/>
      <c r="J96" s="1193"/>
      <c r="K96" s="459"/>
      <c r="X96" s="928">
        <v>0</v>
      </c>
    </row>
    <row s="8185" customFormat="1" customHeight="1" ht="22.5" hidden="1">
      <c r="A97" s="2562"/>
      <c r="B97" s="681" t="s">
        <v>592</v>
      </c>
      <c r="D97" s="835" t="s">
        <v>94</v>
      </c>
      <c r="E97" s="836" t="s">
        <v>935</v>
      </c>
      <c r="F97" s="896" t="s">
        <v>311</v>
      </c>
      <c r="G97" s="555"/>
      <c r="H97" s="1193"/>
      <c r="I97" s="555"/>
      <c r="J97" s="1193"/>
      <c r="K97" s="459" t="s">
        <v>635</v>
      </c>
      <c r="X97" s="928">
        <v>0</v>
      </c>
    </row>
    <row s="8185" customFormat="1" customHeight="1" ht="45" hidden="1">
      <c r="A98" s="2562"/>
      <c r="B98" s="681" t="s">
        <v>592</v>
      </c>
      <c r="D98" s="835" t="s">
        <v>936</v>
      </c>
      <c r="E98" s="837" t="s">
        <v>937</v>
      </c>
      <c r="F98" s="891" t="s">
        <v>311</v>
      </c>
      <c r="G98" s="555"/>
      <c r="H98" s="1193"/>
      <c r="I98" s="555"/>
      <c r="J98" s="1193"/>
      <c r="K98" s="459" t="s">
        <v>635</v>
      </c>
      <c r="X98" s="928">
        <v>0</v>
      </c>
    </row>
    <row s="8185" customFormat="1" customHeight="1" ht="95.25" hidden="1">
      <c r="A99" s="2562"/>
      <c r="B99" s="681" t="s">
        <v>592</v>
      </c>
      <c r="D99" s="835" t="s">
        <v>100</v>
      </c>
      <c r="E99" s="836" t="s">
        <v>938</v>
      </c>
      <c r="F99" s="891" t="s">
        <v>311</v>
      </c>
      <c r="G99" s="555"/>
      <c r="H99" s="1193"/>
      <c r="I99" s="555"/>
      <c r="J99" s="1193"/>
      <c r="K99" s="459" t="s">
        <v>635</v>
      </c>
      <c r="X99" s="928">
        <v>0</v>
      </c>
    </row>
    <row s="8185" customFormat="1" customHeight="1" ht="22.5" hidden="1">
      <c r="A100" s="2562"/>
      <c r="B100" s="681" t="s">
        <v>592</v>
      </c>
      <c r="D100" s="835" t="s">
        <v>148</v>
      </c>
      <c r="E100" s="836" t="s">
        <v>939</v>
      </c>
      <c r="F100" s="891" t="s">
        <v>311</v>
      </c>
      <c r="G100" s="555"/>
      <c r="H100" s="1193"/>
      <c r="I100" s="555"/>
      <c r="J100" s="1193"/>
      <c r="K100" s="459" t="s">
        <v>635</v>
      </c>
      <c r="X100" s="928">
        <v>0</v>
      </c>
    </row>
    <row s="8185" customFormat="1" customHeight="1" ht="11.549999999999999">
      <c r="A101" s="1203"/>
      <c r="B101" s="688"/>
      <c r="D101" s="1204"/>
      <c r="E101" s="1205"/>
      <c r="X101" s="679">
        <v>11</v>
      </c>
    </row>
    <row customHeight="1" ht="22.5" hidden="1">
      <c r="A102" s="706" t="s">
        <v>83</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FAD73-69C5-760D-3F8D-68BA92BBD9B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49" width="9.140625" hidden="1" customWidth="1"/>
    <col min="2" max="2" style="8185" width="9.140625" hidden="1" customWidth="1"/>
    <col min="3" max="3" style="9761" width="4.00390625" customWidth="1"/>
    <col min="4" max="4" style="8185" width="6.00390625" customWidth="1"/>
    <col min="5" max="5" style="8185" width="36.00390625" customWidth="1"/>
    <col min="6" max="6" style="8185" width="9.00390625" customWidth="1"/>
    <col min="7" max="7" style="8185" width="25.7109375" hidden="1" customWidth="1"/>
    <col min="8" max="8" style="8185" width="33.7109375" hidden="1" customWidth="1"/>
    <col min="9" max="9" style="8185" width="25.7109375" customWidth="1"/>
    <col min="10" max="10" style="8185" width="33.00390625" customWidth="1"/>
    <col min="11" max="11" style="8264" width="93.00390625" customWidth="1"/>
    <col min="12" max="20" style="8185" width="10.00390625" customWidth="1"/>
    <col min="21" max="21" style="9762" width="10.00390625" customWidth="1"/>
    <col min="22" max="22" style="8185" width="10.57421875" hidden="1"/>
  </cols>
  <sheetData>
    <row s="8264" customFormat="1" customHeight="1" ht="22.5" hidden="1">
      <c r="C1" s="842"/>
      <c r="G1" s="587">
        <v>4</v>
      </c>
      <c r="I1" s="587">
        <v>4</v>
      </c>
      <c r="U1" s="590"/>
      <c r="V1" s="587" t="s">
        <v>14</v>
      </c>
    </row>
    <row s="8264" customFormat="1" customHeight="1" ht="15" hidden="1">
      <c r="C2" s="842"/>
      <c r="U2" s="590"/>
      <c r="V2" s="587">
        <v>0</v>
      </c>
    </row>
    <row customHeight="1" ht="22.5" hidden="1">
      <c r="A3" s="675"/>
      <c r="B3" s="2567"/>
      <c r="C3" s="2568" t="s">
        <v>693</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8264" customFormat="1" customHeight="1" ht="15" hidden="1">
      <c r="C5" s="842"/>
      <c r="U5" s="590"/>
      <c r="V5" s="587">
        <v>0</v>
      </c>
    </row>
    <row customHeight="1" ht="22.5" hidden="1">
      <c r="A6" s="675"/>
      <c r="B6" s="2567"/>
      <c r="C6" s="2568" t="s">
        <v>693</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8264" customFormat="1" customHeight="1" ht="15" hidden="1">
      <c r="C8" s="842"/>
      <c r="U8" s="590"/>
      <c r="V8" s="587">
        <v>0</v>
      </c>
    </row>
    <row customHeight="1" ht="22.5" hidden="1">
      <c r="A9" s="675"/>
      <c r="B9" s="2567"/>
      <c r="C9" s="2568" t="s">
        <v>693</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8264" customFormat="1" customHeight="1" ht="15" hidden="1">
      <c r="C12" s="842"/>
      <c r="U12" s="590"/>
      <c r="V12" s="587">
        <v>0</v>
      </c>
    </row>
    <row customHeight="1" ht="33.75" hidden="1">
      <c r="A13" s="675"/>
      <c r="B13" s="2567"/>
      <c r="C13" s="2568" t="s">
        <v>693</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8264" customFormat="1" customHeight="1" ht="15" hidden="1">
      <c r="C15" s="842"/>
      <c r="U15" s="590"/>
      <c r="V15" s="587">
        <v>0</v>
      </c>
    </row>
    <row s="8264" customFormat="1" customHeight="1" ht="15" hidden="1">
      <c r="C16" s="842"/>
      <c r="U16" s="590"/>
      <c r="V16" s="587">
        <v>0</v>
      </c>
    </row>
    <row s="8264" customFormat="1" customHeight="1" ht="15" hidden="1">
      <c r="C17" s="842"/>
      <c r="U17" s="590"/>
      <c r="V17" s="587">
        <v>0</v>
      </c>
    </row>
    <row s="8264" customFormat="1" customHeight="1" ht="15" hidden="1">
      <c r="C18" s="842"/>
      <c r="U18" s="590"/>
      <c r="V18" s="587">
        <v>0</v>
      </c>
    </row>
    <row s="8264" customFormat="1" customHeight="1" ht="15" hidden="1">
      <c r="C19" s="842"/>
      <c r="U19" s="590"/>
      <c r="V19" s="587">
        <v>0</v>
      </c>
    </row>
    <row s="8264"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 СП "Биробиджанская ТЭЦ"</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85" customFormat="1" customHeight="1" ht="1.05">
      <c r="A25" s="929"/>
      <c r="C25" s="346"/>
      <c r="D25" s="679"/>
      <c r="E25" s="679"/>
      <c r="F25" s="679"/>
      <c r="G25" s="707"/>
      <c r="H25" s="922"/>
      <c r="I25" s="707" t="s">
        <v>117</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306</v>
      </c>
      <c r="V26" s="675">
        <v>15</v>
      </c>
    </row>
    <row s="8185" customFormat="1" customHeight="1" ht="15.75">
      <c r="A27" s="929"/>
      <c r="C27" s="346"/>
      <c r="D27" s="881"/>
      <c r="E27" s="2537" t="s">
        <v>568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85" customFormat="1" customHeight="1" ht="15.75">
      <c r="A28" s="929"/>
      <c r="C28" s="346"/>
      <c r="D28" s="881"/>
      <c r="E28" s="2537" t="s">
        <v>569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85" customFormat="1" customHeight="1" ht="15.75">
      <c r="A29" s="929"/>
      <c r="C29" s="346"/>
      <c r="D29" s="2539" t="s">
        <v>305</v>
      </c>
      <c r="E29" s="2540"/>
      <c r="F29" s="2540"/>
      <c r="G29" s="1057"/>
      <c r="H29" s="1057"/>
      <c r="I29" s="1057"/>
      <c r="J29" s="1058"/>
      <c r="K29" s="2365"/>
      <c r="U29" s="845"/>
      <c r="V29" s="928">
        <v>15</v>
      </c>
    </row>
    <row customHeight="1" ht="35.699999999999996">
      <c r="C30" s="346"/>
      <c r="D30" s="931" t="s">
        <v>89</v>
      </c>
      <c r="E30" s="930" t="s">
        <v>307</v>
      </c>
      <c r="F30" s="930" t="s">
        <v>570</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590</v>
      </c>
      <c r="F33" s="742"/>
      <c r="G33" s="742"/>
      <c r="H33" s="742"/>
      <c r="I33" s="742"/>
      <c r="J33" s="742"/>
      <c r="K33" s="743"/>
      <c r="U33" s="675"/>
      <c r="V33" s="675">
        <v>11</v>
      </c>
    </row>
    <row customHeight="1" ht="24">
      <c r="A34" s="675"/>
      <c r="B34" s="751" t="s">
        <v>640</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83</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6D8D7-85DF-B25C-BFB9-25F9037CF3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32" width="6.7109375" hidden="1" customWidth="1"/>
    <col min="4" max="4" style="8264" width="6.7109375" hidden="1" customWidth="1"/>
    <col min="5" max="5" style="8185" width="3.00390625" customWidth="1"/>
    <col min="6" max="6" style="8185" width="6.00390625" customWidth="1"/>
    <col min="7" max="7" style="8185" width="37.00390625" customWidth="1"/>
    <col min="8" max="8" style="8185" width="16.00390625" customWidth="1"/>
    <col min="9" max="10" style="8185" width="19.00390625" customWidth="1"/>
    <col min="11" max="11" style="8185" width="24.00390625" customWidth="1"/>
    <col min="12" max="13" style="8185" width="25.00390625" customWidth="1"/>
    <col min="14" max="16" style="8185" width="17.00390625" customWidth="1"/>
    <col min="17" max="24" style="8185" width="19.00390625" customWidth="1"/>
    <col min="25" max="25" style="8185" width="7.00390625" customWidth="1"/>
    <col min="26" max="26" style="8185" width="3.00390625" customWidth="1"/>
    <col min="27" max="27" style="8185" width="6.00390625" customWidth="1"/>
    <col min="28" max="28" style="8185" width="34.00390625" customWidth="1"/>
    <col min="29" max="30" style="8185" width="8.00390625" customWidth="1"/>
    <col min="31" max="31" style="8185" width="9.140625" hidden="1"/>
  </cols>
  <sheetData>
    <row s="8264" customFormat="1" customHeight="1" ht="10.5" hidden="1">
      <c r="A1" s="1065"/>
      <c r="B1" s="1065"/>
      <c r="C1" s="1065"/>
      <c r="E1" s="707"/>
      <c r="H1" s="1330"/>
      <c r="AE1" s="587" t="s">
        <v>14</v>
      </c>
    </row>
    <row customHeight="1" ht="10.5" hidden="1">
      <c r="AE2" s="928">
        <v>0</v>
      </c>
    </row>
    <row s="8149"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85" customFormat="1" customHeight="1" ht="16.8">
      <c r="A6" s="1336"/>
      <c r="B6" s="1336"/>
      <c r="C6" s="1336"/>
      <c r="D6" s="1330"/>
      <c r="E6" s="1805"/>
      <c r="F6" s="2419" t="str">
        <f>IF(org=0,"Не определено",org)</f>
        <v>АО "ДГК" СП "Биробиджанская ТЭЦ"</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89</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90</v>
      </c>
      <c r="R10" s="1085" t="s">
        <v>982</v>
      </c>
      <c r="S10" s="1085" t="s">
        <v>983</v>
      </c>
      <c r="T10" s="1086" t="s">
        <v>984</v>
      </c>
      <c r="U10" s="1085" t="s">
        <v>90</v>
      </c>
      <c r="V10" s="1085" t="s">
        <v>985</v>
      </c>
      <c r="W10" s="1085" t="s">
        <v>983</v>
      </c>
      <c r="X10" s="1086" t="s">
        <v>984</v>
      </c>
      <c r="Y10" s="471" t="s">
        <v>986</v>
      </c>
      <c r="Z10" s="2271" t="s">
        <v>89</v>
      </c>
      <c r="AA10" s="2273"/>
      <c r="AB10" s="1219" t="s">
        <v>987</v>
      </c>
      <c r="AE10" s="928">
        <v>41</v>
      </c>
    </row>
    <row s="8265"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265"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65" customFormat="1" customHeight="1" ht="10.5">
      <c r="A15" s="1337"/>
      <c r="B15" s="1337"/>
      <c r="C15" s="1337"/>
      <c r="E15" s="688"/>
      <c r="H15" s="681">
        <f>_xlfn.IFERROR(MATCH("нет",IP_MAIN_DIFFERENTIATION_EVENTS_FLAG,0),0)</f>
        <v>0</v>
      </c>
      <c r="AE15" s="681">
        <v>10</v>
      </c>
    </row>
    <row customHeight="1" ht="10.5" hidden="1">
      <c r="A16" s="1065" t="s">
        <v>83</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3E2A1-5DA2-2176-0F99-EC56E52556D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32" width="4.140625" hidden="1" customWidth="1"/>
    <col min="4" max="4" style="8264" width="4.140625" hidden="1" customWidth="1"/>
    <col min="5" max="5" style="8185" width="3.00390625" customWidth="1"/>
    <col min="6" max="6" style="8185" width="14.00390625" customWidth="1"/>
    <col min="7" max="7" style="8185" width="3.00390625" customWidth="1"/>
    <col min="8" max="8" style="8185" width="7.00390625" customWidth="1"/>
    <col min="9" max="10" style="8185" width="16.00390625" customWidth="1"/>
    <col min="11" max="11" style="8185" width="25.00390625" customWidth="1"/>
    <col min="12" max="12" style="8185" width="7.00390625" customWidth="1"/>
    <col min="13" max="13" style="8185" width="15.00390625" customWidth="1"/>
    <col min="14" max="14" style="8185" width="3.00390625" customWidth="1"/>
    <col min="15" max="15" style="8185" width="4.00390625" customWidth="1"/>
    <col min="16" max="16" style="8185" width="8.00390625" customWidth="1"/>
    <col min="17" max="17" style="8185" width="21.00390625" customWidth="1"/>
    <col min="18" max="18" style="8185" width="14.00390625" customWidth="1"/>
    <col min="19" max="20" style="8185" width="17.00390625" customWidth="1"/>
    <col min="21" max="21" style="8185" width="9.00390625" customWidth="1"/>
    <col min="22" max="22" style="8185" width="12.00390625" customWidth="1"/>
    <col min="23" max="23" style="8185" width="9.00390625" customWidth="1"/>
    <col min="24" max="24" style="8185" width="21.00390625" customWidth="1"/>
    <col min="25" max="25" style="8185" width="12.00390625" customWidth="1"/>
    <col min="26" max="26" style="8185" width="3.00390625" customWidth="1"/>
    <col min="27" max="27" style="8185" width="6.00390625" customWidth="1"/>
    <col min="28" max="28" style="8185" width="38.00390625" customWidth="1"/>
    <col min="29" max="29" style="8185" width="15.00390625" customWidth="1"/>
    <col min="30" max="30" style="8185" width="37.57421875" hidden="1" customWidth="1"/>
    <col min="31" max="31" style="8185" width="15.7109375" hidden="1" customWidth="1"/>
    <col min="32" max="34" style="8185" width="16.00390625" customWidth="1"/>
    <col min="35" max="37" style="8185" width="16.7109375" hidden="1" customWidth="1"/>
    <col min="38" max="58" style="8185" width="8.00390625" customWidth="1"/>
    <col min="59" max="59" style="8185" width="9.140625" hidden="1"/>
  </cols>
  <sheetData>
    <row s="8264" customFormat="1" customHeight="1" ht="10.5" hidden="1">
      <c r="A1" s="1065"/>
      <c r="B1" s="1065"/>
      <c r="C1" s="1065"/>
      <c r="E1" s="707"/>
      <c r="H1" s="1330"/>
      <c r="L1" s="1298"/>
      <c r="M1" s="1298"/>
      <c r="AD1" s="1298"/>
      <c r="AH1" s="1317"/>
      <c r="AI1" s="1310"/>
      <c r="BG1" s="587" t="s">
        <v>14</v>
      </c>
    </row>
    <row customHeight="1" ht="10.5" hidden="1">
      <c r="BG2" s="928">
        <v>0</v>
      </c>
    </row>
    <row s="814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 СП "Биробиджанская ТЭЦ"</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85"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90</v>
      </c>
      <c r="J12" s="1323" t="s">
        <v>1011</v>
      </c>
      <c r="K12" s="2297"/>
      <c r="L12" s="2402"/>
      <c r="M12" s="2402"/>
      <c r="N12" s="2297"/>
      <c r="O12" s="2297"/>
      <c r="P12" s="2588"/>
      <c r="Q12" s="2588"/>
      <c r="R12" s="2588"/>
      <c r="S12" s="1304" t="s">
        <v>87</v>
      </c>
      <c r="T12" s="1304" t="s">
        <v>88</v>
      </c>
      <c r="U12" s="1304" t="s">
        <v>86</v>
      </c>
      <c r="V12" s="1304" t="s">
        <v>1012</v>
      </c>
      <c r="W12" s="1304" t="s">
        <v>86</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83</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B97DA-081F-3A27-F965-0576E4D75C8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32" width="4.140625" hidden="1" customWidth="1"/>
    <col min="4" max="4" style="8264" width="4.140625" hidden="1" customWidth="1"/>
    <col min="5" max="5" style="8185" width="3.00390625" customWidth="1"/>
    <col min="6" max="6" style="8185" width="6.00390625" customWidth="1"/>
    <col min="7" max="7" style="8185" width="60.00390625" customWidth="1"/>
    <col min="8" max="9" style="8185" width="21.7109375" hidden="1" customWidth="1"/>
    <col min="10" max="10" style="8185" width="0.140625" customWidth="1"/>
    <col min="11" max="11" style="8185" width="1.00390625" customWidth="1"/>
    <col min="12" max="22" style="8185" width="8.00390625" customWidth="1"/>
    <col min="23" max="23" style="8185" width="9.140625" hidden="1"/>
  </cols>
  <sheetData>
    <row s="8264" customFormat="1" customHeight="1" ht="10.5" hidden="1">
      <c r="A1" s="1336"/>
      <c r="B1" s="1336"/>
      <c r="C1" s="1336"/>
      <c r="E1" s="707"/>
      <c r="W1" s="1330" t="s">
        <v>14</v>
      </c>
    </row>
    <row customHeight="1" ht="10.5" hidden="1">
      <c r="W2" s="1325">
        <v>0</v>
      </c>
    </row>
    <row s="814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 СП "Биробиджанская ТЭЦ"</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65"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89</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110</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111</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83</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30AA8-A1C2-6839-46DC-C35529DEC87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37" width="4.7109375" hidden="1" customWidth="1"/>
    <col min="2" max="2" style="9943" width="4.7109375" hidden="1" customWidth="1"/>
    <col min="3" max="4" style="9937" width="4.7109375" hidden="1" customWidth="1"/>
    <col min="5" max="5" style="9937" width="3.00390625" customWidth="1"/>
    <col min="6" max="6" style="9937" width="6.00390625" customWidth="1"/>
    <col min="7" max="7" style="9937" width="18.00390625" customWidth="1"/>
    <col min="8" max="8" style="9937" width="27.00390625" customWidth="1"/>
    <col min="9" max="9" style="9937" width="18.00390625" customWidth="1"/>
    <col min="10" max="14" style="9937" width="0.8515625" hidden="1" customWidth="1"/>
    <col min="15" max="28" style="9937" width="21.7109375" customWidth="1"/>
    <col min="29" max="71" style="9937" width="0.8515625" customWidth="1"/>
    <col min="72" max="79" style="9937" width="21.7109375" hidden="1" customWidth="1"/>
    <col min="80" max="81" style="9937" width="29.140625" hidden="1" customWidth="1"/>
    <col min="82" max="89" style="9937" width="21.7109375" hidden="1" customWidth="1"/>
    <col min="90" max="102" style="9937" width="0.7109375" hidden="1" customWidth="1"/>
    <col min="103" max="114" style="9937" width="21.7109375" hidden="1" customWidth="1"/>
    <col min="115" max="178" style="9937" width="0.7109375" hidden="1" customWidth="1"/>
    <col min="179" max="179" style="9937" width="0.140625" customWidth="1"/>
    <col min="180" max="184" style="9937" width="8.00390625" customWidth="1"/>
    <col min="185" max="185" style="9937" width="9.140625" hidden="1"/>
  </cols>
  <sheetData>
    <row s="9867" customFormat="1" customHeight="1" ht="12" hidden="1">
      <c r="B1" s="1093"/>
      <c r="C1" s="1094"/>
      <c r="D1" s="1094"/>
      <c r="GC1" s="1092" t="s">
        <v>14</v>
      </c>
    </row>
    <row s="9867"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7"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7"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2" customFormat="1" customHeight="1" ht="18.75">
      <c r="B6" s="1113"/>
      <c r="E6" s="1115"/>
      <c r="F6" s="2384" t="str">
        <f>IF(org=0,"Не определено",org)</f>
        <v>АО "ДГК" СП "Биробиджанская ТЭЦ"</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86"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86"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86"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86"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89</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562</v>
      </c>
      <c r="BU16" s="2603"/>
      <c r="BV16" s="2556" t="s">
        <v>562</v>
      </c>
      <c r="BW16" s="2603"/>
      <c r="BX16" s="2556" t="s">
        <v>562</v>
      </c>
      <c r="BY16" s="2603"/>
      <c r="BZ16" s="2556" t="s">
        <v>562</v>
      </c>
      <c r="CA16" s="2603"/>
      <c r="CB16" s="2556" t="s">
        <v>1113</v>
      </c>
      <c r="CC16" s="2603"/>
      <c r="CD16" s="2556" t="s">
        <v>562</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562</v>
      </c>
      <c r="CZ16" s="2558"/>
      <c r="DA16" s="2506" t="s">
        <v>562</v>
      </c>
      <c r="DB16" s="2558"/>
      <c r="DC16" s="2506" t="s">
        <v>562</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7"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7"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7"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7"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7" customFormat="1" customHeight="1" ht="12.75">
      <c r="A22" s="1111"/>
      <c r="B22" s="1111"/>
      <c r="C22" s="1111"/>
      <c r="D22" s="1111"/>
      <c r="E22" s="1111"/>
      <c r="FX22" s="1111"/>
      <c r="FY22" s="1111"/>
      <c r="FZ22" s="1111"/>
      <c r="GA22" s="1111"/>
      <c r="GB22" s="1111"/>
      <c r="GC22" s="1092">
        <v>12</v>
      </c>
    </row>
    <row s="9937"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83</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ACE14-9EB4-2988-6592-4D7D3F8CB7D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49" width="9.140625" hidden="1" customWidth="1"/>
    <col min="2" max="2" style="8185" width="9.140625" hidden="1" customWidth="1"/>
    <col min="3" max="3" style="9761" width="4.00390625" customWidth="1"/>
    <col min="4" max="4" style="8185" width="6.00390625" customWidth="1"/>
    <col min="5" max="5" style="8185" width="36.00390625" customWidth="1"/>
    <col min="6" max="6" style="8185" width="9.00390625" customWidth="1"/>
    <col min="7" max="7" style="8185" width="42.421875" hidden="1" customWidth="1"/>
    <col min="8" max="8" style="8185" width="40.7109375" customWidth="1"/>
    <col min="9" max="9" style="8264" width="93.00390625" customWidth="1"/>
    <col min="10" max="17" style="8185" width="10.00390625" customWidth="1"/>
    <col min="18" max="18" style="9762" width="10.00390625" customWidth="1"/>
    <col min="19" max="19" style="8185" width="10.57421875" hidden="1"/>
  </cols>
  <sheetData>
    <row s="8264" customFormat="1" customHeight="1" ht="15" hidden="1">
      <c r="C1" s="842"/>
      <c r="H1" s="587">
        <v>4</v>
      </c>
      <c r="R1" s="590"/>
      <c r="S1" s="587" t="s">
        <v>14</v>
      </c>
    </row>
    <row customHeight="1" ht="22.5" hidden="1">
      <c r="C2" s="2098" t="s">
        <v>693</v>
      </c>
      <c r="D2" s="709"/>
      <c r="E2" s="833"/>
      <c r="F2" s="1931" t="str">
        <f>IF(TEMPLATE_SPHERE="HEAT","Гкал/час","тыс. куб. м/сутки")</f>
        <v>Гкал/час</v>
      </c>
      <c r="G2" s="850"/>
      <c r="H2" s="850"/>
      <c r="I2" s="459"/>
      <c r="S2" s="675">
        <v>0</v>
      </c>
    </row>
    <row s="8264"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 СП "Биробиджанская ТЭЦ"</v>
      </c>
      <c r="E6" s="2346"/>
      <c r="F6" s="2346"/>
      <c r="G6" s="2346"/>
      <c r="H6" s="2346"/>
      <c r="I6" s="707"/>
      <c r="S6" s="675">
        <v>15</v>
      </c>
    </row>
    <row s="8185"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306</v>
      </c>
      <c r="S9" s="675">
        <v>15</v>
      </c>
    </row>
    <row s="8185" customFormat="1" customHeight="1" ht="15.75">
      <c r="A10" s="929"/>
      <c r="C10" s="346"/>
      <c r="D10" s="881"/>
      <c r="E10" s="2537" t="s">
        <v>568</v>
      </c>
      <c r="F10" s="2538"/>
      <c r="G10" s="986" t="str">
        <f>IF(G8="","",INDEX(DIFFERENTIATION_UNMERGE_AREA,MATCH(G8,DIFFERENTIATION_ID_DIFF,0)))</f>
        <v/>
      </c>
      <c r="H10" s="986" t="str">
        <f>IF(H8="","",INDEX(DIFFERENTIATION_UNMERGE_AREA,MATCH(H8,DIFFERENTIATION_ID_DIFF,0)))</f>
        <v/>
      </c>
      <c r="I10" s="2297"/>
      <c r="R10" s="845"/>
      <c r="S10" s="928">
        <v>15</v>
      </c>
    </row>
    <row s="8185" customFormat="1" customHeight="1" ht="15.75">
      <c r="A11" s="929"/>
      <c r="C11" s="346"/>
      <c r="D11" s="881"/>
      <c r="E11" s="2537" t="s">
        <v>569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85" customFormat="1" customHeight="1" ht="15.75">
      <c r="A12" s="929"/>
      <c r="C12" s="346"/>
      <c r="D12" s="2539" t="s">
        <v>305</v>
      </c>
      <c r="E12" s="2540"/>
      <c r="F12" s="2540"/>
      <c r="G12" s="1057"/>
      <c r="H12" s="1057"/>
      <c r="I12" s="2297"/>
      <c r="R12" s="845"/>
      <c r="S12" s="928">
        <v>15</v>
      </c>
    </row>
    <row customHeight="1" ht="35.699999999999996">
      <c r="C13" s="346"/>
      <c r="D13" s="931" t="s">
        <v>89</v>
      </c>
      <c r="E13" s="930" t="s">
        <v>307</v>
      </c>
      <c r="F13" s="930" t="s">
        <v>570</v>
      </c>
      <c r="G13" s="978" t="s">
        <v>308</v>
      </c>
      <c r="H13" s="924" t="s">
        <v>308</v>
      </c>
      <c r="I13" s="2297"/>
      <c r="S13" s="675">
        <v>34</v>
      </c>
    </row>
    <row customHeight="1" ht="15" hidden="1">
      <c r="C14" s="346"/>
      <c r="D14" s="763" t="s">
        <v>110</v>
      </c>
      <c r="E14" s="763" t="s">
        <v>111</v>
      </c>
      <c r="F14" s="763" t="s">
        <v>91</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83</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14243-1387-80BF-8D01-DF733CA667A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83" width="9.140625" hidden="1" customWidth="1"/>
    <col min="2" max="2" style="8264" width="9.140625" hidden="1" customWidth="1"/>
    <col min="3" max="3" style="9084" width="3.00390625" customWidth="1"/>
    <col min="4" max="4" style="8185" width="6.00390625" customWidth="1"/>
    <col min="5" max="6" style="8185" width="64.00390625" customWidth="1"/>
    <col min="7" max="7" style="8185" width="140.00390625" customWidth="1"/>
    <col min="8" max="8" style="8185" width="10.00390625" customWidth="1"/>
    <col min="9" max="10" style="8354" width="10.00390625" customWidth="1"/>
    <col min="11" max="16" style="8185" width="10.00390625" customWidth="1"/>
    <col min="17" max="17" style="818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85" customFormat="1" customHeight="1" ht="18.75">
      <c r="A6" s="1052"/>
      <c r="B6" s="587"/>
      <c r="C6" s="546"/>
      <c r="D6" s="2627" t="str">
        <f>IF(org=0,"Не определено",org)</f>
        <v>АО "ДГК" СП "Биробиджанская ТЭЦ"</v>
      </c>
      <c r="E6" s="2628"/>
      <c r="F6" s="2628"/>
      <c r="G6" s="2629"/>
      <c r="I6" s="670"/>
      <c r="J6" s="670"/>
      <c r="Q6" s="928">
        <v>18</v>
      </c>
    </row>
    <row customHeight="1" ht="14.699999999999998">
      <c r="C7" s="266"/>
      <c r="D7" s="254"/>
      <c r="E7" s="265"/>
      <c r="F7" s="922"/>
      <c r="G7" s="363"/>
      <c r="Q7" s="253">
        <v>14</v>
      </c>
    </row>
    <row s="8185"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89</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85" customFormat="1" customHeight="1" ht="22.049999999999997">
      <c r="A18" s="513"/>
      <c r="B18" s="316"/>
      <c r="C18" s="477"/>
      <c r="D18" s="517"/>
      <c r="E18" s="519" t="s">
        <v>1123</v>
      </c>
      <c r="F18" s="508"/>
      <c r="G18" s="2341"/>
      <c r="I18" s="520"/>
      <c r="J18" s="520"/>
      <c r="Q18" s="512">
        <v>21</v>
      </c>
    </row>
    <row s="8185" customFormat="1" customHeight="1" ht="256.5" hidden="1">
      <c r="A19" s="513"/>
      <c r="B19" s="587"/>
      <c r="C19" s="546"/>
      <c r="D19" s="1054" t="s">
        <v>1030</v>
      </c>
      <c r="E19" s="1053" t="s">
        <v>1124</v>
      </c>
      <c r="F19" s="555"/>
      <c r="G19" s="507" t="s">
        <v>1125</v>
      </c>
      <c r="I19" s="670"/>
      <c r="J19" s="670"/>
      <c r="Q19" s="928">
        <v>0</v>
      </c>
    </row>
    <row s="8185" customFormat="1" customHeight="1" ht="14.699999999999998">
      <c r="A20" s="513"/>
      <c r="B20" s="316"/>
      <c r="C20" s="477"/>
      <c r="D20" s="1055">
        <v>2</v>
      </c>
      <c r="E20" s="500" t="s">
        <v>1126</v>
      </c>
      <c r="F20" s="368" t="s">
        <v>311</v>
      </c>
      <c r="G20" s="507"/>
      <c r="I20" s="520"/>
      <c r="J20" s="520"/>
      <c r="Q20" s="512">
        <v>14</v>
      </c>
    </row>
    <row s="8185" customFormat="1" customHeight="1" ht="18.75" hidden="1">
      <c r="A21" s="513"/>
      <c r="B21" s="316"/>
      <c r="C21" s="477"/>
      <c r="D21" s="503" t="s">
        <v>640</v>
      </c>
      <c r="E21" s="502"/>
      <c r="F21" s="501"/>
      <c r="G21" s="511"/>
      <c r="H21" s="504"/>
      <c r="I21" s="520"/>
      <c r="J21" s="520"/>
      <c r="Q21" s="512">
        <v>0</v>
      </c>
    </row>
    <row customHeight="1" ht="15.75">
      <c r="A22" s="362"/>
      <c r="C22" s="266"/>
      <c r="D22" s="279"/>
      <c r="E22" s="373" t="s">
        <v>327</v>
      </c>
      <c r="F22" s="508"/>
      <c r="G22" s="509"/>
      <c r="Q22" s="253">
        <v>15</v>
      </c>
    </row>
    <row s="8185" customFormat="1" customHeight="1" ht="22.5" hidden="1">
      <c r="A23" s="513"/>
      <c r="B23" s="1330"/>
      <c r="C23" s="546"/>
      <c r="D23" s="1843" t="s">
        <v>111</v>
      </c>
      <c r="E23" s="367" t="s">
        <v>1127</v>
      </c>
      <c r="F23" s="1840" t="s">
        <v>311</v>
      </c>
      <c r="G23" s="515"/>
      <c r="I23" s="1794"/>
      <c r="J23" s="1794"/>
      <c r="Q23" s="1801">
        <v>0</v>
      </c>
    </row>
    <row s="8185" customFormat="1" customHeight="1" ht="14.25" hidden="1">
      <c r="A24" s="513"/>
      <c r="B24" s="1330"/>
      <c r="C24" s="546"/>
      <c r="D24" s="1843" t="s">
        <v>713</v>
      </c>
      <c r="E24" s="1842" t="s">
        <v>1128</v>
      </c>
      <c r="F24" s="1840" t="s">
        <v>311</v>
      </c>
      <c r="G24" s="507"/>
      <c r="I24" s="1794"/>
      <c r="J24" s="1794"/>
      <c r="Q24" s="1801">
        <v>0</v>
      </c>
    </row>
    <row s="8185" customFormat="1" customHeight="1" ht="14.25" hidden="1">
      <c r="A25" s="513"/>
      <c r="B25" s="1330"/>
      <c r="C25" s="546"/>
      <c r="D25" s="1843" t="s">
        <v>716</v>
      </c>
      <c r="E25" s="365"/>
      <c r="F25" s="555"/>
      <c r="G25" s="2339" t="s">
        <v>1129</v>
      </c>
      <c r="I25" s="1794"/>
      <c r="J25" s="1794"/>
      <c r="Q25" s="1801">
        <v>0</v>
      </c>
    </row>
    <row s="8185"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83</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3849A-0869-6AEE-6C9F-7ABB8AC9700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082" width="9.140625" hidden="1" customWidth="1"/>
    <col min="2" max="2" style="8264" width="9.140625" hidden="1" customWidth="1"/>
    <col min="3" max="3" style="9084" width="3.00390625" customWidth="1"/>
    <col min="4" max="4" style="8185" width="6.00390625" customWidth="1"/>
    <col min="5" max="5" style="8185" width="63.00390625" customWidth="1"/>
    <col min="6" max="6" style="8185" width="1.7109375" hidden="1" customWidth="1"/>
    <col min="7" max="8" style="8185" width="35.00390625" customWidth="1"/>
    <col min="9" max="9" style="8185" width="91.00390625" customWidth="1"/>
    <col min="10" max="10" style="8185" width="68.00390625" customWidth="1"/>
    <col min="11" max="12" style="8354" width="10.00390625" customWidth="1"/>
    <col min="13" max="13" style="8185" width="10.57421875" hidden="1"/>
  </cols>
  <sheetData>
    <row customHeight="1" ht="22.5" hidden="1">
      <c r="M1" s="253" t="s">
        <v>14</v>
      </c>
    </row>
    <row s="8185" customFormat="1" customHeight="1" ht="18.75" hidden="1">
      <c r="A2" s="1853"/>
      <c r="B2" s="1330"/>
      <c r="C2" s="1900" t="s">
        <v>693</v>
      </c>
      <c r="D2" s="1843"/>
      <c r="E2" s="369"/>
      <c r="F2" s="1840"/>
      <c r="G2" s="1840" t="s">
        <v>311</v>
      </c>
      <c r="H2" s="1331"/>
      <c r="K2" s="1794"/>
      <c r="L2" s="1794"/>
      <c r="M2" s="1801">
        <v>0</v>
      </c>
    </row>
    <row s="8185" customFormat="1" customHeight="1" ht="14.25" hidden="1">
      <c r="A3" s="1532"/>
      <c r="B3" s="1330"/>
      <c r="C3" s="514"/>
      <c r="K3" s="1794"/>
      <c r="L3" s="1794"/>
      <c r="M3" s="1801">
        <v>0</v>
      </c>
    </row>
    <row s="8185" customFormat="1" customHeight="1" ht="18.75" hidden="1">
      <c r="A4" s="1853"/>
      <c r="B4" s="1330"/>
      <c r="C4" s="1900" t="s">
        <v>693</v>
      </c>
      <c r="D4" s="1843"/>
      <c r="E4" s="375" t="s">
        <v>1131</v>
      </c>
      <c r="F4" s="1840"/>
      <c r="G4" s="427"/>
      <c r="H4" s="1840" t="s">
        <v>311</v>
      </c>
      <c r="K4" s="1794"/>
      <c r="L4" s="1794"/>
      <c r="M4" s="1801">
        <v>0</v>
      </c>
    </row>
    <row s="8185" customFormat="1" customHeight="1" ht="14.25" hidden="1">
      <c r="A5" s="1532"/>
      <c r="B5" s="1330"/>
      <c r="C5" s="514"/>
      <c r="K5" s="1794"/>
      <c r="L5" s="1794"/>
      <c r="M5" s="1801">
        <v>0</v>
      </c>
    </row>
    <row s="8185" customFormat="1" customHeight="1" ht="18.75" hidden="1">
      <c r="A6" s="1853"/>
      <c r="B6" s="1330"/>
      <c r="C6" s="1900" t="s">
        <v>693</v>
      </c>
      <c r="D6" s="1843"/>
      <c r="E6" s="376" t="s">
        <v>1132</v>
      </c>
      <c r="F6" s="1840"/>
      <c r="G6" s="427"/>
      <c r="H6" s="1840" t="s">
        <v>311</v>
      </c>
      <c r="K6" s="1794"/>
      <c r="L6" s="1794"/>
      <c r="M6" s="1801">
        <v>0</v>
      </c>
    </row>
    <row s="8185" customFormat="1" customHeight="1" ht="14.25" hidden="1">
      <c r="A7" s="1532"/>
      <c r="B7" s="1330"/>
      <c r="C7" s="514"/>
      <c r="K7" s="1794"/>
      <c r="L7" s="1794"/>
      <c r="M7" s="1801">
        <v>0</v>
      </c>
    </row>
    <row s="8185" customFormat="1" customHeight="1" ht="18.75" hidden="1">
      <c r="A8" s="1853"/>
      <c r="B8" s="1330"/>
      <c r="C8" s="1900" t="s">
        <v>693</v>
      </c>
      <c r="D8" s="1843"/>
      <c r="E8" s="376" t="s">
        <v>1133</v>
      </c>
      <c r="F8" s="1840"/>
      <c r="G8" s="427"/>
      <c r="H8" s="1840" t="s">
        <v>311</v>
      </c>
      <c r="K8" s="1794"/>
      <c r="L8" s="1794"/>
      <c r="M8" s="1801">
        <v>0</v>
      </c>
    </row>
    <row s="8185" customFormat="1" customHeight="1" ht="14.25" hidden="1">
      <c r="A9" s="1532"/>
      <c r="B9" s="1330"/>
      <c r="C9" s="514"/>
      <c r="K9" s="1794"/>
      <c r="L9" s="1794"/>
      <c r="M9" s="1801">
        <v>0</v>
      </c>
    </row>
    <row s="8185" customFormat="1" customHeight="1" ht="18.75" hidden="1">
      <c r="A10" s="1853"/>
      <c r="B10" s="1330"/>
      <c r="C10" s="1900" t="s">
        <v>693</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85" customFormat="1" customHeight="1" ht="14.699999999999998">
      <c r="A15" s="1532"/>
      <c r="B15" s="1330"/>
      <c r="C15" s="546"/>
      <c r="D15" s="2627" t="str">
        <f>IF(org=0,"Не определено",org)</f>
        <v>АО "ДГК" СП "Биробиджанская ТЭЦ"</v>
      </c>
      <c r="E15" s="2628"/>
      <c r="F15" s="2628"/>
      <c r="G15" s="2628"/>
      <c r="H15" s="2629"/>
      <c r="J15" s="1022"/>
      <c r="K15" s="1794"/>
      <c r="L15" s="1794"/>
      <c r="M15" s="1801">
        <v>14</v>
      </c>
    </row>
    <row customHeight="1" ht="14.699999999999998">
      <c r="C16" s="266"/>
      <c r="D16" s="254"/>
      <c r="E16" s="265"/>
      <c r="F16" s="265"/>
      <c r="G16" s="265"/>
      <c r="H16" s="922"/>
      <c r="I16" s="363"/>
      <c r="M16" s="253">
        <v>14</v>
      </c>
    </row>
    <row s="8185"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89</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1907"/>
      <c r="H22" s="368" t="s">
        <v>311</v>
      </c>
      <c r="I22" s="321" t="s">
        <v>1138</v>
      </c>
      <c r="M22" s="253">
        <v>20</v>
      </c>
    </row>
    <row customHeight="1" ht="60">
      <c r="A23" s="1853"/>
      <c r="C23" s="266"/>
      <c r="D23" s="317" t="s">
        <v>1028</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1141</v>
      </c>
      <c r="M26" s="253">
        <v>14</v>
      </c>
    </row>
    <row customHeight="1" ht="15.75">
      <c r="A27" s="1853" t="s">
        <v>110</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c r="H29" s="368" t="s">
        <v>311</v>
      </c>
      <c r="I29" s="2339" t="s">
        <v>1142</v>
      </c>
      <c r="M29" s="253">
        <v>20</v>
      </c>
    </row>
    <row customHeight="1" ht="15.75">
      <c r="A30" s="1853" t="s">
        <v>111</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311</v>
      </c>
      <c r="I33" s="2339" t="s">
        <v>1144</v>
      </c>
      <c r="M33" s="253">
        <v>14</v>
      </c>
    </row>
    <row customHeight="1" ht="15.75">
      <c r="A34" s="1853" t="s">
        <v>91</v>
      </c>
      <c r="C34" s="266"/>
      <c r="D34" s="279"/>
      <c r="E34" s="374" t="s">
        <v>327</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311</v>
      </c>
      <c r="I36" s="2313" t="s">
        <v>1146</v>
      </c>
      <c r="M36" s="253">
        <v>14</v>
      </c>
    </row>
    <row customHeight="1" ht="15.75">
      <c r="A37" s="1853" t="s">
        <v>92</v>
      </c>
      <c r="C37" s="266"/>
      <c r="D37" s="279"/>
      <c r="E37" s="374" t="s">
        <v>327</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888</v>
      </c>
      <c r="E39" s="376" t="s">
        <v>1134</v>
      </c>
      <c r="F39" s="368"/>
      <c r="G39" s="377"/>
      <c r="H39" s="368" t="s">
        <v>311</v>
      </c>
      <c r="I39" s="2339" t="s">
        <v>1147</v>
      </c>
      <c r="L39" s="325" t="s">
        <v>1135</v>
      </c>
      <c r="M39" s="253">
        <v>14</v>
      </c>
    </row>
    <row customHeight="1" ht="15.75">
      <c r="A40" s="1853" t="s">
        <v>112</v>
      </c>
      <c r="C40" s="266"/>
      <c r="D40" s="279"/>
      <c r="E40" s="374" t="s">
        <v>327</v>
      </c>
      <c r="F40" s="370"/>
      <c r="G40" s="370"/>
      <c r="H40" s="371"/>
      <c r="I40" s="2341"/>
      <c r="M40" s="253">
        <v>15</v>
      </c>
    </row>
    <row s="10020"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83</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DE87A-4A33-652A-601F-C12F09FA1B4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269" sqref="F269:L269"/>
    </sheetView>
  </sheetViews>
  <sheetFormatPr defaultColWidth="10.57421875" customHeight="1" defaultRowHeight="14.25"/>
  <cols>
    <col min="1" max="2" style="10061" width="25.140625" hidden="1" customWidth="1"/>
    <col min="3" max="3" style="10062" width="9.140625" hidden="1" customWidth="1"/>
    <col min="4" max="4" style="9084" width="3.00390625" customWidth="1"/>
    <col min="5" max="5" style="8185" width="6.00390625" customWidth="1"/>
    <col min="6" max="6" style="8185" width="46.7109375" customWidth="1"/>
    <col min="7" max="7" style="8185" width="35.00390625" customWidth="1"/>
    <col min="8" max="8" style="8185" width="3.00390625" customWidth="1"/>
    <col min="9" max="10" style="8185" width="11.00390625" customWidth="1"/>
    <col min="11" max="12" style="8185" width="35.00390625" customWidth="1"/>
    <col min="13" max="13" style="8185" width="84.00390625" customWidth="1"/>
    <col min="14" max="14" style="8185" width="10.00390625" customWidth="1"/>
    <col min="15" max="16" style="8354" width="10.00390625" customWidth="1"/>
    <col min="17" max="33" style="8185" width="10.00390625" customWidth="1"/>
    <col min="34" max="34" style="8185" width="10.57421875" hidden="1"/>
  </cols>
  <sheetData>
    <row s="8185"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85"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185"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8185"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85"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185"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8185"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85"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185"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45615.54143518519</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220-01/1830</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89</v>
      </c>
      <c r="F20" s="2394" t="s">
        <v>122</v>
      </c>
      <c r="G20" s="2394" t="s">
        <v>123</v>
      </c>
      <c r="H20" s="2556" t="s">
        <v>1151</v>
      </c>
      <c r="I20" s="2557"/>
      <c r="J20" s="2603"/>
      <c r="K20" s="2394" t="s">
        <v>308</v>
      </c>
      <c r="L20" s="2394" t="s">
        <v>395</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85"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8185" customFormat="1" customHeight="1" ht="45" hidden="1">
      <c r="A27" s="1950" t="s">
        <v>161</v>
      </c>
      <c r="B27" s="1950" t="s">
        <v>162</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311</v>
      </c>
      <c r="M27" s="2340"/>
      <c r="N27" s="504"/>
      <c r="O27" s="1794"/>
      <c r="P27" s="1794"/>
      <c r="AH27" s="1801">
        <v>0</v>
      </c>
    </row>
    <row s="8185"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8185"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8185"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185"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8185"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8185"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185"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8185"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8185"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185"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8185"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8185"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185"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8185"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8185"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185"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8185"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8185"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185"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8185"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8185" customFormat="1" customHeight="1" ht="18.75">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объекта капитального строительства "Административное нежилое здание", расположенное по адресу: ЕАО, г. Биробиджан, ул. 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H48" s="2159"/>
      <c r="I48" s="4708">
        <v>45269.54708333333</v>
      </c>
      <c r="J48" s="4709">
        <v>46192.54717592592</v>
      </c>
      <c r="K48" s="2035" t="s">
        <v>1155</v>
      </c>
      <c r="L48" s="2159" t="s">
        <v>311</v>
      </c>
      <c r="M48" s="2340"/>
      <c r="N48" s="504"/>
      <c r="O48" s="1794"/>
      <c r="P48" s="1794"/>
      <c r="AH48" s="1801">
        <v>0</v>
      </c>
    </row>
    <row s="8185" customFormat="1" customHeight="1" ht="18.75">
      <c r="A49" s="1950"/>
      <c r="B49" s="1950"/>
      <c r="C49" s="539" t="s">
        <v>1148</v>
      </c>
      <c r="D49" s="2632"/>
      <c r="E49" s="2374"/>
      <c r="F49" s="2553"/>
      <c r="G49" s="2597"/>
      <c r="H49" s="1670"/>
      <c r="I49" s="821" t="s">
        <v>1149</v>
      </c>
      <c r="J49" s="741"/>
      <c r="K49" s="1670"/>
      <c r="L49" s="384"/>
      <c r="M49" s="2340"/>
      <c r="N49" s="504"/>
      <c r="O49" s="1794"/>
      <c r="P49" s="1794"/>
      <c r="AH49" s="1801">
        <v>0</v>
      </c>
    </row>
    <row s="8185" customFormat="1" customHeight="1" ht="0.75">
      <c r="A50" s="1950"/>
      <c r="B50" s="1950"/>
      <c r="C50" s="539" t="s">
        <v>1154</v>
      </c>
      <c r="D50" s="2632"/>
      <c r="E50" s="2374"/>
      <c r="F50" s="2553"/>
      <c r="G50" s="570"/>
      <c r="H50" s="1670"/>
      <c r="I50" s="821"/>
      <c r="J50" s="741"/>
      <c r="K50" s="1670"/>
      <c r="L50" s="384"/>
      <c r="M50" s="2340"/>
      <c r="N50" s="504"/>
      <c r="O50" s="1794"/>
      <c r="P50" s="1794"/>
      <c r="AH50" s="1801">
        <v>0</v>
      </c>
    </row>
    <row s="8185"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185"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8185"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8185"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185"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8185"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8185"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185"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8185"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8185"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185"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8185"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8185"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185"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8185"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8185"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185"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8185"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8185"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185"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8185"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8185"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185"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8185"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8185"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185"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8185"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8185"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185"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8185"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8185"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185"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8185"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1156</v>
      </c>
      <c r="N85" s="504"/>
      <c r="AH85" s="544">
        <v>34</v>
      </c>
    </row>
    <row customHeight="1" ht="19.95">
      <c r="A86" s="1950"/>
      <c r="B86" s="1950"/>
      <c r="D86" s="546"/>
      <c r="E86" s="317" t="s">
        <v>91</v>
      </c>
      <c r="F86" s="2630" t="s">
        <v>1157</v>
      </c>
      <c r="G86" s="2630"/>
      <c r="H86" s="2630"/>
      <c r="I86" s="2630"/>
      <c r="J86" s="2630"/>
      <c r="K86" s="2630"/>
      <c r="L86" s="2630"/>
      <c r="M86" s="467"/>
      <c r="N86" s="504"/>
      <c r="AH86" s="544">
        <v>19</v>
      </c>
    </row>
    <row s="8185"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85"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8185"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185" customFormat="1" customHeight="1" ht="45" hidden="1">
      <c r="A90" s="1950" t="s">
        <v>161</v>
      </c>
      <c r="B90" s="1950" t="s">
        <v>162</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311</v>
      </c>
      <c r="M90" s="2341"/>
      <c r="N90" s="504"/>
      <c r="O90" s="1794"/>
      <c r="P90" s="1794"/>
      <c r="AH90" s="1801">
        <v>0</v>
      </c>
    </row>
    <row s="8185"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8185"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185"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185"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8185"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185"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185"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8185"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185"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8185"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8185"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185"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185"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8185"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185"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185"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8185"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185"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185"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8185"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185"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объекта капитального строительства "Административное нежилое здание", расположенное по адресу: ЕАО, г. Биробиджан, ул. 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H111" s="2159"/>
      <c r="I111" s="1909"/>
      <c r="J111" s="1943"/>
      <c r="K111" s="1948"/>
      <c r="L111" s="2159" t="s">
        <v>311</v>
      </c>
      <c r="M111" s="511"/>
      <c r="N111" s="504"/>
      <c r="O111" s="1794"/>
      <c r="P111" s="1794"/>
      <c r="AH111" s="1801">
        <v>0</v>
      </c>
    </row>
    <row s="8185"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8185"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185"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8185"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8185"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185"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185"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8185"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185"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185"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8185"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185"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185"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8185"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185"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185"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8185"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185"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185"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8185"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185"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185"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8185"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185"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185"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8185"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185"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185"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8185"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185"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185"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8185"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185"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185"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8185"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92</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85"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85"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8185"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185" customFormat="1" customHeight="1" ht="45" hidden="1">
      <c r="A151" s="1950" t="s">
        <v>161</v>
      </c>
      <c r="B151" s="1950" t="s">
        <v>162</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311</v>
      </c>
      <c r="M151" s="2341"/>
      <c r="N151" s="504"/>
      <c r="O151" s="1794"/>
      <c r="P151" s="1794"/>
      <c r="AH151" s="1801">
        <v>0</v>
      </c>
    </row>
    <row s="8185"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8185"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185"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185"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8185"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185"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185"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8185"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185"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8185"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8185"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185"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185"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8185"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185"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185"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8185"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185"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185"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8185"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185"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объекта капитального строительства "Административное нежилое здание", расположенное по адресу: ЕАО, г. Биробиджан, ул. 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H172" s="2159"/>
      <c r="I172" s="1909"/>
      <c r="J172" s="1943"/>
      <c r="K172" s="1948"/>
      <c r="L172" s="2159" t="s">
        <v>311</v>
      </c>
      <c r="M172" s="511"/>
      <c r="N172" s="504"/>
      <c r="O172" s="1794"/>
      <c r="P172" s="1794"/>
      <c r="AH172" s="1801">
        <v>0</v>
      </c>
    </row>
    <row s="8185"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8185"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185"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8185"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8185"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185"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185"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8185"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185"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185"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8185"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185"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185"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8185"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185"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185"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8185"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185"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185"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8185"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185"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185"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8185"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185"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185"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8185"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185"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185"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8185"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185"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185"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8185"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185"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185"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8185"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85"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85"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8185"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185" customFormat="1" customHeight="1" ht="45" hidden="1">
      <c r="A212" s="1950" t="s">
        <v>161</v>
      </c>
      <c r="B212" s="1950" t="s">
        <v>162</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311</v>
      </c>
      <c r="M212" s="2341"/>
      <c r="N212" s="504"/>
      <c r="O212" s="1794"/>
      <c r="P212" s="1794"/>
      <c r="AH212" s="1801">
        <v>0</v>
      </c>
    </row>
    <row s="8185"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8185"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185"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185"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8185"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185"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185"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8185"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185"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8185"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8185"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185"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185"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8185"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185"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185"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8185"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185"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185"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8185"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185"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объекта капитального строительства "Административное нежилое здание", расположенное по адресу: ЕАО, г. Биробиджан, ул. 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H233" s="2159"/>
      <c r="I233" s="1909"/>
      <c r="J233" s="1943"/>
      <c r="K233" s="1948"/>
      <c r="L233" s="2159" t="s">
        <v>311</v>
      </c>
      <c r="M233" s="511"/>
      <c r="N233" s="504"/>
      <c r="O233" s="1794"/>
      <c r="P233" s="1794"/>
      <c r="AH233" s="1801">
        <v>0</v>
      </c>
    </row>
    <row s="8185"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8185"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185"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8185"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8185"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185"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185"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8185"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185"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185"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8185"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185"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185"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8185"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185"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185"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8185"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185"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185"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8185"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185"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185"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8185"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185"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185"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8185"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185"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185"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8185"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185"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185"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8185"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185"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185"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8185"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93</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85"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85"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8185"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185" customFormat="1" customHeight="1" ht="45" hidden="1">
      <c r="A273" s="1950" t="s">
        <v>161</v>
      </c>
      <c r="B273" s="1950" t="s">
        <v>162</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311</v>
      </c>
      <c r="M273" s="2341"/>
      <c r="N273" s="504"/>
      <c r="O273" s="1794"/>
      <c r="P273" s="1794"/>
      <c r="AH273" s="1801">
        <v>0</v>
      </c>
    </row>
    <row s="8185"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8185"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185"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185"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8185"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185"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185"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8185"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185"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8185"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8185"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185"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185"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8185"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185"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185"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8185"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185"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185"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8185"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185"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объекта капитального строительства "Административное нежилое здание", расположенное по адресу: ЕАО, г. Биробиджан, ул. 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H294" s="2159"/>
      <c r="I294" s="1909"/>
      <c r="J294" s="1943"/>
      <c r="K294" s="1948"/>
      <c r="L294" s="2159" t="s">
        <v>311</v>
      </c>
      <c r="M294" s="511"/>
      <c r="N294" s="504"/>
      <c r="O294" s="1794"/>
      <c r="P294" s="1794"/>
      <c r="AH294" s="1801">
        <v>0</v>
      </c>
    </row>
    <row s="8185"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8185"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185"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8185"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8185"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185"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185"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8185"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185"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185"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8185"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185"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185"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8185"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185"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185"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8185"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185"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185"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8185"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185"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185"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8185"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185"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185"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8185"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185"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185"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8185"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185"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185"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8185"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185"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185"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8185"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020"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83</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BCCDC-A50F-9A13-6F66-4F555C175D7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9083" width="9.140625" hidden="1" customWidth="1"/>
    <col min="2" max="2" style="8264" width="9.140625" hidden="1" customWidth="1"/>
    <col min="3" max="3" style="9084" width="3.00390625" customWidth="1"/>
    <col min="4" max="4" style="8185" width="6.00390625" customWidth="1"/>
    <col min="5" max="5" style="8185" width="53.00390625" customWidth="1"/>
    <col min="6" max="7" style="8185" width="35.00390625" customWidth="1"/>
    <col min="8" max="8" style="8185" width="89.00390625" customWidth="1"/>
    <col min="9" max="9" style="8185" width="10.00390625" customWidth="1"/>
    <col min="10" max="11" style="8354" width="10.00390625" customWidth="1"/>
    <col min="12" max="17" style="8185" width="10.00390625" customWidth="1"/>
    <col min="18" max="18" style="8185" width="10.57421875" hidden="1"/>
  </cols>
  <sheetData>
    <row customHeight="1" ht="22.5" hidden="1">
      <c r="N1" s="425"/>
      <c r="O1" s="425"/>
      <c r="Q1" s="425"/>
      <c r="R1" s="544" t="s">
        <v>14</v>
      </c>
    </row>
    <row s="8185" customFormat="1" customHeight="1" ht="18.75" hidden="1">
      <c r="A2" s="272"/>
      <c r="B2" s="1330"/>
      <c r="C2" s="1900" t="s">
        <v>693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85" customFormat="1" customHeight="1" ht="18">
      <c r="A6" s="1839"/>
      <c r="B6" s="1330"/>
      <c r="C6" s="546"/>
      <c r="D6" s="2627" t="str">
        <f>IF(org=0,"Не определено",org)</f>
        <v>АО "ДГК" СП "Биробиджанская ТЭЦ"</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89</v>
      </c>
      <c r="E9" s="278" t="s">
        <v>307</v>
      </c>
      <c r="F9" s="278" t="s">
        <v>308</v>
      </c>
      <c r="G9" s="278" t="s">
        <v>395</v>
      </c>
      <c r="H9" s="2559"/>
      <c r="R9" s="544">
        <v>23</v>
      </c>
    </row>
    <row customHeight="1" ht="36.666666666666664">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1159</v>
      </c>
      <c r="G10" s="4717" t="s">
        <v>1160</v>
      </c>
      <c r="H10" s="2339" t="s">
        <v>1161</v>
      </c>
      <c r="R10" s="544">
        <v>14</v>
      </c>
    </row>
    <row customHeight="1" ht="47.5">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1162</v>
      </c>
      <c r="G11" s="4717" t="s">
        <v>1160</v>
      </c>
      <c r="H11" s="2340"/>
      <c r="R11" s="544">
        <v>14</v>
      </c>
    </row>
    <row customHeight="1" ht="33.333333333333336">
      <c r="A12" s="272"/>
      <c r="C12" s="557"/>
      <c r="D12" s="317" t="s">
        <v>91</v>
      </c>
      <c r="E12" s="558" t="str">
        <f>"Сведения о планировании закупочных процедур"&amp;IF(TEMPLATE_SPHERE="TKO"," &lt;1&gt;","")</f>
        <v>Сведения о планировании закупочных процедур</v>
      </c>
      <c r="F12" s="427" t="s">
        <v>1162</v>
      </c>
      <c r="G12" s="4717" t="s">
        <v>1160</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52.5">
      <c r="A13" s="272"/>
      <c r="C13" s="557"/>
      <c r="D13" s="317" t="s">
        <v>92</v>
      </c>
      <c r="E13" s="558" t="str">
        <f>"Сведения о результатах проведения закупочных процедур"&amp;IF(TEMPLATE_SPHERE="TKO"," &lt;1&gt;","")</f>
        <v>Сведения о результатах проведения закупочных процедур</v>
      </c>
      <c r="F13" s="427" t="s">
        <v>1162</v>
      </c>
      <c r="G13" s="4717" t="s">
        <v>1160</v>
      </c>
      <c r="H13" s="2340"/>
      <c r="I13" s="520"/>
      <c r="K13" s="544"/>
      <c r="R13" s="544">
        <v>14</v>
      </c>
    </row>
    <row customHeight="1" ht="14.699999999999998">
      <c r="A14" s="513"/>
      <c r="C14" s="546"/>
      <c r="D14" s="517"/>
      <c r="E14" s="565" t="s">
        <v>327</v>
      </c>
      <c r="F14" s="519"/>
      <c r="G14" s="371"/>
      <c r="H14" s="2341"/>
      <c r="R14" s="544">
        <v>14</v>
      </c>
    </row>
    <row s="818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83</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1D708195-8493-A858-A9CC-C40DC942C15B}"/>
    <hyperlink ref="G11" r:id="rId3" xr:uid="{E721C6EC-84C5-CFAD-42A9-BA040BBAB099}"/>
    <hyperlink ref="G12" r:id="rId4" xr:uid="{328C90AB-6356-5DA7-841B-4B50424B617E}"/>
    <hyperlink ref="G13" r:id="rId5" xr:uid="{6BE8AB1E-27F7-F78D-9874-C7B6E3198A8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30F8B-9B84-4BBC-C0BF-DA92CB05E3C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49" width="9.140625" hidden="1" customWidth="1"/>
    <col min="2" max="2" style="8185" width="9.140625" hidden="1" customWidth="1"/>
    <col min="3" max="3" style="9761" width="4.00390625" customWidth="1"/>
    <col min="4" max="4" style="8185" width="6.00390625" customWidth="1"/>
    <col min="5" max="5" style="8185" width="47.00390625" customWidth="1"/>
    <col min="6" max="6" style="8185" width="9.00390625" customWidth="1"/>
    <col min="7" max="7" style="8185" width="25.7109375" hidden="1" customWidth="1"/>
    <col min="8" max="8" style="8185" width="34.00390625" hidden="1" customWidth="1"/>
    <col min="9" max="9" style="8185" width="25.7109375" customWidth="1"/>
    <col min="10" max="10" style="8185" width="33.00390625" customWidth="1"/>
    <col min="11" max="11" style="8264" width="50.00390625" customWidth="1"/>
    <col min="12" max="20" style="8185" width="10.00390625" customWidth="1"/>
    <col min="21" max="21" style="9762" width="10.00390625" customWidth="1"/>
    <col min="22" max="22" style="8185" width="10.57421875" hidden="1"/>
  </cols>
  <sheetData>
    <row s="8264" customFormat="1" customHeight="1" ht="22.5" hidden="1">
      <c r="C1" s="842"/>
      <c r="G1" s="587">
        <v>4</v>
      </c>
      <c r="I1" s="587">
        <v>4</v>
      </c>
      <c r="U1" s="590"/>
      <c r="V1" s="587" t="s">
        <v>14</v>
      </c>
    </row>
    <row s="8185" customFormat="1" customHeight="1" ht="15" hidden="1">
      <c r="A2" s="532"/>
      <c r="C2" s="346"/>
      <c r="D2" s="516"/>
      <c r="E2" s="843"/>
      <c r="F2" s="692"/>
      <c r="G2" s="786"/>
      <c r="H2" s="786"/>
      <c r="I2" s="786"/>
      <c r="J2" s="786"/>
      <c r="U2" s="844"/>
      <c r="V2" s="679">
        <v>0</v>
      </c>
    </row>
    <row s="8264" customFormat="1" customHeight="1" ht="15" hidden="1">
      <c r="C3" s="842"/>
      <c r="U3" s="590"/>
      <c r="V3" s="587">
        <v>0</v>
      </c>
    </row>
    <row customHeight="1" ht="15.75">
      <c r="C4" s="346"/>
      <c r="D4" s="679"/>
      <c r="E4" s="679"/>
      <c r="F4" s="679"/>
      <c r="G4" s="679"/>
      <c r="H4" s="679"/>
      <c r="I4" s="679"/>
      <c r="J4" s="679"/>
      <c r="V4" s="675">
        <v>15</v>
      </c>
    </row>
    <row customHeight="1" ht="66">
      <c r="C5" s="346"/>
      <c r="D5" s="2407" t="s">
        <v>1163</v>
      </c>
      <c r="E5" s="2407"/>
      <c r="F5" s="2407"/>
      <c r="G5" s="2407"/>
      <c r="H5" s="2407"/>
      <c r="I5" s="2407"/>
      <c r="J5" s="2407"/>
      <c r="V5" s="675">
        <v>63</v>
      </c>
    </row>
    <row customHeight="1" ht="15.75">
      <c r="C6" s="346"/>
      <c r="D6" s="2346" t="str">
        <f>IF(org=0,"Не определено",org)</f>
        <v>АО "ДГК" СП "Биробиджанская ТЭЦ"</v>
      </c>
      <c r="E6" s="2346"/>
      <c r="F6" s="2346"/>
      <c r="G6" s="2346"/>
      <c r="H6" s="2346"/>
      <c r="I6" s="2346"/>
      <c r="J6" s="2346"/>
      <c r="K6" s="707"/>
      <c r="V6" s="675">
        <v>15</v>
      </c>
    </row>
    <row customHeight="1" ht="15.75">
      <c r="C7" s="346"/>
      <c r="D7" s="922"/>
      <c r="E7" s="679"/>
      <c r="F7" s="679"/>
      <c r="G7" s="707">
        <v>22</v>
      </c>
      <c r="I7" s="707">
        <v>1</v>
      </c>
      <c r="J7" s="922"/>
      <c r="V7" s="675">
        <v>15</v>
      </c>
    </row>
    <row s="8185" customFormat="1" customHeight="1" ht="1.05">
      <c r="A8" s="929"/>
      <c r="C8" s="346"/>
      <c r="D8" s="679"/>
      <c r="E8" s="679"/>
      <c r="F8" s="679"/>
      <c r="G8" s="707"/>
      <c r="H8" s="922"/>
      <c r="I8" s="707" t="s">
        <v>117</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306</v>
      </c>
      <c r="V9" s="675">
        <v>15</v>
      </c>
    </row>
    <row s="8185" customFormat="1" customHeight="1" ht="15.75">
      <c r="A10" s="929"/>
      <c r="C10" s="346"/>
      <c r="D10" s="881"/>
      <c r="E10" s="2537" t="s">
        <v>568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85" customFormat="1" customHeight="1" ht="15.75">
      <c r="A11" s="929"/>
      <c r="C11" s="346"/>
      <c r="D11" s="881"/>
      <c r="E11" s="2537" t="s">
        <v>569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85" customFormat="1" customHeight="1" ht="15.75">
      <c r="A12" s="929"/>
      <c r="C12" s="346"/>
      <c r="D12" s="2539" t="s">
        <v>305</v>
      </c>
      <c r="E12" s="2540"/>
      <c r="F12" s="2540"/>
      <c r="G12" s="1057"/>
      <c r="H12" s="1057"/>
      <c r="I12" s="1057"/>
      <c r="J12" s="1057"/>
      <c r="K12" s="2369"/>
      <c r="U12" s="845"/>
      <c r="V12" s="928">
        <v>15</v>
      </c>
    </row>
    <row customHeight="1" ht="35.699999999999996">
      <c r="C13" s="346"/>
      <c r="D13" s="975" t="s">
        <v>89</v>
      </c>
      <c r="E13" s="977" t="s">
        <v>307</v>
      </c>
      <c r="F13" s="977" t="s">
        <v>570</v>
      </c>
      <c r="G13" s="978" t="s">
        <v>308</v>
      </c>
      <c r="H13" s="977" t="s">
        <v>395</v>
      </c>
      <c r="I13" s="978" t="s">
        <v>308</v>
      </c>
      <c r="J13" s="977" t="s">
        <v>395</v>
      </c>
      <c r="K13" s="2402"/>
      <c r="V13" s="675">
        <v>34</v>
      </c>
    </row>
    <row customHeight="1" ht="15" hidden="1">
      <c r="C14" s="346"/>
      <c r="D14" s="763" t="s">
        <v>110</v>
      </c>
      <c r="E14" s="763" t="s">
        <v>111</v>
      </c>
      <c r="F14" s="763" t="s">
        <v>91</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1164</v>
      </c>
      <c r="F17" s="691" t="s">
        <v>311</v>
      </c>
      <c r="G17" s="848"/>
      <c r="H17" s="848"/>
      <c r="I17" s="848"/>
      <c r="J17" s="848"/>
      <c r="K17" s="459" t="s">
        <v>1165</v>
      </c>
      <c r="V17" s="675">
        <v>0</v>
      </c>
    </row>
    <row customHeight="1" ht="48.29999999999999">
      <c r="A18" s="675"/>
      <c r="C18" s="696"/>
      <c r="D18" s="691">
        <v>3</v>
      </c>
      <c r="E18" s="449" t="s">
        <v>819</v>
      </c>
      <c r="F18" s="691" t="s">
        <v>311</v>
      </c>
      <c r="G18" s="979" t="s">
        <v>311</v>
      </c>
      <c r="H18" s="980" t="s">
        <v>311</v>
      </c>
      <c r="I18" s="691" t="s">
        <v>311</v>
      </c>
      <c r="J18" s="748" t="s">
        <v>311</v>
      </c>
      <c r="K18" s="459" t="s">
        <v>1166</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575</v>
      </c>
      <c r="G21" s="850"/>
      <c r="H21" s="276"/>
      <c r="I21" s="850"/>
      <c r="J21" s="276"/>
      <c r="K21" s="849"/>
      <c r="V21" s="675">
        <v>46</v>
      </c>
    </row>
    <row customHeight="1" ht="67.5" hidden="1">
      <c r="A22" s="675"/>
      <c r="C22" s="696"/>
      <c r="D22" s="691">
        <v>5</v>
      </c>
      <c r="E22" s="449" t="s">
        <v>1167</v>
      </c>
      <c r="F22" s="691" t="s">
        <v>562</v>
      </c>
      <c r="G22" s="851"/>
      <c r="H22" s="852"/>
      <c r="I22" s="851"/>
      <c r="J22" s="852"/>
      <c r="K22" s="459" t="s">
        <v>1168</v>
      </c>
      <c r="V22" s="675">
        <v>0</v>
      </c>
    </row>
    <row customHeight="1" ht="33.75" hidden="1">
      <c r="C23" s="621"/>
      <c r="D23" s="691">
        <v>6</v>
      </c>
      <c r="E23" s="449" t="s">
        <v>1169</v>
      </c>
      <c r="F23" s="691" t="s">
        <v>1170</v>
      </c>
      <c r="G23" s="851"/>
      <c r="H23" s="851"/>
      <c r="I23" s="851"/>
      <c r="J23" s="851"/>
      <c r="K23" s="459" t="s">
        <v>1171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83</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EC7959-B376-8019-89A8-FC9A8362CF2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80" width="32.57421875" customWidth="1"/>
    <col min="2" max="2" style="8325" width="11.00390625" customWidth="1"/>
    <col min="3" max="3" style="8325" width="9.140625"/>
    <col min="4" max="4" style="8325" width="26.57421875" customWidth="1"/>
    <col min="5" max="5" style="10020" width="36.8515625" customWidth="1"/>
    <col min="6" max="6" style="10020" width="23.57421875" customWidth="1"/>
    <col min="7" max="7" style="10020" width="31.421875" customWidth="1"/>
    <col min="8" max="8" style="10020" width="40.8515625" customWidth="1"/>
    <col min="9" max="9" style="10020" width="14.57421875" customWidth="1"/>
    <col min="10" max="10" style="10020" width="26.8515625" customWidth="1"/>
    <col min="11" max="11" style="10020" width="50.00390625" customWidth="1"/>
    <col min="12" max="12" style="10020" width="52.421875" customWidth="1"/>
    <col min="13" max="13" style="10020" width="10.7109375" customWidth="1"/>
    <col min="14" max="14" style="10020" width="55.140625" customWidth="1"/>
    <col min="15" max="15" style="10020" width="31.8515625" customWidth="1"/>
    <col min="16" max="16" style="10020" width="23.8515625" customWidth="1"/>
    <col min="17" max="17" style="10020" width="46.57421875" customWidth="1"/>
    <col min="18" max="18" style="10020" width="24.00390625" customWidth="1"/>
    <col min="19" max="19" style="10020" width="20.57421875" customWidth="1"/>
    <col min="20" max="20" style="10020" width="22.00390625" customWidth="1"/>
    <col min="21" max="22" style="10020" width="26.421875" customWidth="1"/>
    <col min="23" max="23" style="10020" width="8.28125" hidden="1" customWidth="1"/>
    <col min="24" max="24" style="10020" width="59.7109375" customWidth="1"/>
    <col min="25" max="25" style="10020" width="49.140625" customWidth="1"/>
    <col min="26" max="26" style="10020" width="11.140625" customWidth="1"/>
    <col min="27" max="30" style="10020" width="29.00390625" customWidth="1"/>
    <col min="31" max="31" style="10020" width="9.140625"/>
    <col min="32" max="32" style="10020" width="34.7109375" customWidth="1"/>
    <col min="33" max="33" style="10020" width="9.140625"/>
    <col min="34" max="35" style="10020" width="34.421875" customWidth="1"/>
    <col min="36" max="36" style="10020" width="9.140625"/>
    <col min="37" max="37" style="10020" width="24.57421875" customWidth="1"/>
    <col min="38" max="38" style="10020" width="9.140625"/>
    <col min="39" max="39" style="10020" width="26.140625" customWidth="1"/>
    <col min="40" max="40" style="10020" width="1.7109375" customWidth="1"/>
    <col min="41" max="41" style="10020" width="9.140625"/>
    <col min="42" max="43" style="10020" width="47.8515625" customWidth="1"/>
    <col min="44" max="44" style="10020" width="1.7109375" customWidth="1"/>
    <col min="45" max="45" style="10020" width="21.421875" customWidth="1"/>
    <col min="46" max="46" style="10020" width="1.7109375" customWidth="1"/>
    <col min="47" max="47" style="10020" width="31.28125" customWidth="1"/>
    <col min="48" max="48" style="10020" width="1.7109375" customWidth="1"/>
    <col min="49" max="50" style="10020" width="9.140625"/>
    <col min="51" max="51" style="10020" width="3.7109375" customWidth="1"/>
    <col min="52" max="52" style="10020" width="60.8515625" customWidth="1"/>
    <col min="53" max="53" style="10020" width="49.28125" customWidth="1"/>
    <col min="54" max="54" style="10020" width="35.140625" customWidth="1"/>
    <col min="55" max="55" style="10020" width="9.140625"/>
    <col min="56" max="56" style="10020" width="1.7109375" customWidth="1"/>
    <col min="57" max="57" style="10181" width="12.57421875" customWidth="1"/>
    <col min="58" max="58" style="10181" width="14.28125" customWidth="1"/>
    <col min="59" max="59" style="10020" width="30.7109375" customWidth="1"/>
    <col min="60" max="60" style="10182" width="40.7109375" customWidth="1"/>
    <col min="61" max="61" style="10182" width="15.00390625" customWidth="1"/>
    <col min="62" max="62" style="10182" width="40.7109375" customWidth="1"/>
    <col min="63" max="63" style="10182" width="2.7109375" customWidth="1"/>
    <col min="64" max="64" style="10182" width="44.7109375" customWidth="1"/>
    <col min="65" max="65" style="10182" width="2.7109375" customWidth="1"/>
    <col min="66" max="66" style="10182" width="40.7109375" customWidth="1"/>
    <col min="67" max="68" style="10020" width="9.140625"/>
    <col min="69" max="69" style="10020" width="18.140625" customWidth="1"/>
    <col min="70" max="70" style="10020" width="57.8515625" customWidth="1"/>
    <col min="71" max="71" style="10020" width="1.7109375" customWidth="1"/>
    <col min="72" max="72" style="10020" width="22.57421875" customWidth="1"/>
    <col min="73" max="73" style="10020" width="57.8515625" customWidth="1"/>
    <col min="74" max="74" style="10020" width="1.7109375" customWidth="1"/>
    <col min="75" max="75" style="10020" width="22.57421875" customWidth="1"/>
    <col min="76" max="76" style="10020" width="57.8515625" customWidth="1"/>
    <col min="77" max="77" style="10020" width="1.7109375" customWidth="1"/>
    <col min="78" max="78" style="10020" width="22.57421875" customWidth="1"/>
    <col min="79" max="79" style="10020" width="57.8515625" customWidth="1"/>
    <col min="80" max="81" style="10020" width="9.140625"/>
    <col min="82" max="82" style="10020" width="49.57421875" customWidth="1"/>
  </cols>
  <sheetData>
    <row s="10083" customFormat="1" customHeight="1" ht="11.25">
      <c r="A1" s="1237" t="s">
        <v>1172</v>
      </c>
      <c r="B1" s="1237" t="s">
        <v>1173</v>
      </c>
      <c r="C1" s="1237" t="s">
        <v>1174</v>
      </c>
      <c r="D1" s="1237" t="s">
        <v>1175</v>
      </c>
      <c r="E1" s="1237" t="s">
        <v>1176</v>
      </c>
      <c r="F1" s="1237" t="s">
        <v>1177</v>
      </c>
      <c r="G1" s="1237" t="s">
        <v>1178</v>
      </c>
      <c r="H1" s="1237" t="s">
        <v>1179</v>
      </c>
      <c r="I1" s="1237" t="s">
        <v>1180</v>
      </c>
      <c r="J1" s="1237" t="s">
        <v>1181</v>
      </c>
      <c r="K1" s="1237" t="s">
        <v>1182</v>
      </c>
      <c r="L1" s="1237" t="s">
        <v>1183</v>
      </c>
      <c r="M1" s="1237"/>
      <c r="N1" s="1237" t="s">
        <v>1184</v>
      </c>
      <c r="O1" s="1237" t="s">
        <v>1185</v>
      </c>
      <c r="P1" s="1237" t="s">
        <v>1186</v>
      </c>
      <c r="Q1" s="1237" t="s">
        <v>1187</v>
      </c>
      <c r="R1" s="1237" t="s">
        <v>1188</v>
      </c>
      <c r="S1" s="1237" t="s">
        <v>1189</v>
      </c>
      <c r="T1" s="1237" t="s">
        <v>1190</v>
      </c>
      <c r="U1" s="1237" t="s">
        <v>1191</v>
      </c>
      <c r="V1" s="1237"/>
      <c r="W1" s="967" t="s">
        <v>1192</v>
      </c>
      <c r="X1" s="1237" t="s">
        <v>1193</v>
      </c>
      <c r="Y1" s="1237" t="s">
        <v>1194</v>
      </c>
      <c r="Z1" s="1237"/>
      <c r="AA1" s="1237" t="s">
        <v>1195</v>
      </c>
      <c r="AB1" s="1237"/>
      <c r="AC1" s="1237" t="s">
        <v>1196</v>
      </c>
      <c r="AD1" s="1237"/>
      <c r="AF1" s="1237" t="s">
        <v>1197</v>
      </c>
      <c r="AH1" s="1237" t="s">
        <v>1198</v>
      </c>
      <c r="AI1" s="1237" t="s">
        <v>1199</v>
      </c>
      <c r="AK1" s="1237" t="s">
        <v>1200</v>
      </c>
      <c r="AM1" s="1237" t="s">
        <v>1201</v>
      </c>
      <c r="AP1" s="1237" t="s">
        <v>1202</v>
      </c>
      <c r="AQ1" s="1237" t="s">
        <v>1203</v>
      </c>
      <c r="AS1" s="1237" t="s">
        <v>1204</v>
      </c>
      <c r="AU1" s="1237" t="s">
        <v>1205</v>
      </c>
      <c r="AW1" s="1237" t="s">
        <v>1206</v>
      </c>
      <c r="AX1" s="1237" t="s">
        <v>1207</v>
      </c>
      <c r="AZ1" s="1322" t="s">
        <v>1208</v>
      </c>
      <c r="BB1" s="1237" t="s">
        <v>1209</v>
      </c>
      <c r="BC1" s="1237"/>
      <c r="BE1" s="1237" t="s">
        <v>1210</v>
      </c>
      <c r="BF1" s="1237" t="s">
        <v>1211</v>
      </c>
      <c r="BH1" s="1239" t="s">
        <v>812</v>
      </c>
      <c r="BI1" s="1240"/>
      <c r="BJ1" s="1241" t="s">
        <v>1212</v>
      </c>
      <c r="BK1" s="1240"/>
      <c r="BL1" s="1242" t="s">
        <v>911</v>
      </c>
      <c r="BM1" s="1240"/>
      <c r="BN1" s="1243" t="s">
        <v>1213</v>
      </c>
      <c r="BS1" s="1597"/>
    </row>
    <row customHeight="1" ht="11.25">
      <c r="A2" s="1244" t="s">
        <v>1214</v>
      </c>
      <c r="B2" s="1245">
        <v>2000</v>
      </c>
      <c r="C2" s="1245">
        <v>2022</v>
      </c>
      <c r="D2" s="1245" t="s">
        <v>67</v>
      </c>
      <c r="E2" s="1246" t="s">
        <v>1215</v>
      </c>
      <c r="F2" s="1246" t="s">
        <v>1216</v>
      </c>
      <c r="G2" s="1246" t="s">
        <v>1217</v>
      </c>
      <c r="H2" s="1247" t="s">
        <v>56</v>
      </c>
      <c r="I2" s="1246" t="s">
        <v>110</v>
      </c>
      <c r="J2" s="1246" t="s">
        <v>1218</v>
      </c>
      <c r="K2" s="1248" t="s">
        <v>1155</v>
      </c>
      <c r="L2" s="1249"/>
      <c r="M2" s="1248">
        <v>1</v>
      </c>
      <c r="N2" s="1332" t="s">
        <v>1219</v>
      </c>
      <c r="O2" s="1247" t="s">
        <v>1220</v>
      </c>
      <c r="P2" s="1250" t="s">
        <v>1221</v>
      </c>
      <c r="Q2" s="1251" t="s">
        <v>1222</v>
      </c>
      <c r="R2" s="313" t="s">
        <v>1223</v>
      </c>
      <c r="S2" s="313" t="s">
        <v>1224</v>
      </c>
      <c r="T2" s="1252" t="s">
        <v>1225</v>
      </c>
      <c r="U2" s="1249" t="s">
        <v>1226</v>
      </c>
      <c r="V2" s="1253">
        <v>1</v>
      </c>
      <c r="W2" s="1254"/>
      <c r="X2" s="1254" t="s">
        <v>1227</v>
      </c>
      <c r="Y2" s="1245" t="s">
        <v>1228</v>
      </c>
      <c r="Z2" s="1255"/>
      <c r="AA2" s="1245" t="s">
        <v>1229</v>
      </c>
      <c r="AB2" s="1256" t="s">
        <v>1229</v>
      </c>
      <c r="AC2" s="1245" t="s">
        <v>1230</v>
      </c>
      <c r="AD2" s="1256" t="s">
        <v>1230</v>
      </c>
      <c r="AF2" s="1247" t="s">
        <v>1226</v>
      </c>
      <c r="AH2" s="1246" t="s">
        <v>1231</v>
      </c>
      <c r="AI2" s="1246" t="s">
        <v>1231</v>
      </c>
      <c r="AK2" s="1246" t="s">
        <v>1232</v>
      </c>
      <c r="AM2" s="1246" t="s">
        <v>1233</v>
      </c>
      <c r="AP2" s="1257" t="s">
        <v>1227</v>
      </c>
      <c r="AQ2" s="1258" t="s">
        <v>1227</v>
      </c>
      <c r="AS2" s="1245" t="s">
        <v>1234</v>
      </c>
      <c r="AU2" s="1290" t="s">
        <v>1235</v>
      </c>
      <c r="AW2" s="1290" t="s">
        <v>1236</v>
      </c>
      <c r="AX2" s="1290" t="s">
        <v>1236</v>
      </c>
      <c r="AZ2" s="1290" t="s">
        <v>54</v>
      </c>
      <c r="BB2" s="1290" t="s">
        <v>1237</v>
      </c>
      <c r="BC2" s="1290" t="s">
        <v>1238</v>
      </c>
      <c r="BE2" s="1290">
        <v>2000</v>
      </c>
      <c r="BF2" s="1290" t="s">
        <v>1239</v>
      </c>
    </row>
    <row customHeight="1" ht="11.25">
      <c r="A3" s="1244" t="s">
        <v>1240</v>
      </c>
      <c r="B3" s="1245">
        <v>2001</v>
      </c>
      <c r="C3" s="1245">
        <v>2023</v>
      </c>
      <c r="D3" s="1245" t="s">
        <v>19</v>
      </c>
      <c r="E3" s="1246" t="s">
        <v>1241</v>
      </c>
      <c r="F3" s="1246" t="s">
        <v>1242</v>
      </c>
      <c r="G3" s="1246" t="s">
        <v>1243</v>
      </c>
      <c r="H3" s="1247" t="s">
        <v>1244</v>
      </c>
      <c r="I3" s="1246" t="s">
        <v>111</v>
      </c>
      <c r="J3" s="1246" t="s">
        <v>560</v>
      </c>
      <c r="K3" s="1248" t="s">
        <v>1245</v>
      </c>
      <c r="L3" s="1249">
        <f>_xlfn.IFERROR(MATCH(K3,OFFER_METHOD,0),0)</f>
        <v>0</v>
      </c>
      <c r="M3" s="1248">
        <v>2</v>
      </c>
      <c r="N3" s="1332" t="s">
        <v>1246</v>
      </c>
      <c r="O3" s="1247" t="s">
        <v>1247</v>
      </c>
      <c r="P3" s="1250" t="s">
        <v>37</v>
      </c>
      <c r="Q3" s="1251" t="s">
        <v>1248</v>
      </c>
      <c r="R3" s="313" t="s">
        <v>1249</v>
      </c>
      <c r="S3" s="313" t="s">
        <v>1250</v>
      </c>
      <c r="T3" s="1252" t="s">
        <v>1251</v>
      </c>
      <c r="U3" s="1249" t="s">
        <v>1252</v>
      </c>
      <c r="V3" s="1253">
        <v>2</v>
      </c>
      <c r="W3" s="1254"/>
      <c r="X3" s="1254" t="s">
        <v>1253</v>
      </c>
      <c r="Y3" s="1245" t="s">
        <v>1228</v>
      </c>
      <c r="Z3" s="1255"/>
      <c r="AA3" s="1245" t="s">
        <v>1254</v>
      </c>
      <c r="AB3" s="1256" t="s">
        <v>1254</v>
      </c>
      <c r="AC3" s="1245" t="s">
        <v>1255</v>
      </c>
      <c r="AD3" s="1256" t="s">
        <v>1255</v>
      </c>
      <c r="AF3" s="1247" t="s">
        <v>1252</v>
      </c>
      <c r="AH3" s="1246" t="s">
        <v>1256</v>
      </c>
      <c r="AI3" s="1246" t="s">
        <v>1257</v>
      </c>
      <c r="AK3" s="1246" t="s">
        <v>1258</v>
      </c>
      <c r="AM3" s="1246" t="s">
        <v>1259</v>
      </c>
      <c r="AP3" s="1257" t="s">
        <v>1260</v>
      </c>
      <c r="AQ3" s="1258" t="s">
        <v>1260</v>
      </c>
      <c r="AS3" s="1245" t="s">
        <v>1261</v>
      </c>
      <c r="AU3" s="1290" t="s">
        <v>1262</v>
      </c>
      <c r="AW3" s="1290" t="s">
        <v>1263</v>
      </c>
      <c r="AX3" s="1290" t="s">
        <v>1263</v>
      </c>
      <c r="AZ3" s="1290" t="s">
        <v>1264</v>
      </c>
      <c r="BB3" s="1290" t="s">
        <v>1265</v>
      </c>
      <c r="BC3" s="1290" t="s">
        <v>1238</v>
      </c>
      <c r="BE3" s="1290">
        <v>2001</v>
      </c>
      <c r="BF3" s="1290" t="s">
        <v>1266</v>
      </c>
      <c r="BH3" s="1237" t="s">
        <v>1267</v>
      </c>
      <c r="BJ3" s="1237" t="s">
        <v>1268</v>
      </c>
      <c r="BL3" s="1237" t="s">
        <v>1269</v>
      </c>
      <c r="BN3" s="1237" t="s">
        <v>1270</v>
      </c>
      <c r="BR3" s="1237" t="s">
        <v>1271</v>
      </c>
      <c r="BS3" s="1598"/>
      <c r="BT3" s="1240"/>
      <c r="BU3" s="1237" t="s">
        <v>1272</v>
      </c>
      <c r="BV3" s="1240"/>
      <c r="BW3" s="1860"/>
      <c r="BX3" s="1862" t="s">
        <v>1273</v>
      </c>
      <c r="CA3" s="1237" t="s">
        <v>1274</v>
      </c>
    </row>
    <row customHeight="1" ht="11.25">
      <c r="A4" s="1244" t="s">
        <v>1275</v>
      </c>
      <c r="B4" s="1245">
        <v>2002</v>
      </c>
      <c r="C4" s="1245">
        <v>2024</v>
      </c>
      <c r="E4" s="1246" t="s">
        <v>1276</v>
      </c>
      <c r="F4" s="1246" t="s">
        <v>1277</v>
      </c>
      <c r="H4" s="1247" t="s">
        <v>1278</v>
      </c>
      <c r="I4" s="1246" t="s">
        <v>91</v>
      </c>
      <c r="J4" s="1246" t="s">
        <v>1279</v>
      </c>
      <c r="K4" s="1248" t="s">
        <v>1280</v>
      </c>
      <c r="L4" s="1249">
        <f>_xlfn.IFERROR(MATCH(K4,OFFER_METHOD,0),0)</f>
        <v>0</v>
      </c>
      <c r="M4" s="1248">
        <v>3</v>
      </c>
      <c r="N4" s="1332" t="s">
        <v>1281</v>
      </c>
      <c r="O4" s="1246" t="s">
        <v>1282</v>
      </c>
      <c r="Q4" s="1251" t="s">
        <v>1283</v>
      </c>
      <c r="R4" s="313" t="s">
        <v>1284</v>
      </c>
      <c r="S4" s="313" t="s">
        <v>1285</v>
      </c>
      <c r="T4" s="1252" t="s">
        <v>1286</v>
      </c>
      <c r="U4" s="1249" t="s">
        <v>1287</v>
      </c>
      <c r="V4" s="1253">
        <v>3</v>
      </c>
      <c r="W4" s="1254"/>
      <c r="X4" s="1254" t="s">
        <v>1288</v>
      </c>
      <c r="Y4" s="1245" t="s">
        <v>1228</v>
      </c>
      <c r="Z4" s="1261"/>
      <c r="AC4" s="1245" t="s">
        <v>1289</v>
      </c>
      <c r="AD4" s="1256" t="s">
        <v>1289</v>
      </c>
      <c r="AF4" s="1247" t="s">
        <v>1287</v>
      </c>
      <c r="AH4" s="1247" t="s">
        <v>1290</v>
      </c>
      <c r="AK4" s="1246" t="s">
        <v>1291</v>
      </c>
      <c r="AM4" s="1246" t="s">
        <v>1292</v>
      </c>
      <c r="AP4" s="1257" t="s">
        <v>1253</v>
      </c>
      <c r="AQ4" s="1258" t="s">
        <v>1253</v>
      </c>
      <c r="AS4" s="1245" t="s">
        <v>1293</v>
      </c>
      <c r="AU4" s="1290" t="s">
        <v>1294</v>
      </c>
      <c r="AW4" s="1290" t="s">
        <v>1295</v>
      </c>
      <c r="AX4" s="1290" t="s">
        <v>1295</v>
      </c>
      <c r="AZ4" s="1290" t="s">
        <v>1296</v>
      </c>
      <c r="BB4" s="1290" t="s">
        <v>1297</v>
      </c>
      <c r="BC4" s="1290" t="s">
        <v>1298</v>
      </c>
      <c r="BE4" s="1290">
        <v>2002</v>
      </c>
      <c r="BF4" s="1290" t="s">
        <v>1299</v>
      </c>
      <c r="BH4" s="1238" t="s">
        <v>1300</v>
      </c>
      <c r="BJ4" s="1238" t="s">
        <v>1300</v>
      </c>
      <c r="BL4" s="1238" t="s">
        <v>1300</v>
      </c>
      <c r="BN4" s="1238" t="s">
        <v>1300</v>
      </c>
      <c r="BQ4" s="1602" t="s">
        <v>1301</v>
      </c>
      <c r="BR4" s="1329" t="s">
        <v>1302</v>
      </c>
      <c r="BS4" s="444"/>
      <c r="BT4" s="1602" t="s">
        <v>1303</v>
      </c>
      <c r="BU4" s="1329" t="s">
        <v>1304</v>
      </c>
      <c r="BV4" s="1240"/>
      <c r="BW4" s="1867" t="s">
        <v>1305</v>
      </c>
      <c r="BX4" s="1861" t="s">
        <v>1306</v>
      </c>
      <c r="BZ4" s="1602" t="s">
        <v>1307</v>
      </c>
      <c r="CA4" s="1329" t="s">
        <v>1308</v>
      </c>
    </row>
    <row customHeight="1" ht="11.25">
      <c r="A5" s="1244" t="s">
        <v>1309</v>
      </c>
      <c r="B5" s="1245">
        <v>2003</v>
      </c>
      <c r="C5" s="1245">
        <v>2025</v>
      </c>
      <c r="E5" s="1246" t="s">
        <v>1310</v>
      </c>
      <c r="F5" s="1246" t="s">
        <v>1311</v>
      </c>
      <c r="H5" s="1247" t="s">
        <v>1312</v>
      </c>
      <c r="I5" s="1246" t="s">
        <v>92</v>
      </c>
      <c r="K5" s="1248" t="s">
        <v>1313</v>
      </c>
      <c r="L5" s="1249">
        <f>_xlfn.IFERROR(MATCH(K5,OFFER_METHOD,0),0)</f>
        <v>0</v>
      </c>
      <c r="M5" s="1248">
        <v>4</v>
      </c>
      <c r="N5" s="1262" t="s">
        <v>1314</v>
      </c>
      <c r="O5" s="1246" t="s">
        <v>1315</v>
      </c>
      <c r="Q5" s="1251" t="s">
        <v>1316</v>
      </c>
      <c r="R5" s="313" t="s">
        <v>1317</v>
      </c>
      <c r="T5" s="1247" t="s">
        <v>1318</v>
      </c>
      <c r="U5" s="1249" t="s">
        <v>1319</v>
      </c>
      <c r="V5" s="1253">
        <v>4</v>
      </c>
      <c r="W5" s="1254"/>
      <c r="X5" s="1254" t="s">
        <v>166</v>
      </c>
      <c r="Y5" s="1245" t="s">
        <v>1320</v>
      </c>
      <c r="Z5" s="1261">
        <v>1</v>
      </c>
      <c r="AF5" s="1247" t="s">
        <v>1321</v>
      </c>
      <c r="AH5" s="1246" t="s">
        <v>1322</v>
      </c>
      <c r="AK5" s="1246" t="s">
        <v>1323</v>
      </c>
      <c r="AM5" s="1246" t="s">
        <v>1324</v>
      </c>
      <c r="AP5" s="1257" t="s">
        <v>166</v>
      </c>
      <c r="AQ5" s="1258" t="s">
        <v>166</v>
      </c>
      <c r="AU5" s="1290" t="s">
        <v>1325</v>
      </c>
      <c r="AW5" s="1290" t="s">
        <v>1326</v>
      </c>
      <c r="AX5" s="1290" t="s">
        <v>1326</v>
      </c>
      <c r="AZ5" s="1290" t="s">
        <v>1327</v>
      </c>
      <c r="BB5" s="1290" t="s">
        <v>1328</v>
      </c>
      <c r="BC5" s="1290" t="s">
        <v>1329</v>
      </c>
      <c r="BE5" s="1290">
        <v>2003</v>
      </c>
      <c r="BF5" s="1290" t="s">
        <v>1330</v>
      </c>
      <c r="BH5" s="1238" t="s">
        <v>1331</v>
      </c>
      <c r="BJ5" s="1238" t="s">
        <v>1331</v>
      </c>
      <c r="BL5" s="1238" t="s">
        <v>1331</v>
      </c>
      <c r="BN5" s="1238" t="s">
        <v>1332</v>
      </c>
      <c r="BQ5" s="1451">
        <v>4213775</v>
      </c>
      <c r="BR5" s="1238" t="s">
        <v>1227</v>
      </c>
      <c r="BS5" s="1599"/>
      <c r="BT5" s="1451">
        <v>64236871</v>
      </c>
      <c r="BU5" s="1238" t="s">
        <v>234</v>
      </c>
      <c r="BV5" s="1240"/>
      <c r="BW5" s="1865">
        <v>4213767</v>
      </c>
      <c r="BX5" s="1863" t="s">
        <v>1333</v>
      </c>
      <c r="BZ5" s="1451">
        <v>64237509</v>
      </c>
      <c r="CA5" s="1465" t="s">
        <v>1334</v>
      </c>
    </row>
    <row customHeight="1" ht="11.25">
      <c r="A6" s="1244" t="s">
        <v>1335</v>
      </c>
      <c r="B6" s="1245">
        <v>2004</v>
      </c>
      <c r="C6" s="1245">
        <v>2026</v>
      </c>
      <c r="E6" s="1246" t="s">
        <v>1336</v>
      </c>
      <c r="F6" s="1263"/>
      <c r="H6" s="1247" t="s">
        <v>1337</v>
      </c>
      <c r="I6" s="1246" t="s">
        <v>112</v>
      </c>
      <c r="J6" s="1237" t="s">
        <v>1338</v>
      </c>
      <c r="L6" s="1249">
        <f>SUM(kind_of_control_method_filter)</f>
        <v>0</v>
      </c>
      <c r="N6" s="1262" t="s">
        <v>1339</v>
      </c>
      <c r="O6" s="1246" t="s">
        <v>1340</v>
      </c>
      <c r="R6" s="313" t="s">
        <v>1222</v>
      </c>
      <c r="T6" s="1247" t="s">
        <v>1341</v>
      </c>
      <c r="U6" s="1249" t="s">
        <v>1321</v>
      </c>
      <c r="V6" s="1253">
        <v>5</v>
      </c>
      <c r="W6" s="1254"/>
      <c r="X6" s="1245" t="s">
        <v>172</v>
      </c>
      <c r="Y6" s="1245" t="s">
        <v>1342</v>
      </c>
      <c r="Z6" s="1261"/>
      <c r="AA6" s="1264"/>
      <c r="AH6" s="1246" t="s">
        <v>1343</v>
      </c>
      <c r="AK6" s="1246" t="s">
        <v>1344</v>
      </c>
      <c r="AM6" s="1246" t="s">
        <v>1345</v>
      </c>
      <c r="AP6" s="1257" t="s">
        <v>172</v>
      </c>
      <c r="AQ6" s="1258" t="s">
        <v>172</v>
      </c>
      <c r="AU6" s="1290" t="s">
        <v>1346</v>
      </c>
      <c r="AW6" s="1290" t="s">
        <v>1347</v>
      </c>
      <c r="AX6" s="1290" t="s">
        <v>1347</v>
      </c>
      <c r="BB6" s="1290" t="s">
        <v>1348</v>
      </c>
      <c r="BC6" s="1290" t="s">
        <v>1329</v>
      </c>
      <c r="BE6" s="1290">
        <v>2004</v>
      </c>
      <c r="BF6" s="1290" t="s">
        <v>1349</v>
      </c>
      <c r="BH6" s="1238" t="s">
        <v>1350</v>
      </c>
      <c r="BJ6" s="1238" t="s">
        <v>1351</v>
      </c>
      <c r="BL6" s="1238" t="s">
        <v>1351</v>
      </c>
      <c r="BN6" s="1238" t="s">
        <v>1352</v>
      </c>
      <c r="BQ6" s="1451">
        <v>4213784</v>
      </c>
      <c r="BR6" s="1465" t="s">
        <v>1260</v>
      </c>
      <c r="BS6" s="1600"/>
      <c r="BT6" s="1451">
        <v>64236872</v>
      </c>
      <c r="BU6" s="1238" t="s">
        <v>239</v>
      </c>
      <c r="BV6" s="1240"/>
      <c r="BW6" s="1865">
        <v>4213768</v>
      </c>
      <c r="BX6" s="1863" t="s">
        <v>259</v>
      </c>
      <c r="BZ6" s="1451">
        <v>64237510</v>
      </c>
      <c r="CA6" s="1238" t="s">
        <v>1353</v>
      </c>
    </row>
    <row customHeight="1" ht="11.25">
      <c r="A7" s="1244" t="s">
        <v>1354</v>
      </c>
      <c r="B7" s="1245">
        <v>2005</v>
      </c>
      <c r="E7" s="1246" t="s">
        <v>1355</v>
      </c>
      <c r="F7" s="1263"/>
      <c r="H7" s="1247" t="s">
        <v>1356</v>
      </c>
      <c r="I7" s="1246" t="s">
        <v>93</v>
      </c>
      <c r="J7" s="1246" t="s">
        <v>1357</v>
      </c>
      <c r="N7" s="1266" t="s">
        <v>1358</v>
      </c>
      <c r="O7" s="1246" t="s">
        <v>1359</v>
      </c>
      <c r="U7" s="1249" t="s">
        <v>19</v>
      </c>
      <c r="V7" s="540" t="s">
        <v>93</v>
      </c>
      <c r="W7" s="1254"/>
      <c r="X7" s="1245" t="s">
        <v>178</v>
      </c>
      <c r="Y7" s="1245" t="s">
        <v>1320</v>
      </c>
      <c r="Z7" s="1261"/>
      <c r="AA7" s="1264"/>
      <c r="AH7" s="1246" t="s">
        <v>1360</v>
      </c>
      <c r="AK7" s="1246" t="s">
        <v>1361</v>
      </c>
      <c r="AM7" s="1246" t="s">
        <v>1362</v>
      </c>
      <c r="AP7" s="1257" t="s">
        <v>178</v>
      </c>
      <c r="AQ7" s="1258" t="s">
        <v>178</v>
      </c>
      <c r="AU7" s="1290" t="s">
        <v>1363</v>
      </c>
      <c r="AW7" s="1290" t="s">
        <v>1364</v>
      </c>
      <c r="AX7" s="1290" t="s">
        <v>1364</v>
      </c>
      <c r="AZ7" s="1237" t="s">
        <v>1365</v>
      </c>
      <c r="BB7" s="1290" t="s">
        <v>1366</v>
      </c>
      <c r="BC7" s="1290" t="s">
        <v>1329</v>
      </c>
      <c r="BE7" s="1290">
        <v>2005</v>
      </c>
      <c r="BF7" s="1290" t="s">
        <v>1367</v>
      </c>
      <c r="BH7" s="1238" t="s">
        <v>1368</v>
      </c>
      <c r="BJ7" s="1238" t="s">
        <v>1350</v>
      </c>
      <c r="BL7" s="1238" t="s">
        <v>1350</v>
      </c>
      <c r="BN7" s="1238" t="s">
        <v>1369</v>
      </c>
      <c r="BQ7" s="1451">
        <v>4213781</v>
      </c>
      <c r="BR7" s="1238" t="s">
        <v>1253</v>
      </c>
      <c r="BS7" s="1599"/>
      <c r="BT7" s="1451">
        <v>64236873</v>
      </c>
      <c r="BU7" s="1238" t="s">
        <v>244</v>
      </c>
      <c r="BV7" s="1240"/>
      <c r="BW7" s="1865">
        <v>4213769</v>
      </c>
      <c r="BX7" s="1863" t="s">
        <v>1370</v>
      </c>
      <c r="BZ7" s="1451">
        <v>64237511</v>
      </c>
      <c r="CA7" s="1238" t="s">
        <v>274</v>
      </c>
    </row>
    <row customHeight="1" ht="11.25">
      <c r="A8" s="1244" t="s">
        <v>1371</v>
      </c>
      <c r="B8" s="1245">
        <v>2006</v>
      </c>
      <c r="E8" s="1246" t="s">
        <v>1372</v>
      </c>
      <c r="F8" s="1263"/>
      <c r="H8" s="1247" t="s">
        <v>1373</v>
      </c>
      <c r="I8" s="1246" t="s">
        <v>94</v>
      </c>
      <c r="J8" s="1246" t="s">
        <v>1374</v>
      </c>
      <c r="N8" s="1333" t="s">
        <v>1375</v>
      </c>
      <c r="O8" s="1246" t="s">
        <v>1376</v>
      </c>
      <c r="V8" s="540" t="s">
        <v>94</v>
      </c>
      <c r="W8" s="1254"/>
      <c r="X8" s="1245" t="s">
        <v>184</v>
      </c>
      <c r="Y8" s="1245" t="s">
        <v>1320</v>
      </c>
      <c r="Z8" s="1261"/>
      <c r="AA8" s="1264"/>
      <c r="AK8" s="1246" t="s">
        <v>1377</v>
      </c>
      <c r="AP8" s="1257" t="s">
        <v>184</v>
      </c>
      <c r="AQ8" s="1258" t="s">
        <v>184</v>
      </c>
      <c r="AU8" s="1290" t="s">
        <v>1378</v>
      </c>
      <c r="AW8" s="1290" t="s">
        <v>1379</v>
      </c>
      <c r="AX8" s="1290" t="s">
        <v>1379</v>
      </c>
      <c r="AZ8" s="1290" t="s">
        <v>1380</v>
      </c>
      <c r="BB8" s="1290" t="s">
        <v>1381</v>
      </c>
      <c r="BC8" s="1290" t="s">
        <v>1329</v>
      </c>
      <c r="BE8" s="1290">
        <v>2006</v>
      </c>
      <c r="BF8" s="1290" t="s">
        <v>1382</v>
      </c>
      <c r="BH8" s="1238" t="s">
        <v>1383</v>
      </c>
      <c r="BJ8" s="1238" t="s">
        <v>1384</v>
      </c>
      <c r="BL8" s="1238" t="s">
        <v>1384</v>
      </c>
      <c r="BN8" s="1238" t="s">
        <v>1385</v>
      </c>
      <c r="BQ8" s="1451">
        <v>4213776</v>
      </c>
      <c r="BR8" s="1238" t="s">
        <v>166</v>
      </c>
      <c r="BS8" s="1599"/>
      <c r="BT8" s="1451">
        <v>64236874</v>
      </c>
      <c r="BU8" s="1465" t="s">
        <v>1386</v>
      </c>
      <c r="BV8" s="1240"/>
      <c r="BW8" s="1865">
        <v>4213770</v>
      </c>
      <c r="BX8" s="1866" t="s">
        <v>1387</v>
      </c>
      <c r="BZ8" s="1451">
        <v>64237512</v>
      </c>
      <c r="CA8" s="1238" t="s">
        <v>269</v>
      </c>
    </row>
    <row customHeight="1" ht="11.25">
      <c r="A9" s="1244" t="s">
        <v>1388</v>
      </c>
      <c r="B9" s="1245">
        <v>2007</v>
      </c>
      <c r="E9" s="1246" t="s">
        <v>1389</v>
      </c>
      <c r="F9" s="1263"/>
      <c r="G9" s="1237" t="s">
        <v>1390</v>
      </c>
      <c r="H9" s="1237" t="s">
        <v>1391</v>
      </c>
      <c r="I9" s="1246" t="s">
        <v>100</v>
      </c>
      <c r="O9" s="1246" t="s">
        <v>1392</v>
      </c>
      <c r="V9" s="540" t="s">
        <v>100</v>
      </c>
      <c r="W9" s="1254"/>
      <c r="X9" s="1245" t="s">
        <v>190</v>
      </c>
      <c r="Y9" s="1245" t="s">
        <v>1228</v>
      </c>
      <c r="Z9" s="1261">
        <v>1</v>
      </c>
      <c r="AA9" s="1264"/>
      <c r="AK9" s="1246" t="s">
        <v>1393</v>
      </c>
      <c r="AP9" s="1257" t="s">
        <v>1394</v>
      </c>
      <c r="AQ9" s="1258" t="s">
        <v>1394</v>
      </c>
      <c r="AW9" s="1290" t="s">
        <v>1395</v>
      </c>
      <c r="AX9" s="1290" t="s">
        <v>1395</v>
      </c>
      <c r="AZ9" s="1290" t="s">
        <v>1396</v>
      </c>
      <c r="BB9" s="1290" t="s">
        <v>1397</v>
      </c>
      <c r="BC9" s="1290" t="s">
        <v>1329</v>
      </c>
      <c r="BE9" s="1290">
        <v>2007</v>
      </c>
      <c r="BF9" s="1290" t="s">
        <v>1398</v>
      </c>
      <c r="BH9" s="1238" t="s">
        <v>1399</v>
      </c>
      <c r="BJ9" s="1238" t="s">
        <v>1400</v>
      </c>
      <c r="BL9" s="1238" t="s">
        <v>1400</v>
      </c>
      <c r="BN9" s="1238" t="s">
        <v>1401</v>
      </c>
      <c r="BQ9" s="1451">
        <v>4213777</v>
      </c>
      <c r="BR9" s="1238" t="s">
        <v>172</v>
      </c>
      <c r="BS9" s="1599"/>
      <c r="BT9" s="1451">
        <v>64236875</v>
      </c>
      <c r="BU9" s="1238" t="s">
        <v>249</v>
      </c>
      <c r="BV9" s="1240"/>
      <c r="BW9" s="1860"/>
      <c r="BX9" s="1860"/>
    </row>
    <row customHeight="1" ht="11.25">
      <c r="A10" s="1244" t="s">
        <v>1402</v>
      </c>
      <c r="B10" s="1245">
        <v>2008</v>
      </c>
      <c r="E10" s="1246" t="s">
        <v>1403</v>
      </c>
      <c r="F10" s="1263"/>
      <c r="G10" s="1246" t="s">
        <v>1404</v>
      </c>
      <c r="H10" s="1246" t="s">
        <v>1405</v>
      </c>
      <c r="I10" s="1246" t="s">
        <v>148</v>
      </c>
      <c r="J10" s="1237" t="s">
        <v>1406</v>
      </c>
      <c r="K10" s="1237" t="s">
        <v>1407</v>
      </c>
      <c r="O10" s="1246" t="s">
        <v>1408</v>
      </c>
      <c r="V10" s="541" t="s">
        <v>148</v>
      </c>
      <c r="W10" s="1267"/>
      <c r="X10" s="1267" t="s">
        <v>1409</v>
      </c>
      <c r="Y10" s="1268" t="s">
        <v>1410</v>
      </c>
      <c r="Z10" s="1261"/>
      <c r="AP10" s="1257" t="s">
        <v>1409</v>
      </c>
      <c r="AQ10" s="1258" t="s">
        <v>1409</v>
      </c>
      <c r="AW10" s="1290" t="s">
        <v>1411</v>
      </c>
      <c r="AX10" s="1290" t="s">
        <v>1411</v>
      </c>
      <c r="AZ10" s="1290" t="s">
        <v>1412</v>
      </c>
      <c r="BB10" s="1290" t="s">
        <v>1413</v>
      </c>
      <c r="BC10" s="1290" t="s">
        <v>1329</v>
      </c>
      <c r="BE10" s="1290">
        <v>2008</v>
      </c>
      <c r="BF10" s="1290" t="s">
        <v>1414</v>
      </c>
      <c r="BH10" s="1238" t="s">
        <v>1415</v>
      </c>
      <c r="BJ10" s="1238" t="s">
        <v>1416</v>
      </c>
      <c r="BL10" s="1238" t="s">
        <v>1416</v>
      </c>
      <c r="BN10" s="1238" t="s">
        <v>1417</v>
      </c>
      <c r="BQ10" s="1451">
        <v>4213778</v>
      </c>
      <c r="BR10" s="1238" t="s">
        <v>178</v>
      </c>
      <c r="BS10" s="1599"/>
      <c r="BT10" s="1451">
        <v>64236876</v>
      </c>
      <c r="BU10" s="1238" t="s">
        <v>229</v>
      </c>
      <c r="BV10" s="1240"/>
      <c r="BW10" s="1860"/>
      <c r="BX10" s="1860"/>
    </row>
    <row customHeight="1" ht="11.25">
      <c r="A11" s="1244" t="s">
        <v>1418</v>
      </c>
      <c r="B11" s="1245">
        <v>2009</v>
      </c>
      <c r="E11" s="1246" t="s">
        <v>1419</v>
      </c>
      <c r="F11" s="1263"/>
      <c r="G11" s="1246" t="s">
        <v>1420</v>
      </c>
      <c r="H11" s="1246" t="s">
        <v>1421</v>
      </c>
      <c r="I11" s="1246" t="s">
        <v>149</v>
      </c>
      <c r="J11" s="1247" t="s">
        <v>1422</v>
      </c>
      <c r="K11" s="1269" t="s">
        <v>1423</v>
      </c>
      <c r="O11" s="1247" t="s">
        <v>1424</v>
      </c>
      <c r="V11" s="540" t="s">
        <v>149</v>
      </c>
      <c r="W11" s="445"/>
      <c r="X11" s="1254" t="s">
        <v>1394</v>
      </c>
      <c r="Y11" s="1245" t="s">
        <v>1425</v>
      </c>
      <c r="Z11" s="1261"/>
      <c r="AP11" s="1257" t="s">
        <v>190</v>
      </c>
      <c r="AQ11" s="1259" t="s">
        <v>190</v>
      </c>
      <c r="AW11" s="1290" t="s">
        <v>1426</v>
      </c>
      <c r="AX11" s="1290" t="s">
        <v>1426</v>
      </c>
      <c r="AZ11" s="1290" t="s">
        <v>1427</v>
      </c>
      <c r="BB11" s="1290" t="s">
        <v>1428</v>
      </c>
      <c r="BC11" s="1290" t="s">
        <v>1329</v>
      </c>
      <c r="BE11" s="1290">
        <v>2009</v>
      </c>
      <c r="BF11" s="1290" t="s">
        <v>1429</v>
      </c>
      <c r="BH11" s="1238" t="s">
        <v>1430</v>
      </c>
      <c r="BJ11" s="1238" t="s">
        <v>1399</v>
      </c>
      <c r="BL11" s="1238" t="s">
        <v>1399</v>
      </c>
      <c r="BN11" s="1238" t="s">
        <v>1431</v>
      </c>
      <c r="BQ11" s="1451">
        <v>4213780</v>
      </c>
      <c r="BR11" s="1238" t="s">
        <v>184</v>
      </c>
      <c r="BS11" s="1599"/>
      <c r="BW11" s="1860"/>
      <c r="BX11" s="1860"/>
    </row>
    <row customHeight="1" ht="11.25">
      <c r="A12" s="1244" t="s">
        <v>1432</v>
      </c>
      <c r="B12" s="1245">
        <v>2010</v>
      </c>
      <c r="E12" s="1246" t="s">
        <v>1433</v>
      </c>
      <c r="F12" s="1263"/>
      <c r="G12" s="1246" t="s">
        <v>1421</v>
      </c>
      <c r="I12" s="1246" t="s">
        <v>150</v>
      </c>
      <c r="J12" s="1247" t="s">
        <v>1434</v>
      </c>
      <c r="K12" s="1269" t="s">
        <v>1435</v>
      </c>
      <c r="O12" s="1247" t="s">
        <v>1222</v>
      </c>
      <c r="V12" s="540" t="s">
        <v>150</v>
      </c>
      <c r="W12" s="1259"/>
      <c r="X12" s="1254" t="s">
        <v>1436</v>
      </c>
      <c r="Y12" s="1245" t="s">
        <v>1228</v>
      </c>
      <c r="AP12" s="1257"/>
      <c r="AW12" s="1290" t="s">
        <v>149</v>
      </c>
      <c r="AX12" s="1290" t="s">
        <v>149</v>
      </c>
      <c r="AZ12" s="1290" t="s">
        <v>1437</v>
      </c>
      <c r="BB12" s="1290" t="s">
        <v>1438</v>
      </c>
      <c r="BC12" s="1290" t="s">
        <v>1329</v>
      </c>
      <c r="BE12" s="1290">
        <v>2010</v>
      </c>
      <c r="BF12" s="1290" t="s">
        <v>1439</v>
      </c>
      <c r="BH12" s="1238" t="s">
        <v>1440</v>
      </c>
      <c r="BJ12" s="1238" t="s">
        <v>1441</v>
      </c>
      <c r="BL12" s="1238" t="s">
        <v>1441</v>
      </c>
      <c r="BN12" s="1238" t="s">
        <v>1442</v>
      </c>
      <c r="BQ12" s="1451">
        <v>4213779</v>
      </c>
      <c r="BR12" s="1238" t="s">
        <v>1394</v>
      </c>
      <c r="BS12" s="1599"/>
      <c r="BT12" s="1240"/>
      <c r="BU12" s="1240"/>
      <c r="BV12" s="1240"/>
      <c r="BW12" s="1860"/>
      <c r="BX12" s="1860"/>
    </row>
    <row customHeight="1" ht="11.25">
      <c r="A13" s="1244" t="s">
        <v>1443</v>
      </c>
      <c r="B13" s="1245">
        <v>2011</v>
      </c>
      <c r="E13" s="1246" t="s">
        <v>1444</v>
      </c>
      <c r="F13" s="1263"/>
      <c r="I13" s="1246" t="s">
        <v>151</v>
      </c>
      <c r="K13" s="1269" t="s">
        <v>1393</v>
      </c>
      <c r="V13" s="540" t="s">
        <v>151</v>
      </c>
      <c r="W13" s="1259"/>
      <c r="X13" s="1259"/>
      <c r="Y13" s="1259"/>
      <c r="AW13" s="1290" t="s">
        <v>150</v>
      </c>
      <c r="AX13" s="1290" t="s">
        <v>150</v>
      </c>
      <c r="BB13" s="1290" t="s">
        <v>1445</v>
      </c>
      <c r="BC13" s="1290" t="s">
        <v>1446</v>
      </c>
      <c r="BE13" s="1290">
        <v>2011</v>
      </c>
      <c r="BF13" s="1290" t="s">
        <v>1447</v>
      </c>
      <c r="BH13" s="1238" t="s">
        <v>1448</v>
      </c>
      <c r="BJ13" s="1238" t="s">
        <v>1430</v>
      </c>
      <c r="BL13" s="1238" t="s">
        <v>1430</v>
      </c>
      <c r="BN13" s="1238" t="s">
        <v>1449</v>
      </c>
      <c r="BQ13" s="1451">
        <v>4213783</v>
      </c>
      <c r="BR13" s="1238" t="s">
        <v>1409</v>
      </c>
      <c r="BS13" s="1599"/>
      <c r="BT13" s="1240"/>
      <c r="BU13" s="1240"/>
      <c r="BV13" s="1240"/>
      <c r="BW13" s="1864"/>
      <c r="BX13" s="1860"/>
    </row>
    <row customHeight="1" ht="11.25">
      <c r="A14" s="1244" t="s">
        <v>1450</v>
      </c>
      <c r="B14" s="1245">
        <v>2012</v>
      </c>
      <c r="I14" s="1246" t="s">
        <v>152</v>
      </c>
      <c r="J14" s="1237" t="s">
        <v>1451</v>
      </c>
      <c r="N14" s="1237" t="s">
        <v>1452</v>
      </c>
      <c r="V14" s="1253">
        <v>13</v>
      </c>
      <c r="W14" s="1254"/>
      <c r="X14" s="1254" t="s">
        <v>1260</v>
      </c>
      <c r="Y14" s="1245" t="s">
        <v>1228</v>
      </c>
      <c r="AW14" s="1290" t="s">
        <v>151</v>
      </c>
      <c r="AX14" s="1290" t="s">
        <v>151</v>
      </c>
      <c r="AZ14" s="1237" t="s">
        <v>1453</v>
      </c>
      <c r="BB14" s="1290" t="s">
        <v>1454</v>
      </c>
      <c r="BC14" s="1290" t="s">
        <v>1446</v>
      </c>
      <c r="BE14" s="1290">
        <v>2012</v>
      </c>
      <c r="BH14" s="1238" t="s">
        <v>1369</v>
      </c>
      <c r="BJ14" s="1387" t="s">
        <v>1455</v>
      </c>
      <c r="BL14" s="1387" t="s">
        <v>1455</v>
      </c>
      <c r="BN14" s="1238" t="s">
        <v>1456</v>
      </c>
      <c r="BQ14" s="1451">
        <v>4213782</v>
      </c>
      <c r="BR14" s="1238" t="s">
        <v>190</v>
      </c>
      <c r="BS14" s="1599"/>
      <c r="BT14" s="1240"/>
      <c r="BU14" s="1240"/>
      <c r="BV14" s="1240"/>
      <c r="BW14" s="1864"/>
      <c r="BX14" s="1860"/>
    </row>
    <row customHeight="1" ht="19.5">
      <c r="A15" s="1244" t="s">
        <v>1457</v>
      </c>
      <c r="B15" s="1245">
        <v>2013</v>
      </c>
      <c r="E15" s="1868" t="s">
        <v>1458</v>
      </c>
      <c r="G15" s="1237" t="s">
        <v>1459</v>
      </c>
      <c r="H15" s="1237" t="s">
        <v>1460</v>
      </c>
      <c r="I15" s="1248" t="s">
        <v>153</v>
      </c>
      <c r="J15" s="1259" t="s">
        <v>587</v>
      </c>
      <c r="N15" s="1328" t="s">
        <v>1461</v>
      </c>
      <c r="X15" s="1257"/>
      <c r="AW15" s="1290" t="s">
        <v>152</v>
      </c>
      <c r="AX15" s="1290" t="s">
        <v>152</v>
      </c>
      <c r="AZ15" s="1290" t="s">
        <v>1380</v>
      </c>
      <c r="BB15" s="1290" t="s">
        <v>1462</v>
      </c>
      <c r="BC15" s="1290" t="s">
        <v>1446</v>
      </c>
      <c r="BE15" s="1290">
        <v>2013</v>
      </c>
      <c r="BH15" s="1238" t="s">
        <v>1385</v>
      </c>
      <c r="BJ15" s="1387" t="s">
        <v>1463</v>
      </c>
      <c r="BL15" s="1387" t="s">
        <v>1463</v>
      </c>
      <c r="BN15" s="1238" t="s">
        <v>1464</v>
      </c>
      <c r="BR15" s="1240"/>
      <c r="BS15" s="1601"/>
      <c r="BT15" s="1240"/>
      <c r="BU15" s="1240"/>
      <c r="BV15" s="1240"/>
      <c r="BW15" s="1864"/>
      <c r="BX15" s="1860"/>
    </row>
    <row customHeight="1" ht="21">
      <c r="A16" s="2040" t="s">
        <v>1465</v>
      </c>
      <c r="B16" s="1245">
        <v>2014</v>
      </c>
      <c r="E16" s="1869" t="s">
        <v>1466</v>
      </c>
      <c r="G16" s="1246" t="s">
        <v>1467</v>
      </c>
      <c r="H16" s="1246" t="s">
        <v>1468</v>
      </c>
      <c r="I16" s="1248" t="s">
        <v>1469</v>
      </c>
      <c r="J16" s="1259" t="s">
        <v>560</v>
      </c>
      <c r="N16" s="1328" t="s">
        <v>1470</v>
      </c>
      <c r="AW16" s="1290" t="s">
        <v>153</v>
      </c>
      <c r="AX16" s="1290" t="s">
        <v>153</v>
      </c>
      <c r="AZ16" s="1290" t="s">
        <v>1396</v>
      </c>
      <c r="BB16" s="1290" t="s">
        <v>1471</v>
      </c>
      <c r="BC16" s="1290" t="s">
        <v>1446</v>
      </c>
      <c r="BE16" s="1290">
        <v>2014</v>
      </c>
      <c r="BH16" s="1238" t="s">
        <v>1401</v>
      </c>
      <c r="BJ16" s="1387" t="s">
        <v>1472</v>
      </c>
      <c r="BL16" s="1387" t="s">
        <v>1472</v>
      </c>
      <c r="BN16" s="1238" t="s">
        <v>1473</v>
      </c>
      <c r="BR16" s="1240"/>
      <c r="BS16" s="1601"/>
      <c r="BT16" s="1240"/>
      <c r="BU16" s="1240"/>
      <c r="BV16" s="1240"/>
      <c r="BW16" s="1864"/>
      <c r="BX16" s="1860"/>
    </row>
    <row customHeight="1" ht="21">
      <c r="A17" s="1244" t="s">
        <v>16</v>
      </c>
      <c r="B17" s="1245">
        <v>2015</v>
      </c>
      <c r="G17" s="1246" t="s">
        <v>1421</v>
      </c>
      <c r="H17" s="1246" t="s">
        <v>1421</v>
      </c>
      <c r="I17" s="1246" t="s">
        <v>1474</v>
      </c>
      <c r="N17" s="1328" t="s">
        <v>1475</v>
      </c>
      <c r="X17" s="1257"/>
      <c r="AW17" s="1290" t="s">
        <v>1469</v>
      </c>
      <c r="AX17" s="1290" t="s">
        <v>1469</v>
      </c>
      <c r="AZ17" s="1290" t="s">
        <v>1476</v>
      </c>
      <c r="BB17" s="1290" t="s">
        <v>1477</v>
      </c>
      <c r="BC17" s="1290" t="s">
        <v>1329</v>
      </c>
      <c r="BE17" s="1290">
        <v>2015</v>
      </c>
      <c r="BH17" s="1238" t="s">
        <v>1417</v>
      </c>
      <c r="BJ17" s="1387" t="s">
        <v>1478</v>
      </c>
      <c r="BL17" s="1387" t="s">
        <v>1478</v>
      </c>
      <c r="BN17" s="1238" t="s">
        <v>1479</v>
      </c>
      <c r="BR17" s="1237" t="s">
        <v>1271</v>
      </c>
      <c r="BS17" s="1598"/>
      <c r="BU17" s="1237" t="s">
        <v>1480</v>
      </c>
      <c r="BV17" s="1240"/>
      <c r="BW17" s="1860"/>
      <c r="BX17" s="1862" t="s">
        <v>1481</v>
      </c>
      <c r="CA17" s="1237" t="s">
        <v>1482</v>
      </c>
      <c r="CD17" s="1237" t="s">
        <v>1483</v>
      </c>
    </row>
    <row customHeight="1" ht="21">
      <c r="A18" s="1244" t="s">
        <v>1484</v>
      </c>
      <c r="B18" s="1245">
        <v>2016</v>
      </c>
      <c r="E18" s="2175" t="s">
        <v>1485</v>
      </c>
      <c r="I18" s="1246" t="s">
        <v>1486</v>
      </c>
      <c r="N18" s="1328" t="s">
        <v>1487</v>
      </c>
      <c r="X18" s="1257"/>
      <c r="AW18" s="1290" t="s">
        <v>1474</v>
      </c>
      <c r="AX18" s="1290" t="s">
        <v>1474</v>
      </c>
      <c r="BB18" s="1290" t="s">
        <v>1488</v>
      </c>
      <c r="BC18" s="1290" t="s">
        <v>1329</v>
      </c>
      <c r="BE18" s="1290">
        <v>2016</v>
      </c>
      <c r="BH18" s="1238" t="s">
        <v>1431</v>
      </c>
      <c r="BJ18" s="1387" t="s">
        <v>1489</v>
      </c>
      <c r="BL18" s="1387" t="s">
        <v>1489</v>
      </c>
      <c r="BN18" s="1238" t="s">
        <v>1490</v>
      </c>
      <c r="BQ18" s="1602" t="s">
        <v>1301</v>
      </c>
      <c r="BR18" s="1329" t="s">
        <v>1302</v>
      </c>
      <c r="BS18" s="444"/>
      <c r="BT18" s="1602" t="s">
        <v>1491</v>
      </c>
      <c r="BU18" s="1329" t="s">
        <v>1492</v>
      </c>
      <c r="BV18" s="1240"/>
      <c r="BW18" s="1867" t="s">
        <v>1493</v>
      </c>
      <c r="BX18" s="1861" t="s">
        <v>1494</v>
      </c>
      <c r="BZ18" s="1602" t="s">
        <v>1495</v>
      </c>
      <c r="CA18" s="1329" t="s">
        <v>1496</v>
      </c>
      <c r="CC18" s="1602" t="s">
        <v>1497</v>
      </c>
      <c r="CD18" s="1329" t="s">
        <v>1498</v>
      </c>
    </row>
    <row customHeight="1" ht="21">
      <c r="A19" s="2040" t="s">
        <v>1499</v>
      </c>
      <c r="B19" s="1245">
        <v>2017</v>
      </c>
      <c r="E19" s="1244" t="s">
        <v>160</v>
      </c>
      <c r="I19" s="1246" t="s">
        <v>1500</v>
      </c>
      <c r="N19" s="1328" t="s">
        <v>1501</v>
      </c>
      <c r="X19" s="1257"/>
      <c r="AW19" s="1290" t="s">
        <v>1486</v>
      </c>
      <c r="AX19" s="1290" t="s">
        <v>1486</v>
      </c>
      <c r="AZ19" s="1237" t="s">
        <v>1502</v>
      </c>
      <c r="BB19" s="1290" t="s">
        <v>1503</v>
      </c>
      <c r="BC19" s="1290" t="s">
        <v>1329</v>
      </c>
      <c r="BE19" s="1290">
        <v>2017</v>
      </c>
      <c r="BH19" s="1238" t="s">
        <v>1504</v>
      </c>
      <c r="BJ19" s="1387" t="s">
        <v>1505</v>
      </c>
      <c r="BL19" s="1387" t="s">
        <v>1505</v>
      </c>
      <c r="BQ19" s="1451">
        <v>4190064</v>
      </c>
      <c r="BR19" s="1238" t="s">
        <v>1506</v>
      </c>
      <c r="BS19" s="1599"/>
      <c r="BT19" s="1451">
        <v>4189671</v>
      </c>
      <c r="BU19" s="1238" t="s">
        <v>1507</v>
      </c>
      <c r="BV19" s="1240"/>
      <c r="BW19" s="1865">
        <v>4189706</v>
      </c>
      <c r="BX19" s="1863" t="s">
        <v>1508</v>
      </c>
      <c r="BZ19" s="1451">
        <v>4189714</v>
      </c>
      <c r="CA19" s="1238" t="s">
        <v>1509</v>
      </c>
      <c r="CC19" s="1451">
        <v>4189708</v>
      </c>
      <c r="CD19" s="1238" t="s">
        <v>1510</v>
      </c>
    </row>
    <row customHeight="1" ht="21">
      <c r="A20" s="1244" t="s">
        <v>1511</v>
      </c>
      <c r="B20" s="1245">
        <v>2018</v>
      </c>
      <c r="E20" s="1244" t="s">
        <v>1260</v>
      </c>
      <c r="I20" s="1246" t="s">
        <v>1512</v>
      </c>
      <c r="N20" s="1328" t="s">
        <v>1513</v>
      </c>
      <c r="AW20" s="1290" t="s">
        <v>1500</v>
      </c>
      <c r="AX20" s="1290" t="s">
        <v>1500</v>
      </c>
      <c r="AZ20" s="1290" t="s">
        <v>1514</v>
      </c>
      <c r="BB20" s="1290" t="s">
        <v>1515</v>
      </c>
      <c r="BC20" s="1290" t="s">
        <v>1446</v>
      </c>
      <c r="BE20" s="1290">
        <v>2018</v>
      </c>
      <c r="BH20" s="1238" t="s">
        <v>1442</v>
      </c>
      <c r="BJ20" s="1238" t="s">
        <v>1369</v>
      </c>
      <c r="BL20" s="1238" t="s">
        <v>1369</v>
      </c>
      <c r="BQ20" s="1451">
        <v>4190065</v>
      </c>
      <c r="BR20" s="1238" t="s">
        <v>1516</v>
      </c>
      <c r="BS20" s="1599"/>
      <c r="BT20" s="1451">
        <v>4189672</v>
      </c>
      <c r="BU20" s="1238" t="s">
        <v>1517</v>
      </c>
      <c r="BV20" s="1240"/>
      <c r="BW20" s="1865">
        <v>4189705</v>
      </c>
      <c r="BX20" s="1863" t="s">
        <v>1518</v>
      </c>
      <c r="BZ20" s="1451">
        <v>4189713</v>
      </c>
      <c r="CA20" s="1238" t="s">
        <v>1518</v>
      </c>
      <c r="CC20" s="1451">
        <v>4189709</v>
      </c>
      <c r="CD20" s="1238" t="s">
        <v>1519</v>
      </c>
    </row>
    <row customHeight="1" ht="21">
      <c r="A21" s="1244" t="s">
        <v>1520</v>
      </c>
      <c r="B21" s="1245">
        <v>2019</v>
      </c>
      <c r="I21" s="1246" t="s">
        <v>1521</v>
      </c>
      <c r="N21" s="1328" t="s">
        <v>1522</v>
      </c>
      <c r="AW21" s="1290" t="s">
        <v>1512</v>
      </c>
      <c r="AX21" s="1290" t="s">
        <v>1512</v>
      </c>
      <c r="AZ21" s="1290" t="s">
        <v>1523</v>
      </c>
      <c r="BB21" s="1290" t="s">
        <v>1524</v>
      </c>
      <c r="BC21" s="1290" t="s">
        <v>1329</v>
      </c>
      <c r="BE21" s="1290">
        <v>2019</v>
      </c>
      <c r="BH21" s="1238" t="s">
        <v>1449</v>
      </c>
      <c r="BJ21" s="1238" t="s">
        <v>1385</v>
      </c>
      <c r="BL21" s="1238" t="s">
        <v>1385</v>
      </c>
      <c r="BQ21" s="1451">
        <v>4190066</v>
      </c>
      <c r="BR21" s="1238" t="s">
        <v>1525</v>
      </c>
      <c r="BS21" s="1599"/>
      <c r="BT21" s="1451">
        <v>4189673</v>
      </c>
      <c r="BU21" s="1238" t="s">
        <v>1526</v>
      </c>
      <c r="BV21" s="1240"/>
      <c r="BW21" s="1865">
        <v>4189707</v>
      </c>
      <c r="BX21" s="1863" t="s">
        <v>1527</v>
      </c>
      <c r="BZ21" s="1451">
        <v>4189712</v>
      </c>
      <c r="CA21" s="1238" t="s">
        <v>1528</v>
      </c>
      <c r="CC21" s="1451">
        <v>4189710</v>
      </c>
      <c r="CD21" s="1238" t="s">
        <v>1529</v>
      </c>
    </row>
    <row customHeight="1" ht="21">
      <c r="A22" s="1244" t="s">
        <v>1530</v>
      </c>
      <c r="B22" s="1245">
        <v>2020</v>
      </c>
      <c r="N22" s="1328" t="s">
        <v>1531</v>
      </c>
      <c r="AW22" s="1290" t="s">
        <v>1521</v>
      </c>
      <c r="AX22" s="1290" t="s">
        <v>1521</v>
      </c>
      <c r="AZ22" s="1290" t="s">
        <v>1532</v>
      </c>
      <c r="BB22" s="1290" t="s">
        <v>1533</v>
      </c>
      <c r="BC22" s="1290" t="s">
        <v>1329</v>
      </c>
      <c r="BE22" s="1290">
        <v>2020</v>
      </c>
      <c r="BH22" s="1238" t="s">
        <v>1456</v>
      </c>
      <c r="BJ22" s="1238" t="s">
        <v>1401</v>
      </c>
      <c r="BL22" s="1238" t="s">
        <v>1401</v>
      </c>
      <c r="BQ22" s="1451">
        <v>4190067</v>
      </c>
      <c r="BR22" s="1238" t="s">
        <v>1534</v>
      </c>
      <c r="BS22" s="1599"/>
      <c r="BT22" s="1451">
        <v>4189674</v>
      </c>
      <c r="BU22" s="1238" t="s">
        <v>1535</v>
      </c>
      <c r="BV22" s="1240"/>
      <c r="BW22" s="1240"/>
      <c r="CC22" s="1451">
        <v>4189711</v>
      </c>
      <c r="CD22" s="1238" t="s">
        <v>298</v>
      </c>
    </row>
    <row customHeight="1" ht="21">
      <c r="A23" s="1244" t="s">
        <v>1536</v>
      </c>
      <c r="B23" s="1245">
        <v>2021</v>
      </c>
      <c r="AW23" s="1290" t="s">
        <v>1537</v>
      </c>
      <c r="AX23" s="1290" t="s">
        <v>1537</v>
      </c>
      <c r="AZ23" s="1290" t="s">
        <v>1538</v>
      </c>
      <c r="BB23" s="1290" t="s">
        <v>1539</v>
      </c>
      <c r="BC23" s="1290" t="s">
        <v>1238</v>
      </c>
      <c r="BE23" s="1290">
        <v>2021</v>
      </c>
      <c r="BH23" s="1238" t="s">
        <v>1464</v>
      </c>
      <c r="BJ23" s="1238" t="s">
        <v>1417</v>
      </c>
      <c r="BL23" s="1238" t="s">
        <v>1417</v>
      </c>
      <c r="BQ23" s="1451">
        <v>4190068</v>
      </c>
      <c r="BR23" s="1238" t="s">
        <v>1540</v>
      </c>
      <c r="BS23" s="1599"/>
      <c r="BT23" s="1451">
        <v>4189675</v>
      </c>
      <c r="BU23" s="1238" t="s">
        <v>1541</v>
      </c>
      <c r="BV23" s="1240"/>
      <c r="BW23" s="1240"/>
      <c r="CC23" s="1451">
        <v>5110778</v>
      </c>
      <c r="CD23" s="1238" t="s">
        <v>1542</v>
      </c>
    </row>
    <row customHeight="1" ht="21">
      <c r="A24" s="1244" t="s">
        <v>1543</v>
      </c>
      <c r="B24" s="1245">
        <v>2022</v>
      </c>
      <c r="AW24" s="1290" t="s">
        <v>1544</v>
      </c>
      <c r="AX24" s="1290" t="s">
        <v>1544</v>
      </c>
      <c r="AZ24" s="1290" t="s">
        <v>1545</v>
      </c>
      <c r="BB24" s="1290" t="s">
        <v>1546</v>
      </c>
      <c r="BC24" s="1290" t="s">
        <v>1547</v>
      </c>
      <c r="BE24" s="1290">
        <v>2022</v>
      </c>
      <c r="BH24" s="1238" t="s">
        <v>1473</v>
      </c>
      <c r="BJ24" s="1238" t="s">
        <v>1431</v>
      </c>
      <c r="BL24" s="1238" t="s">
        <v>1431</v>
      </c>
      <c r="BQ24" s="1451">
        <v>4190069</v>
      </c>
      <c r="BR24" s="1238" t="s">
        <v>1548</v>
      </c>
      <c r="BS24" s="1599"/>
      <c r="BT24" s="1451">
        <v>4189676</v>
      </c>
      <c r="BU24" s="1238" t="s">
        <v>1549</v>
      </c>
      <c r="BV24" s="1240"/>
      <c r="BW24" s="1240"/>
      <c r="CC24" s="1451">
        <v>25575374</v>
      </c>
      <c r="CD24" s="1238" t="s">
        <v>1550</v>
      </c>
    </row>
    <row customHeight="1" ht="11.25">
      <c r="A25" s="1244" t="s">
        <v>1551</v>
      </c>
      <c r="B25" s="1245">
        <v>2023</v>
      </c>
      <c r="AW25" s="1290" t="s">
        <v>1552</v>
      </c>
      <c r="AX25" s="1290" t="s">
        <v>1552</v>
      </c>
      <c r="AZ25" s="1290" t="s">
        <v>1553</v>
      </c>
      <c r="BB25" s="1290" t="s">
        <v>1554</v>
      </c>
      <c r="BC25" s="1290" t="s">
        <v>1547</v>
      </c>
      <c r="BE25" s="1290">
        <v>2023</v>
      </c>
      <c r="BH25" s="1238" t="s">
        <v>1479</v>
      </c>
      <c r="BJ25" s="1238" t="s">
        <v>1504</v>
      </c>
      <c r="BL25" s="1238" t="s">
        <v>1504</v>
      </c>
      <c r="BQ25" s="1451">
        <v>4190070</v>
      </c>
      <c r="BR25" s="1238" t="s">
        <v>1555</v>
      </c>
      <c r="BS25" s="1599"/>
      <c r="BT25" s="1451">
        <v>4189677</v>
      </c>
      <c r="BU25" s="1238" t="s">
        <v>1556</v>
      </c>
      <c r="BV25" s="1240"/>
      <c r="BW25" s="1240"/>
    </row>
    <row customHeight="1" ht="11.25">
      <c r="A26" s="1244" t="s">
        <v>1557</v>
      </c>
      <c r="B26" s="1245">
        <v>2024</v>
      </c>
      <c r="J26" s="1901" t="s">
        <v>1558</v>
      </c>
      <c r="AX26" s="1290" t="s">
        <v>1559</v>
      </c>
      <c r="AZ26" s="1290" t="s">
        <v>1424</v>
      </c>
      <c r="BB26" s="1290" t="s">
        <v>1560</v>
      </c>
      <c r="BC26" s="1290" t="s">
        <v>1547</v>
      </c>
      <c r="BE26" s="1290">
        <v>2024</v>
      </c>
      <c r="BH26" s="1238" t="s">
        <v>1490</v>
      </c>
      <c r="BJ26" s="1238" t="s">
        <v>1442</v>
      </c>
      <c r="BL26" s="1238" t="s">
        <v>1442</v>
      </c>
      <c r="BQ26" s="1451">
        <v>4190071</v>
      </c>
      <c r="BR26" s="1238" t="s">
        <v>1561</v>
      </c>
      <c r="BS26" s="1599"/>
      <c r="BV26" s="1240"/>
      <c r="BW26" s="1240"/>
    </row>
    <row customHeight="1" ht="11.25">
      <c r="A27" s="1244" t="s">
        <v>1562</v>
      </c>
      <c r="B27" s="1245">
        <v>2025</v>
      </c>
      <c r="J27" s="346" t="s">
        <v>693</v>
      </c>
      <c r="AX27" s="1290" t="s">
        <v>1563</v>
      </c>
      <c r="BB27" s="1290" t="s">
        <v>1564</v>
      </c>
      <c r="BC27" s="1290" t="s">
        <v>1547</v>
      </c>
      <c r="BE27" s="1290">
        <v>2025</v>
      </c>
      <c r="BH27" s="1240" t="s">
        <v>28</v>
      </c>
      <c r="BJ27" s="1238" t="s">
        <v>1449</v>
      </c>
      <c r="BL27" s="1238" t="s">
        <v>1449</v>
      </c>
      <c r="BN27" s="1240" t="s">
        <v>28</v>
      </c>
      <c r="BQ27" s="1451">
        <v>4190072</v>
      </c>
      <c r="BR27" s="1238" t="s">
        <v>1565</v>
      </c>
      <c r="BS27" s="1599"/>
      <c r="BV27" s="1240"/>
      <c r="BW27" s="1240"/>
    </row>
    <row customHeight="1" ht="11.25">
      <c r="A28" s="1244" t="s">
        <v>1566</v>
      </c>
      <c r="D28" s="1271"/>
      <c r="E28" s="1272"/>
      <c r="F28" s="1272"/>
      <c r="H28" s="1273" t="s">
        <v>1567</v>
      </c>
      <c r="AX28" s="1290" t="s">
        <v>1568</v>
      </c>
      <c r="AZ28" s="1237" t="s">
        <v>1569</v>
      </c>
      <c r="BB28" s="1290" t="s">
        <v>1570</v>
      </c>
      <c r="BC28" s="1290" t="s">
        <v>1571</v>
      </c>
      <c r="BE28" s="1290">
        <v>2026</v>
      </c>
      <c r="BH28" s="1240" t="s">
        <v>28</v>
      </c>
      <c r="BJ28" s="1238" t="s">
        <v>1456</v>
      </c>
      <c r="BL28" s="1238" t="s">
        <v>1456</v>
      </c>
      <c r="BN28" s="1240" t="s">
        <v>28</v>
      </c>
      <c r="BQ28" s="1451">
        <v>4190073</v>
      </c>
      <c r="BR28" s="1238" t="s">
        <v>1572</v>
      </c>
      <c r="BS28" s="1599"/>
      <c r="BV28" s="1240"/>
      <c r="BW28" s="1240"/>
    </row>
    <row customHeight="1" ht="11.25">
      <c r="A29" s="1244" t="s">
        <v>1573</v>
      </c>
      <c r="D29" s="1274" t="s">
        <v>1574</v>
      </c>
      <c r="E29" s="1275" t="str">
        <f>IF(TEMPLATE_GROUP="","",INDEX(StartDateList,MATCH(TEMPLATE_GROUP,CodeTemplateList,0),1))</f>
        <v>01.01.2023</v>
      </c>
      <c r="F29" s="1275" t="str">
        <f>IF(TEMPLATE_GROUP="","",INDEX(EndDateList,MATCH(TEMPLATE_GROUP,CodeTemplateList,0),1))</f>
        <v>31.12.2026</v>
      </c>
      <c r="H29" s="1276" t="s">
        <v>1575</v>
      </c>
      <c r="AX29" s="1290" t="s">
        <v>1576</v>
      </c>
      <c r="AZ29" s="1290" t="s">
        <v>1223</v>
      </c>
      <c r="BB29" s="1290" t="s">
        <v>1424</v>
      </c>
      <c r="BC29" s="1261"/>
      <c r="BE29" s="1290">
        <v>2027</v>
      </c>
      <c r="BJ29" s="1238" t="s">
        <v>1464</v>
      </c>
      <c r="BL29" s="1238" t="s">
        <v>1464</v>
      </c>
    </row>
    <row customHeight="1" ht="11.25">
      <c r="A30" s="1244" t="s">
        <v>1577</v>
      </c>
      <c r="D30" s="1277"/>
      <c r="E30" s="1278"/>
      <c r="F30" s="1278"/>
      <c r="AX30" s="1290" t="s">
        <v>1578</v>
      </c>
      <c r="AZ30" s="1290" t="s">
        <v>1249</v>
      </c>
      <c r="BE30" s="1290">
        <v>2028</v>
      </c>
      <c r="BJ30" s="1238" t="s">
        <v>1579</v>
      </c>
      <c r="BL30" s="1238" t="s">
        <v>1579</v>
      </c>
    </row>
    <row customHeight="1" ht="12.75">
      <c r="A31" s="1244" t="s">
        <v>1580</v>
      </c>
      <c r="D31" s="1271"/>
      <c r="E31" s="1272"/>
      <c r="F31" s="1272"/>
      <c r="H31" s="1279"/>
      <c r="AX31" s="1290" t="s">
        <v>1581</v>
      </c>
      <c r="AZ31" s="1290" t="s">
        <v>1582</v>
      </c>
      <c r="BE31" s="1290">
        <v>2029</v>
      </c>
      <c r="BJ31" s="1238" t="s">
        <v>1583</v>
      </c>
      <c r="BL31" s="1238" t="s">
        <v>1583</v>
      </c>
    </row>
    <row customHeight="1" ht="11.25">
      <c r="A32" s="1244" t="s">
        <v>1584</v>
      </c>
      <c r="D32" s="1274" t="s">
        <v>1585</v>
      </c>
      <c r="E32" s="1275" t="str">
        <f>IF(TEMPLATE_GROUP="","",INDEX(StartDateList,MATCH(TEMPLATE_GROUP,CodeTemplateList,0),1))</f>
        <v>01.01.2023</v>
      </c>
      <c r="F32" s="1275" t="str">
        <f>IF(TEMPLATE_GROUP="","",INDEX(EndDateList,MATCH(TEMPLATE_GROUP,CodeTemplateList,0),1))</f>
        <v>31.12.2026</v>
      </c>
      <c r="H32" s="1280" t="s">
        <v>1586</v>
      </c>
      <c r="O32" s="1244" t="s">
        <v>1220</v>
      </c>
      <c r="AX32" s="1290" t="s">
        <v>1587</v>
      </c>
      <c r="AZ32" s="1290" t="s">
        <v>1317</v>
      </c>
      <c r="BE32" s="1290">
        <v>2030</v>
      </c>
      <c r="BJ32" s="1238" t="s">
        <v>1473</v>
      </c>
      <c r="BL32" s="1238" t="s">
        <v>1473</v>
      </c>
    </row>
    <row customHeight="1" ht="11.25">
      <c r="A33" s="1244" t="s">
        <v>1588</v>
      </c>
      <c r="O33" s="1244" t="s">
        <v>1247</v>
      </c>
      <c r="AX33" s="1290" t="s">
        <v>1589</v>
      </c>
      <c r="AZ33" s="1290" t="s">
        <v>1222</v>
      </c>
      <c r="BE33" s="1290">
        <v>2031</v>
      </c>
      <c r="BJ33" s="1238" t="s">
        <v>1479</v>
      </c>
      <c r="BL33" s="1238" t="s">
        <v>1479</v>
      </c>
    </row>
    <row customHeight="1" ht="11.25">
      <c r="A34" s="1244" t="s">
        <v>1590</v>
      </c>
      <c r="O34" s="1244" t="s">
        <v>1282</v>
      </c>
      <c r="AX34" s="1290" t="s">
        <v>1591</v>
      </c>
      <c r="BE34" s="1290">
        <v>2032</v>
      </c>
      <c r="BJ34" s="1238" t="s">
        <v>1490</v>
      </c>
      <c r="BL34" s="1238" t="s">
        <v>1490</v>
      </c>
    </row>
    <row customHeight="1" ht="11.25">
      <c r="A35" s="1244" t="s">
        <v>1592</v>
      </c>
      <c r="O35" s="1244" t="s">
        <v>1315</v>
      </c>
      <c r="AX35" s="1290" t="s">
        <v>1593</v>
      </c>
      <c r="AZ35" s="1237" t="s">
        <v>1594</v>
      </c>
      <c r="BE35" s="1290">
        <v>2033</v>
      </c>
      <c r="BL35" s="1238" t="s">
        <v>1595</v>
      </c>
    </row>
    <row customHeight="1" ht="11.25">
      <c r="A36" s="2040" t="s">
        <v>1596</v>
      </c>
      <c r="D36" s="1281" t="s">
        <v>1597</v>
      </c>
      <c r="E36" s="1282" t="s">
        <v>812</v>
      </c>
      <c r="F36" s="1283" t="str">
        <f>INDEX(E37:E41,MATCH(TEMPLATE_SPHERE,F37:F41,0))</f>
        <v>теплоснабжения</v>
      </c>
      <c r="G36" s="1283" t="str">
        <f>INDEX(G37:G41,MATCH(TEMPLATE_SPHERE,F37:F41,0))</f>
        <v>теплоснабжение</v>
      </c>
      <c r="O36" s="1244" t="s">
        <v>1340</v>
      </c>
      <c r="AX36" s="1290" t="s">
        <v>1598</v>
      </c>
      <c r="AZ36" s="1290" t="s">
        <v>1222</v>
      </c>
      <c r="BE36" s="1290">
        <v>2034</v>
      </c>
      <c r="BL36" s="1238" t="s">
        <v>1599</v>
      </c>
    </row>
    <row customHeight="1" ht="11.25">
      <c r="A37" s="1244" t="s">
        <v>1600</v>
      </c>
      <c r="E37" s="577" t="s">
        <v>1601</v>
      </c>
      <c r="F37" s="1284" t="s">
        <v>812</v>
      </c>
      <c r="G37" s="577" t="s">
        <v>1602</v>
      </c>
      <c r="O37" s="1244" t="s">
        <v>1359</v>
      </c>
      <c r="AX37" s="1290" t="s">
        <v>1603</v>
      </c>
      <c r="AZ37" s="1290" t="s">
        <v>1248</v>
      </c>
      <c r="BE37" s="1290">
        <v>2035</v>
      </c>
    </row>
    <row customHeight="1" ht="11.25">
      <c r="A38" s="1244" t="s">
        <v>1604</v>
      </c>
      <c r="E38" s="577" t="s">
        <v>1605</v>
      </c>
      <c r="F38" s="1285" t="s">
        <v>858</v>
      </c>
      <c r="G38" s="577" t="s">
        <v>1606</v>
      </c>
      <c r="O38" s="1244" t="s">
        <v>1376</v>
      </c>
      <c r="AX38" s="1290" t="s">
        <v>1607</v>
      </c>
      <c r="AZ38" s="1290" t="s">
        <v>1283</v>
      </c>
      <c r="BE38" s="1290">
        <v>2036</v>
      </c>
      <c r="BH38" s="1237" t="s">
        <v>1608</v>
      </c>
      <c r="BJ38" s="1237" t="s">
        <v>1609</v>
      </c>
      <c r="BL38" s="1237" t="s">
        <v>1610</v>
      </c>
      <c r="BN38" s="1237" t="s">
        <v>1611</v>
      </c>
    </row>
    <row customHeight="1" ht="11.25">
      <c r="A39" s="1244" t="s">
        <v>1612</v>
      </c>
      <c r="E39" s="577" t="s">
        <v>1613</v>
      </c>
      <c r="F39" s="1285" t="s">
        <v>911</v>
      </c>
      <c r="G39" s="577" t="s">
        <v>1614</v>
      </c>
      <c r="O39" s="1244" t="s">
        <v>1392</v>
      </c>
      <c r="AX39" s="1290" t="s">
        <v>1615</v>
      </c>
      <c r="AZ39" s="1290" t="s">
        <v>1316</v>
      </c>
      <c r="BE39" s="1290">
        <v>2037</v>
      </c>
      <c r="BH39" s="1238" t="s">
        <v>1616</v>
      </c>
      <c r="BJ39" s="1387" t="s">
        <v>1616</v>
      </c>
      <c r="BL39" s="1387" t="s">
        <v>1616</v>
      </c>
      <c r="BN39" s="1238" t="s">
        <v>1617</v>
      </c>
    </row>
    <row customHeight="1" ht="11.25">
      <c r="A40" s="1244" t="s">
        <v>1618</v>
      </c>
      <c r="E40" s="577" t="s">
        <v>1619</v>
      </c>
      <c r="F40" s="1285" t="s">
        <v>898</v>
      </c>
      <c r="G40" s="577" t="s">
        <v>1620</v>
      </c>
      <c r="O40" s="1244" t="s">
        <v>1408</v>
      </c>
      <c r="AX40" s="1290" t="s">
        <v>1621</v>
      </c>
      <c r="BE40" s="1290">
        <v>2038</v>
      </c>
      <c r="BH40" s="1238" t="s">
        <v>1622</v>
      </c>
      <c r="BJ40" s="1387" t="s">
        <v>1031</v>
      </c>
      <c r="BL40" s="1387" t="s">
        <v>1031</v>
      </c>
      <c r="BN40" s="1238" t="s">
        <v>1065</v>
      </c>
    </row>
    <row customHeight="1" ht="11.25">
      <c r="A41" s="1244" t="s">
        <v>1623</v>
      </c>
      <c r="E41" s="577" t="s">
        <v>1624</v>
      </c>
      <c r="F41" s="1285" t="s">
        <v>1625</v>
      </c>
      <c r="G41" s="577" t="s">
        <v>1624</v>
      </c>
      <c r="O41" s="1244" t="s">
        <v>1424</v>
      </c>
      <c r="AX41" s="1290" t="s">
        <v>1626</v>
      </c>
      <c r="AZ41" s="1237" t="s">
        <v>1627</v>
      </c>
      <c r="BE41" s="1290">
        <v>2039</v>
      </c>
      <c r="BH41" s="1238" t="s">
        <v>1628</v>
      </c>
      <c r="BJ41" s="1387" t="s">
        <v>1027</v>
      </c>
      <c r="BL41" s="1387" t="s">
        <v>1027</v>
      </c>
      <c r="BN41" s="1238" t="s">
        <v>1052</v>
      </c>
    </row>
    <row customHeight="1" ht="11.25">
      <c r="A42" s="1244" t="s">
        <v>1629</v>
      </c>
      <c r="AX42" s="1290" t="s">
        <v>1630</v>
      </c>
      <c r="AZ42" s="1290" t="s">
        <v>1220</v>
      </c>
      <c r="BE42" s="1290">
        <v>2040</v>
      </c>
      <c r="BH42" s="1238" t="s">
        <v>1049</v>
      </c>
      <c r="BJ42" s="1387" t="s">
        <v>1029</v>
      </c>
      <c r="BL42" s="1387" t="s">
        <v>1029</v>
      </c>
      <c r="BN42" s="1238" t="s">
        <v>1631</v>
      </c>
    </row>
    <row customHeight="1" ht="11.25">
      <c r="A43" s="1244" t="s">
        <v>1632</v>
      </c>
      <c r="AX43" s="1290" t="s">
        <v>1633</v>
      </c>
      <c r="AZ43" s="1290" t="s">
        <v>1247</v>
      </c>
      <c r="BE43" s="1290">
        <v>2041</v>
      </c>
      <c r="BH43" s="1238" t="s">
        <v>1634</v>
      </c>
      <c r="BJ43" s="1387" t="s">
        <v>1628</v>
      </c>
      <c r="BL43" s="1387" t="s">
        <v>1628</v>
      </c>
      <c r="BN43" s="1238" t="s">
        <v>1635</v>
      </c>
    </row>
    <row customHeight="1" ht="11.25">
      <c r="A44" s="1244" t="s">
        <v>1636</v>
      </c>
      <c r="G44" s="1264">
        <f>YEAR(TODAY())</f>
        <v>2024</v>
      </c>
      <c r="I44" s="969" t="s">
        <v>1637</v>
      </c>
      <c r="J44" s="1259" t="s">
        <v>1638</v>
      </c>
      <c r="K44" s="1259" t="s">
        <v>1639</v>
      </c>
      <c r="AX44" s="1290" t="s">
        <v>1640</v>
      </c>
      <c r="AZ44" s="1290" t="s">
        <v>1282</v>
      </c>
      <c r="BE44" s="1290">
        <v>2042</v>
      </c>
      <c r="BH44" s="1238" t="s">
        <v>1641</v>
      </c>
      <c r="BJ44" s="1387" t="s">
        <v>1049</v>
      </c>
      <c r="BL44" s="1387" t="s">
        <v>1049</v>
      </c>
      <c r="BN44" s="1238" t="s">
        <v>1642</v>
      </c>
    </row>
    <row customHeight="1" ht="11.25">
      <c r="A45" s="1244" t="s">
        <v>1643</v>
      </c>
      <c r="D45" s="1281" t="s">
        <v>1644</v>
      </c>
      <c r="E45" s="1282" t="s">
        <v>1645</v>
      </c>
      <c r="F45" s="967" t="s">
        <v>1646</v>
      </c>
      <c r="G45" s="966" t="s">
        <v>1647</v>
      </c>
      <c r="H45" s="969" t="s">
        <v>1648</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1649</v>
      </c>
      <c r="AZ45" s="1290" t="s">
        <v>1315</v>
      </c>
      <c r="BE45" s="1290">
        <v>2043</v>
      </c>
      <c r="BH45" s="1238" t="s">
        <v>1650</v>
      </c>
      <c r="BJ45" s="1387" t="s">
        <v>1043</v>
      </c>
      <c r="BL45" s="1387" t="s">
        <v>1043</v>
      </c>
      <c r="BN45" s="1238" t="s">
        <v>1651</v>
      </c>
    </row>
    <row customHeight="1" ht="11.25">
      <c r="A46" s="1244" t="s">
        <v>1652</v>
      </c>
      <c r="E46" s="577" t="s">
        <v>26</v>
      </c>
      <c r="F46" s="1284" t="s">
        <v>1653</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1654</v>
      </c>
      <c r="AZ46" s="1290" t="s">
        <v>1340</v>
      </c>
      <c r="BE46" s="1290">
        <v>2044</v>
      </c>
      <c r="BH46" s="1238" t="s">
        <v>1052</v>
      </c>
      <c r="BJ46" s="1387" t="s">
        <v>1033</v>
      </c>
      <c r="BL46" s="1387" t="s">
        <v>1033</v>
      </c>
      <c r="BN46" s="1238" t="s">
        <v>1655</v>
      </c>
    </row>
    <row customHeight="1" ht="11.25">
      <c r="A47" s="1244" t="s">
        <v>1656</v>
      </c>
      <c r="E47" s="577" t="s">
        <v>33</v>
      </c>
      <c r="F47" s="1285" t="s">
        <v>1657</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1658</v>
      </c>
      <c r="AZ47" s="1290" t="s">
        <v>1359</v>
      </c>
      <c r="BE47" s="1290">
        <v>2045</v>
      </c>
      <c r="BH47" s="1238" t="s">
        <v>1631</v>
      </c>
      <c r="BJ47" s="1387" t="s">
        <v>1035</v>
      </c>
      <c r="BL47" s="1387" t="s">
        <v>1035</v>
      </c>
      <c r="BN47" s="1238" t="s">
        <v>1659</v>
      </c>
    </row>
    <row customHeight="1" ht="11.25">
      <c r="A48" s="1244" t="s">
        <v>1660</v>
      </c>
      <c r="E48" s="577" t="s">
        <v>1661</v>
      </c>
      <c r="F48" s="1285" t="s">
        <v>1662</v>
      </c>
      <c r="G48" s="1286" t="str">
        <f>_xlfn.IFERROR(IF(f_year="","01.01."&amp;CURRENT_YEAR,"01.01."&amp;f_year),"01.01."&amp;CURRENT_YEAR)</f>
        <v>01.01.2024</v>
      </c>
      <c r="H48" s="1286" t="str">
        <f>_xlfn.IFERROR(IF(f_year="","31.12."&amp;CURRENT_YEAR,"31.12."&amp;f_year),"31.12."&amp;CURRENT_YEAR)</f>
        <v>31.12.2024</v>
      </c>
      <c r="I48" s="1912">
        <f>IF(f_year="",TRUE,FALSE)</f>
        <v>1</v>
      </c>
      <c r="J48" s="1915" t="s">
        <v>1663</v>
      </c>
      <c r="K48" s="1916"/>
      <c r="AX48" s="1290" t="s">
        <v>1664</v>
      </c>
      <c r="AZ48" s="1290" t="s">
        <v>1376</v>
      </c>
      <c r="BE48" s="1290">
        <v>2046</v>
      </c>
      <c r="BH48" s="1238" t="s">
        <v>1635</v>
      </c>
      <c r="BJ48" s="1387" t="s">
        <v>1037</v>
      </c>
      <c r="BL48" s="1387" t="s">
        <v>1037</v>
      </c>
      <c r="BN48" s="1238" t="s">
        <v>1665</v>
      </c>
    </row>
    <row customHeight="1" ht="11.25">
      <c r="A49" s="1244" t="s">
        <v>1666</v>
      </c>
      <c r="E49" s="577" t="s">
        <v>1667</v>
      </c>
      <c r="F49" s="1285" t="s">
        <v>1668</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1669</v>
      </c>
      <c r="AZ49" s="1290" t="s">
        <v>1392</v>
      </c>
      <c r="BE49" s="1290">
        <v>2047</v>
      </c>
      <c r="BH49" s="1238" t="s">
        <v>1053</v>
      </c>
      <c r="BJ49" s="1387" t="s">
        <v>1039</v>
      </c>
      <c r="BL49" s="1387" t="s">
        <v>1039</v>
      </c>
    </row>
    <row customHeight="1" ht="11.25">
      <c r="A50" s="1244" t="s">
        <v>1670</v>
      </c>
      <c r="E50" s="577" t="s">
        <v>1671</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1672</v>
      </c>
      <c r="AZ50" s="1290" t="s">
        <v>1408</v>
      </c>
      <c r="BE50" s="1290">
        <v>2048</v>
      </c>
      <c r="BH50" s="1238" t="s">
        <v>1642</v>
      </c>
      <c r="BJ50" s="1387" t="s">
        <v>1041</v>
      </c>
      <c r="BL50" s="1387" t="s">
        <v>1041</v>
      </c>
    </row>
    <row customHeight="1" ht="11.25">
      <c r="A51" s="1244" t="s">
        <v>1673</v>
      </c>
      <c r="E51" s="577" t="s">
        <v>1674</v>
      </c>
      <c r="F51" s="1285" t="s">
        <v>1645</v>
      </c>
      <c r="G51" s="1286" t="str">
        <f>_xlfn.IFERROR(IF(TITLE_PERIOD_START="","01.01."&amp;CURRENT_YEAR,"01.01."&amp;YEAR(TITLE_PERIOD_START)),"01.01."&amp;CURRENT_YEAR)</f>
        <v>01.01.2023</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1675</v>
      </c>
      <c r="AZ51" s="1290" t="s">
        <v>1424</v>
      </c>
      <c r="BE51" s="1290">
        <v>2049</v>
      </c>
      <c r="BH51" s="1238" t="s">
        <v>1651</v>
      </c>
      <c r="BJ51" s="1387" t="s">
        <v>1676</v>
      </c>
      <c r="BL51" s="1387" t="s">
        <v>1676</v>
      </c>
    </row>
    <row customHeight="1" ht="11.25">
      <c r="A52" s="1244" t="s">
        <v>1677</v>
      </c>
      <c r="E52" s="577" t="s">
        <v>1678</v>
      </c>
      <c r="F52" s="1285" t="s">
        <v>1679</v>
      </c>
      <c r="G52" s="1286" t="str">
        <f>_xlfn.IFERROR(IF(TITLE_PERIOD_START="","01.01."&amp;CURRENT_YEAR,"01.01."&amp;YEAR(TITLE_PERIOD_START)),"01.01."&amp;CURRENT_YEAR)</f>
        <v>01.01.2023</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1680</v>
      </c>
      <c r="AZ52" s="1290" t="s">
        <v>1222</v>
      </c>
      <c r="BE52" s="1290">
        <v>2050</v>
      </c>
      <c r="BH52" s="1238" t="s">
        <v>1655</v>
      </c>
      <c r="BJ52" s="1387" t="s">
        <v>1052</v>
      </c>
      <c r="BL52" s="1387" t="s">
        <v>1052</v>
      </c>
    </row>
    <row customHeight="1" ht="11.25">
      <c r="A53" s="1244" t="s">
        <v>1681</v>
      </c>
      <c r="E53" s="577" t="s">
        <v>1682</v>
      </c>
      <c r="F53" s="1285" t="s">
        <v>1682</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1683</v>
      </c>
      <c r="K53" s="1916"/>
      <c r="AX53" s="1290" t="s">
        <v>1684</v>
      </c>
      <c r="BE53" s="1290">
        <v>2051</v>
      </c>
      <c r="BH53" s="1238" t="s">
        <v>1659</v>
      </c>
      <c r="BJ53" s="1387" t="s">
        <v>1631</v>
      </c>
      <c r="BL53" s="1387" t="s">
        <v>1631</v>
      </c>
    </row>
    <row customHeight="1" ht="11.25">
      <c r="A54" s="1244" t="s">
        <v>1685</v>
      </c>
      <c r="AX54" s="1290" t="s">
        <v>1686</v>
      </c>
      <c r="AZ54" s="1237" t="s">
        <v>1687</v>
      </c>
      <c r="BE54" s="1290">
        <v>2052</v>
      </c>
      <c r="BH54" s="1238" t="s">
        <v>1665</v>
      </c>
      <c r="BJ54" s="1387" t="s">
        <v>1635</v>
      </c>
      <c r="BL54" s="1387" t="s">
        <v>1635</v>
      </c>
    </row>
    <row customHeight="1" ht="11.25">
      <c r="A55" s="1244" t="s">
        <v>1688</v>
      </c>
      <c r="AX55" s="1290" t="s">
        <v>1689</v>
      </c>
      <c r="AZ55" s="1290" t="s">
        <v>1224</v>
      </c>
      <c r="BE55" s="1290">
        <v>2053</v>
      </c>
      <c r="BH55" s="1240" t="s">
        <v>28</v>
      </c>
      <c r="BJ55" s="1387" t="s">
        <v>1053</v>
      </c>
      <c r="BL55" s="1387" t="s">
        <v>1053</v>
      </c>
    </row>
    <row customHeight="1" ht="11.25">
      <c r="A56" s="1244" t="s">
        <v>1690</v>
      </c>
      <c r="D56" s="1288" t="s">
        <v>1691</v>
      </c>
      <c r="E56" s="1265" t="s">
        <v>112</v>
      </c>
      <c r="F56" s="1244" t="s">
        <v>1692</v>
      </c>
      <c r="AX56" s="1290" t="s">
        <v>1693</v>
      </c>
      <c r="AZ56" s="1290" t="s">
        <v>1250</v>
      </c>
      <c r="BE56" s="1290">
        <v>2054</v>
      </c>
      <c r="BH56" s="1240" t="s">
        <v>28</v>
      </c>
      <c r="BJ56" s="1387" t="s">
        <v>1642</v>
      </c>
      <c r="BL56" s="1387" t="s">
        <v>1642</v>
      </c>
    </row>
    <row customHeight="1" ht="11.25">
      <c r="A57" s="1244" t="s">
        <v>1694</v>
      </c>
      <c r="D57" s="1288" t="s">
        <v>1695</v>
      </c>
      <c r="E57" s="1265" t="s">
        <v>112</v>
      </c>
      <c r="F57" s="1244" t="s">
        <v>1692</v>
      </c>
      <c r="AX57" s="1290" t="s">
        <v>1696</v>
      </c>
      <c r="AZ57" s="1290" t="s">
        <v>1285</v>
      </c>
      <c r="BE57" s="1290">
        <v>2055</v>
      </c>
      <c r="BJ57" s="1387" t="s">
        <v>1651</v>
      </c>
      <c r="BL57" s="1387" t="s">
        <v>1651</v>
      </c>
    </row>
    <row customHeight="1" ht="11.25">
      <c r="A58" s="1244" t="s">
        <v>1697</v>
      </c>
      <c r="D58" s="1288" t="s">
        <v>1698</v>
      </c>
      <c r="E58" s="1265" t="s">
        <v>112</v>
      </c>
      <c r="F58" s="1244" t="s">
        <v>1692</v>
      </c>
      <c r="AX58" s="1290" t="s">
        <v>1699</v>
      </c>
      <c r="BE58" s="1290">
        <v>2056</v>
      </c>
      <c r="BJ58" s="1387" t="s">
        <v>1655</v>
      </c>
      <c r="BL58" s="1387" t="s">
        <v>1655</v>
      </c>
    </row>
    <row customHeight="1" ht="11.25">
      <c r="A59" s="1244" t="s">
        <v>1700</v>
      </c>
      <c r="D59" s="1288" t="s">
        <v>131</v>
      </c>
      <c r="E59" s="1265" t="s">
        <v>1587</v>
      </c>
      <c r="F59" s="1244" t="s">
        <v>1701</v>
      </c>
      <c r="AX59" s="1290" t="s">
        <v>1702</v>
      </c>
      <c r="AZ59" s="1237" t="s">
        <v>1703</v>
      </c>
      <c r="BE59" s="1290">
        <v>2057</v>
      </c>
      <c r="BJ59" s="1387" t="s">
        <v>1659</v>
      </c>
      <c r="BL59" s="1387" t="s">
        <v>1659</v>
      </c>
    </row>
    <row customHeight="1" ht="11.25">
      <c r="A60" s="1244" t="s">
        <v>1704</v>
      </c>
      <c r="D60" s="1288" t="s">
        <v>1705</v>
      </c>
      <c r="E60" s="1265" t="s">
        <v>1587</v>
      </c>
      <c r="F60" s="1244" t="s">
        <v>1701</v>
      </c>
      <c r="AX60" s="1290" t="s">
        <v>1706</v>
      </c>
      <c r="AZ60" s="1290" t="s">
        <v>1225</v>
      </c>
      <c r="BE60" s="1290">
        <v>2058</v>
      </c>
      <c r="BJ60" s="1387" t="s">
        <v>1665</v>
      </c>
      <c r="BL60" s="1387" t="s">
        <v>1665</v>
      </c>
    </row>
    <row customHeight="1" ht="11.25">
      <c r="A61" s="1244" t="s">
        <v>1707</v>
      </c>
      <c r="D61" s="1288" t="s">
        <v>1708</v>
      </c>
      <c r="E61" s="1265" t="s">
        <v>1587</v>
      </c>
      <c r="F61" s="1244" t="s">
        <v>1701</v>
      </c>
      <c r="AX61" s="1290" t="s">
        <v>1709</v>
      </c>
      <c r="AZ61" s="1290" t="s">
        <v>1251</v>
      </c>
      <c r="BE61" s="1290">
        <v>2059</v>
      </c>
      <c r="BL61" s="1387" t="s">
        <v>1045</v>
      </c>
    </row>
    <row customHeight="1" ht="11.25">
      <c r="A62" s="1244" t="s">
        <v>1710</v>
      </c>
      <c r="D62" s="1288" t="s">
        <v>130</v>
      </c>
      <c r="E62" s="1265">
        <v>30</v>
      </c>
      <c r="F62" s="1244" t="s">
        <v>1701</v>
      </c>
      <c r="AZ62" s="1290" t="s">
        <v>1286</v>
      </c>
      <c r="BE62" s="1290">
        <v>2060</v>
      </c>
      <c r="BL62" s="1387" t="s">
        <v>1047</v>
      </c>
    </row>
    <row customHeight="1" ht="11.25">
      <c r="A63" s="1244" t="s">
        <v>1711</v>
      </c>
      <c r="D63" s="1288" t="s">
        <v>1712</v>
      </c>
      <c r="E63" s="1265">
        <v>30</v>
      </c>
      <c r="F63" s="1244" t="s">
        <v>1701</v>
      </c>
      <c r="AZ63" s="1290" t="s">
        <v>1318</v>
      </c>
      <c r="BE63" s="1290">
        <v>2061</v>
      </c>
    </row>
    <row customHeight="1" ht="11.25">
      <c r="A64" s="1244" t="s">
        <v>1713</v>
      </c>
      <c r="D64" s="1288" t="s">
        <v>1714</v>
      </c>
      <c r="E64" s="1265">
        <v>30</v>
      </c>
      <c r="F64" s="1244" t="s">
        <v>1701</v>
      </c>
      <c r="AZ64" s="1290" t="s">
        <v>1341</v>
      </c>
      <c r="BE64" s="1290">
        <v>2062</v>
      </c>
    </row>
    <row customHeight="1" ht="11.25">
      <c r="A65" s="1244" t="s">
        <v>1715</v>
      </c>
      <c r="D65" s="1244"/>
      <c r="BE65" s="1290">
        <v>2063</v>
      </c>
    </row>
    <row customHeight="1" ht="11.25">
      <c r="A66" s="1244" t="s">
        <v>1716</v>
      </c>
      <c r="AZ66" s="1237" t="s">
        <v>1717</v>
      </c>
      <c r="BE66" s="1290">
        <v>2064</v>
      </c>
    </row>
    <row customHeight="1" ht="11.25">
      <c r="A67" s="1244" t="s">
        <v>1718</v>
      </c>
      <c r="AZ67" s="1290" t="s">
        <v>1226</v>
      </c>
      <c r="BE67" s="1290">
        <v>2065</v>
      </c>
    </row>
    <row customHeight="1" ht="11.25">
      <c r="A68" s="1244" t="s">
        <v>1719</v>
      </c>
      <c r="AZ68" s="1290" t="s">
        <v>1252</v>
      </c>
      <c r="BE68" s="1290">
        <v>2066</v>
      </c>
      <c r="BH68" s="1237" t="s">
        <v>1720</v>
      </c>
      <c r="BJ68" s="1237" t="s">
        <v>1721</v>
      </c>
      <c r="BL68" s="1237" t="s">
        <v>1722</v>
      </c>
      <c r="BN68" s="1237" t="s">
        <v>1723</v>
      </c>
    </row>
    <row customHeight="1" ht="11.25">
      <c r="A69" s="1244" t="s">
        <v>1724</v>
      </c>
      <c r="AZ69" s="1290" t="s">
        <v>1287</v>
      </c>
      <c r="BE69" s="1290">
        <v>2067</v>
      </c>
      <c r="BH69" s="1238" t="s">
        <v>1725</v>
      </c>
      <c r="BI69" s="1287" t="s">
        <v>110</v>
      </c>
      <c r="BJ69" s="1238" t="s">
        <v>1726</v>
      </c>
      <c r="BK69" s="1287" t="s">
        <v>110</v>
      </c>
      <c r="BL69" s="1238" t="s">
        <v>1727</v>
      </c>
      <c r="BM69" s="1240" t="s">
        <v>110</v>
      </c>
      <c r="BN69" s="1238" t="s">
        <v>1728</v>
      </c>
    </row>
    <row customHeight="1" ht="11.25">
      <c r="A70" s="1244" t="s">
        <v>1729</v>
      </c>
      <c r="AZ70" s="1290" t="s">
        <v>1319</v>
      </c>
      <c r="BE70" s="1290">
        <v>2068</v>
      </c>
      <c r="BH70" s="1238" t="s">
        <v>1730</v>
      </c>
      <c r="BJ70" s="1238" t="s">
        <v>1731</v>
      </c>
      <c r="BL70" s="1238" t="s">
        <v>1732</v>
      </c>
      <c r="BN70" s="1238" t="s">
        <v>1733</v>
      </c>
    </row>
    <row customHeight="1" ht="11.25">
      <c r="A71" s="1244" t="s">
        <v>1734</v>
      </c>
      <c r="AZ71" s="1290" t="s">
        <v>1321</v>
      </c>
      <c r="BE71" s="1290">
        <v>2069</v>
      </c>
      <c r="BH71" s="1238" t="s">
        <v>1735</v>
      </c>
      <c r="BI71" s="1287" t="s">
        <v>91</v>
      </c>
      <c r="BJ71" s="1238" t="s">
        <v>1736</v>
      </c>
      <c r="BK71" s="1287" t="s">
        <v>91</v>
      </c>
      <c r="BL71" s="1238" t="s">
        <v>1737</v>
      </c>
      <c r="BM71" s="1240" t="s">
        <v>91</v>
      </c>
      <c r="BN71" s="1238" t="s">
        <v>1738</v>
      </c>
    </row>
    <row customHeight="1" ht="11.25">
      <c r="A72" s="1244" t="s">
        <v>1739</v>
      </c>
      <c r="AZ72" s="1290" t="s">
        <v>19</v>
      </c>
      <c r="BE72" s="1290">
        <v>2070</v>
      </c>
      <c r="BH72" s="1238" t="s">
        <v>1740</v>
      </c>
      <c r="BJ72" s="1238" t="s">
        <v>1740</v>
      </c>
      <c r="BL72" s="1238" t="s">
        <v>1740</v>
      </c>
      <c r="BN72" s="1238" t="s">
        <v>1741</v>
      </c>
    </row>
    <row customHeight="1" ht="11.25">
      <c r="A73" s="1244" t="s">
        <v>1742</v>
      </c>
      <c r="BH73" s="1238" t="s">
        <v>1743</v>
      </c>
      <c r="BI73" s="1287" t="s">
        <v>112</v>
      </c>
      <c r="BJ73" s="1238" t="s">
        <v>1744</v>
      </c>
      <c r="BK73" s="1287" t="s">
        <v>112</v>
      </c>
      <c r="BL73" s="1238" t="s">
        <v>1745</v>
      </c>
      <c r="BM73" s="1240" t="s">
        <v>112</v>
      </c>
      <c r="BN73" s="1238" t="s">
        <v>1746</v>
      </c>
    </row>
    <row customHeight="1" ht="11.25">
      <c r="A74" s="1244" t="s">
        <v>1747</v>
      </c>
      <c r="BH74" s="1238" t="s">
        <v>1748</v>
      </c>
      <c r="BJ74" s="1238" t="s">
        <v>1749</v>
      </c>
      <c r="BL74" s="1238" t="s">
        <v>1750</v>
      </c>
      <c r="BN74" s="1238" t="s">
        <v>1751</v>
      </c>
    </row>
    <row customHeight="1" ht="11.25">
      <c r="A75" s="1244" t="s">
        <v>1752</v>
      </c>
      <c r="AZ75" s="1237" t="s">
        <v>1753</v>
      </c>
      <c r="BH75" s="1238" t="s">
        <v>1754</v>
      </c>
      <c r="BJ75" s="1238" t="s">
        <v>1754</v>
      </c>
      <c r="BL75" s="1238" t="s">
        <v>1754</v>
      </c>
    </row>
    <row customHeight="1" ht="11.25">
      <c r="A76" s="1244" t="s">
        <v>1755</v>
      </c>
      <c r="AZ76" s="1290" t="s">
        <v>1235</v>
      </c>
      <c r="BH76" s="1238" t="s">
        <v>1756</v>
      </c>
      <c r="BJ76" s="1238" t="s">
        <v>1757</v>
      </c>
      <c r="BL76" s="1238" t="s">
        <v>1758</v>
      </c>
    </row>
    <row customHeight="1" ht="11.25">
      <c r="A77" s="1244" t="s">
        <v>1759</v>
      </c>
      <c r="AZ77" s="1290" t="s">
        <v>1262</v>
      </c>
    </row>
    <row customHeight="1" ht="11.25">
      <c r="A78" s="1244" t="s">
        <v>1760</v>
      </c>
      <c r="AZ78" s="1290" t="s">
        <v>1294</v>
      </c>
    </row>
    <row customHeight="1" ht="11.25">
      <c r="A79" s="1244" t="s">
        <v>1761</v>
      </c>
      <c r="AZ79" s="1290" t="s">
        <v>1325</v>
      </c>
      <c r="BH79" s="1237" t="s">
        <v>1762</v>
      </c>
      <c r="BJ79" s="1237" t="s">
        <v>1763</v>
      </c>
      <c r="BL79" s="1237" t="s">
        <v>1764</v>
      </c>
    </row>
    <row customHeight="1" ht="11.25">
      <c r="A80" s="1244" t="s">
        <v>1765</v>
      </c>
      <c r="AZ80" s="1290" t="s">
        <v>1346</v>
      </c>
      <c r="BH80" s="1238" t="s">
        <v>1766</v>
      </c>
      <c r="BJ80" s="1238" t="s">
        <v>1767</v>
      </c>
      <c r="BL80" s="1238" t="s">
        <v>1768</v>
      </c>
    </row>
    <row customHeight="1" ht="11.25">
      <c r="A81" s="1244" t="s">
        <v>1769</v>
      </c>
      <c r="AZ81" s="1290" t="s">
        <v>1363</v>
      </c>
      <c r="BH81" s="1238" t="s">
        <v>1770</v>
      </c>
      <c r="BJ81" s="1238" t="s">
        <v>1771</v>
      </c>
      <c r="BL81" s="1238" t="s">
        <v>1772</v>
      </c>
    </row>
    <row customHeight="1" ht="11.25">
      <c r="A82" s="1244" t="s">
        <v>1773</v>
      </c>
      <c r="AZ82" s="1290" t="s">
        <v>1378</v>
      </c>
      <c r="BH82" s="1238" t="s">
        <v>1774</v>
      </c>
      <c r="BJ82" s="1238" t="s">
        <v>1775</v>
      </c>
      <c r="BL82" s="1238" t="s">
        <v>1776</v>
      </c>
    </row>
    <row customHeight="1" ht="11.25">
      <c r="A83" s="1244" t="s">
        <v>1777</v>
      </c>
      <c r="BH83" s="1238" t="s">
        <v>1778</v>
      </c>
      <c r="BJ83" s="1238" t="s">
        <v>1779</v>
      </c>
      <c r="BL83" s="1238" t="s">
        <v>1780</v>
      </c>
    </row>
    <row customHeight="1" ht="11.25">
      <c r="A84" s="1244" t="s">
        <v>1781</v>
      </c>
      <c r="AZ84" s="1237" t="s">
        <v>1782</v>
      </c>
    </row>
    <row customHeight="1" ht="11.25">
      <c r="A85" s="2040" t="s">
        <v>1783</v>
      </c>
      <c r="AZ85" s="1290" t="s">
        <v>1784</v>
      </c>
    </row>
    <row customHeight="1" ht="11.25">
      <c r="A86" s="1244" t="s">
        <v>1785</v>
      </c>
      <c r="AZ86" s="1290" t="s">
        <v>1786</v>
      </c>
      <c r="BH86" s="1237" t="s">
        <v>1787</v>
      </c>
      <c r="BJ86" s="1237" t="s">
        <v>1788</v>
      </c>
      <c r="BL86" s="1237" t="s">
        <v>1789</v>
      </c>
    </row>
    <row customHeight="1" ht="11.25">
      <c r="A87" s="1244" t="s">
        <v>1790</v>
      </c>
      <c r="AZ87" s="1290" t="s">
        <v>1791</v>
      </c>
      <c r="BH87" s="1238" t="s">
        <v>1792</v>
      </c>
      <c r="BJ87" s="1238" t="s">
        <v>1793</v>
      </c>
      <c r="BL87" s="1238" t="s">
        <v>1794</v>
      </c>
    </row>
    <row customHeight="1" ht="11.25">
      <c r="A88" s="1244" t="s">
        <v>1795</v>
      </c>
      <c r="AZ88" s="1776"/>
      <c r="BH88" s="1238" t="s">
        <v>1796</v>
      </c>
      <c r="BJ88" s="1238" t="s">
        <v>1797</v>
      </c>
      <c r="BL88" s="1238" t="s">
        <v>1798</v>
      </c>
    </row>
    <row customHeight="1" ht="11.25">
      <c r="A89" s="1244" t="s">
        <v>1799</v>
      </c>
      <c r="AZ89" s="1237" t="s">
        <v>1800</v>
      </c>
    </row>
    <row customHeight="1" ht="11.25">
      <c r="A90" s="1244" t="s">
        <v>1801</v>
      </c>
      <c r="AZ90" s="1290" t="s">
        <v>1023</v>
      </c>
    </row>
    <row customHeight="1" ht="11.25">
      <c r="A91" s="1244" t="s">
        <v>1802</v>
      </c>
      <c r="AZ91" s="1290" t="s">
        <v>1059</v>
      </c>
      <c r="BH91" s="1237" t="s">
        <v>1803</v>
      </c>
      <c r="BJ91" s="1237" t="s">
        <v>1804</v>
      </c>
      <c r="BL91" s="1237" t="s">
        <v>1805</v>
      </c>
    </row>
    <row customHeight="1" ht="11.25">
      <c r="AZ92" s="1290" t="s">
        <v>1806</v>
      </c>
      <c r="BH92" s="1238" t="s">
        <v>1807</v>
      </c>
      <c r="BJ92" s="1238" t="s">
        <v>1808</v>
      </c>
      <c r="BL92" s="1238" t="s">
        <v>1809</v>
      </c>
    </row>
    <row customHeight="1" ht="11.25">
      <c r="AZ93" s="1290" t="s">
        <v>1810</v>
      </c>
      <c r="BH93" s="1238" t="s">
        <v>1811</v>
      </c>
      <c r="BJ93" s="1238" t="s">
        <v>1812</v>
      </c>
      <c r="BL93" s="1238" t="s">
        <v>1813</v>
      </c>
    </row>
    <row customHeight="1" ht="11.25">
      <c r="AZ94" s="1290" t="s">
        <v>1814</v>
      </c>
    </row>
    <row r="96" customHeight="1" ht="11.25">
      <c r="AZ96" s="1237" t="s">
        <v>1815</v>
      </c>
      <c r="BH96" s="1237" t="s">
        <v>1816</v>
      </c>
      <c r="BJ96" s="1237" t="s">
        <v>1817</v>
      </c>
      <c r="BL96" s="1237" t="s">
        <v>1818</v>
      </c>
      <c r="BN96" s="1237" t="s">
        <v>1819</v>
      </c>
    </row>
    <row customHeight="1" ht="11.25">
      <c r="AZ97" s="2071" t="s">
        <v>1820</v>
      </c>
      <c r="BA97" s="2072" t="s">
        <v>1821</v>
      </c>
      <c r="BH97" s="1238" t="s">
        <v>1822</v>
      </c>
      <c r="BJ97" s="1238" t="s">
        <v>1823</v>
      </c>
      <c r="BL97" s="1238" t="s">
        <v>1824</v>
      </c>
      <c r="BN97" s="1238" t="s">
        <v>1825</v>
      </c>
    </row>
    <row customHeight="1" ht="11.25">
      <c r="AZ98" s="2071" t="s">
        <v>1826</v>
      </c>
      <c r="BA98" s="2072" t="s">
        <v>1827</v>
      </c>
      <c r="BH98" s="1238" t="s">
        <v>1828</v>
      </c>
      <c r="BJ98" s="1238" t="s">
        <v>1829</v>
      </c>
      <c r="BL98" s="1238" t="s">
        <v>1830</v>
      </c>
      <c r="BN98" s="1238" t="s">
        <v>1831</v>
      </c>
    </row>
    <row customHeight="1" ht="22.5">
      <c r="AZ99" s="2071" t="s">
        <v>1832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1833</v>
      </c>
      <c r="BJ99" s="1238" t="s">
        <v>1834</v>
      </c>
      <c r="BL99" s="1238" t="s">
        <v>1835</v>
      </c>
      <c r="BN99" s="1238" t="s">
        <v>1836</v>
      </c>
    </row>
    <row customHeight="1" ht="22.5">
      <c r="AZ100" s="2071" t="s">
        <v>1837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1424</v>
      </c>
      <c r="BL100" s="1238" t="s">
        <v>1424</v>
      </c>
      <c r="BN100" s="1238" t="s">
        <v>1838</v>
      </c>
    </row>
    <row customHeight="1" ht="22.5">
      <c r="AZ101" s="2071" t="s">
        <v>1839</v>
      </c>
      <c r="BA101" s="2072" t="s">
        <v>1840</v>
      </c>
      <c r="BN101" s="1238" t="s">
        <v>1841</v>
      </c>
    </row>
    <row customHeight="1" ht="22.5">
      <c r="AZ102" s="2071" t="s">
        <v>1842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1843</v>
      </c>
    </row>
    <row customHeight="1" ht="11.25">
      <c r="AZ103" s="2071" t="s">
        <v>1844</v>
      </c>
      <c r="BA103" s="2072" t="s">
        <v>1845</v>
      </c>
      <c r="BN103" s="1238" t="s">
        <v>1846</v>
      </c>
    </row>
    <row customHeight="1" ht="11.25">
      <c r="BN104" s="1238" t="s">
        <v>1847</v>
      </c>
    </row>
    <row customHeight="1" ht="11.25">
      <c r="AZ105" s="1862" t="s">
        <v>1848</v>
      </c>
    </row>
    <row customHeight="1" ht="11.25">
      <c r="AZ106" s="1290" t="s">
        <v>1849</v>
      </c>
    </row>
    <row customHeight="1" ht="11.25">
      <c r="AZ107" s="1290" t="s">
        <v>502</v>
      </c>
      <c r="BH107" s="1237" t="s">
        <v>1850</v>
      </c>
      <c r="BJ107" s="1237" t="s">
        <v>1851</v>
      </c>
      <c r="BL107" s="1237" t="s">
        <v>1852</v>
      </c>
      <c r="BN107" s="1237" t="s">
        <v>1853</v>
      </c>
    </row>
    <row customHeight="1" ht="11.25">
      <c r="AZ108" s="1290" t="s">
        <v>575</v>
      </c>
      <c r="BH108" s="1238" t="s">
        <v>1854</v>
      </c>
      <c r="BJ108" s="1238" t="s">
        <v>1855</v>
      </c>
      <c r="BL108" s="1238" t="s">
        <v>1509</v>
      </c>
      <c r="BN108" s="1238" t="s">
        <v>1856</v>
      </c>
    </row>
    <row customHeight="1" ht="11.25">
      <c r="BH109" s="1238" t="s">
        <v>1857</v>
      </c>
    </row>
    <row customHeight="1" ht="11.25">
      <c r="AZ110" s="1862" t="s">
        <v>1858</v>
      </c>
      <c r="BH110" s="1238" t="s">
        <v>1857</v>
      </c>
    </row>
    <row customHeight="1" ht="11.25">
      <c r="AZ111" s="2071" t="s">
        <v>1820</v>
      </c>
      <c r="BA111" s="2072" t="s">
        <v>1821</v>
      </c>
    </row>
    <row customHeight="1" ht="11.25">
      <c r="AZ112" s="2071" t="s">
        <v>1826</v>
      </c>
      <c r="BA112" s="2072" t="s">
        <v>1827</v>
      </c>
    </row>
    <row customHeight="1" ht="22.5">
      <c r="AZ113" s="2071" t="s">
        <v>1832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1859</v>
      </c>
    </row>
    <row customHeight="1" ht="22.5">
      <c r="AZ115" s="2071" t="s">
        <v>1842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1222</v>
      </c>
    </row>
    <row customHeight="1" ht="11.25">
      <c r="AZ116" s="2071" t="s">
        <v>1844</v>
      </c>
      <c r="BA116" s="2072" t="s">
        <v>1845</v>
      </c>
      <c r="BH116" s="1238" t="s">
        <v>1248</v>
      </c>
    </row>
    <row customHeight="1" ht="11.25">
      <c r="BH117" s="1238" t="s">
        <v>1283</v>
      </c>
    </row>
    <row customHeight="1" ht="11.25">
      <c r="BH118" s="123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53E13-D6D8-300A-12D4-6234F5FD7D9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48" width="15.00390625" hidden="1" customWidth="1"/>
    <col min="3" max="3" style="8792" width="3.00390625" customWidth="1"/>
    <col min="4" max="4" style="8793" width="6.00390625" customWidth="1"/>
    <col min="5" max="5" style="8792" width="52.00390625" customWidth="1"/>
    <col min="6" max="6" style="8792" width="48.00390625" customWidth="1"/>
    <col min="7" max="7" style="8792" width="93.00390625" customWidth="1"/>
    <col min="8" max="8" style="8792" width="8.00390625" customWidth="1"/>
    <col min="9" max="9" style="8792" width="64.00390625" customWidth="1"/>
    <col min="10" max="10" style="8792" width="9.140625" hidden="1"/>
  </cols>
  <sheetData>
    <row customHeight="1" ht="11.25" hidden="1">
      <c r="A1" s="671" t="s">
        <v>304</v>
      </c>
      <c r="J1" s="625" t="s">
        <v>14</v>
      </c>
    </row>
    <row customHeight="1" ht="22.5" hidden="1">
      <c r="A2" s="672"/>
      <c r="B2" s="672"/>
      <c r="C2" s="1900" t="s">
        <v>693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Еврейская автономная область</v>
      </c>
      <c r="E6" s="2346"/>
      <c r="F6" s="2346"/>
      <c r="I6" s="885"/>
      <c r="J6" s="625">
        <v>17</v>
      </c>
    </row>
    <row s="8706"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89</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 СП "Биробиджанская ТЭЦ"</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1860</v>
      </c>
      <c r="F13" s="1691" t="s">
        <v>311</v>
      </c>
      <c r="G13" s="644"/>
      <c r="H13" s="1703"/>
      <c r="J13" s="625">
        <v>19</v>
      </c>
    </row>
    <row customHeight="1" ht="19.95">
      <c r="A14" s="672"/>
      <c r="B14" s="672"/>
      <c r="C14" s="627"/>
      <c r="D14" s="1693" t="s">
        <v>713</v>
      </c>
      <c r="E14" s="1694" t="s">
        <v>1861</v>
      </c>
      <c r="F14" s="1696"/>
      <c r="G14" s="1695" t="s">
        <v>1862</v>
      </c>
      <c r="H14" s="1703"/>
      <c r="J14" s="625">
        <v>19</v>
      </c>
    </row>
    <row customHeight="1" ht="19.95">
      <c r="A15" s="672"/>
      <c r="B15" s="672"/>
      <c r="C15" s="627"/>
      <c r="D15" s="1693" t="s">
        <v>312</v>
      </c>
      <c r="E15" s="1694" t="s">
        <v>1863</v>
      </c>
      <c r="F15" s="1696"/>
      <c r="G15" s="1695" t="s">
        <v>1864</v>
      </c>
      <c r="H15" s="1703"/>
      <c r="J15" s="625">
        <v>19</v>
      </c>
    </row>
    <row customHeight="1" ht="24">
      <c r="A16" s="672"/>
      <c r="B16" s="672"/>
      <c r="C16" s="627"/>
      <c r="D16" s="1693" t="s">
        <v>315</v>
      </c>
      <c r="E16" s="1692" t="s">
        <v>1865</v>
      </c>
      <c r="F16" s="1701"/>
      <c r="G16" s="644" t="s">
        <v>1866</v>
      </c>
      <c r="H16" s="1703"/>
      <c r="J16" s="625">
        <v>23</v>
      </c>
    </row>
    <row customHeight="1" ht="48.29999999999999">
      <c r="A17" s="672"/>
      <c r="B17" s="672"/>
      <c r="C17" s="627"/>
      <c r="D17" s="1690">
        <v>3</v>
      </c>
      <c r="E17" s="1697" t="s">
        <v>1867</v>
      </c>
      <c r="F17" s="1696"/>
      <c r="G17" s="644" t="s">
        <v>1868</v>
      </c>
      <c r="H17" s="1703"/>
      <c r="J17" s="625">
        <v>46</v>
      </c>
    </row>
    <row customHeight="1" ht="48.29999999999999">
      <c r="A18" s="1645">
        <v>1</v>
      </c>
      <c r="B18" s="672"/>
      <c r="C18" s="1647"/>
      <c r="D18" s="1690" t="s">
        <v>92</v>
      </c>
      <c r="E18" s="1697" t="s">
        <v>1869</v>
      </c>
      <c r="F18" s="1696"/>
      <c r="G18" s="644" t="s">
        <v>1868</v>
      </c>
      <c r="H18" s="1703"/>
      <c r="I18" s="1022"/>
      <c r="J18" s="625">
        <v>46</v>
      </c>
    </row>
    <row customHeight="1" ht="23.25">
      <c r="A19" s="672"/>
      <c r="B19" s="672"/>
      <c r="C19" s="627"/>
      <c r="D19" s="1690" t="s">
        <v>112</v>
      </c>
      <c r="E19" s="1697" t="s">
        <v>1870</v>
      </c>
      <c r="F19" s="1691" t="s">
        <v>311</v>
      </c>
      <c r="G19" s="2641" t="s">
        <v>1871</v>
      </c>
      <c r="H19" s="645"/>
      <c r="J19" s="625">
        <v>22</v>
      </c>
    </row>
    <row s="10198"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8748" customFormat="1" customHeight="1" ht="26.25">
      <c r="A22" s="672"/>
      <c r="B22" s="672"/>
      <c r="C22" s="672"/>
      <c r="D22" s="1690" t="s">
        <v>93</v>
      </c>
      <c r="E22" s="644" t="s">
        <v>1872</v>
      </c>
      <c r="F22" s="1696"/>
      <c r="G22" s="644" t="s">
        <v>1873</v>
      </c>
      <c r="H22" s="1702"/>
      <c r="J22" s="671">
        <v>25</v>
      </c>
    </row>
    <row s="8748" customFormat="1" customHeight="1" ht="19.95">
      <c r="A23" s="672"/>
      <c r="B23" s="672"/>
      <c r="C23" s="672"/>
      <c r="D23" s="1690" t="s">
        <v>94</v>
      </c>
      <c r="E23" s="1697" t="s">
        <v>1874</v>
      </c>
      <c r="F23" s="1701"/>
      <c r="G23" s="644" t="s">
        <v>1875</v>
      </c>
      <c r="H23" s="1702"/>
      <c r="J23" s="671">
        <v>19</v>
      </c>
    </row>
    <row s="8748" customFormat="1" customHeight="1" ht="144" hidden="1">
      <c r="A24" s="672"/>
      <c r="B24" s="672"/>
      <c r="C24" s="672"/>
      <c r="D24" s="1690" t="s">
        <v>100</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83</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9D561-0498-3788-2518-ABD0D7EF9D2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85" width="9.140625" hidden="1"/>
    <col min="2" max="2" style="8264" width="9.140625" hidden="1"/>
    <col min="3" max="3" style="8185" width="3.7109375" hidden="1" customWidth="1"/>
    <col min="4" max="4" style="8353" width="3.00390625" customWidth="1"/>
    <col min="5" max="5" style="8185" width="6.00390625" customWidth="1"/>
    <col min="6" max="6" style="8185" width="46.00390625" customWidth="1"/>
    <col min="7" max="8" style="8185" width="16.00390625" customWidth="1"/>
    <col min="9" max="9" style="8185" width="35.00390625" customWidth="1"/>
    <col min="10" max="10" style="8185" width="89.00390625" customWidth="1"/>
    <col min="11" max="11" style="8354" width="3.00390625" customWidth="1"/>
    <col min="12" max="14" style="8354" width="8.00390625" customWidth="1"/>
    <col min="15" max="15" style="8354" width="25.00390625" customWidth="1"/>
    <col min="16" max="16" style="8354" width="14.00390625" customWidth="1"/>
    <col min="17" max="20" style="8355" width="8.00390625" customWidth="1"/>
    <col min="21" max="254" style="8185" width="8.00390625" customWidth="1"/>
    <col min="255" max="255" style="8185" width="9.140625" hidden="1"/>
  </cols>
  <sheetData>
    <row customHeight="1" ht="22.5" hidden="1">
      <c r="F1" s="1801" t="s">
        <v>1876</v>
      </c>
      <c r="G1" s="1801" t="s">
        <v>49</v>
      </c>
      <c r="H1" s="1801" t="s">
        <v>51</v>
      </c>
      <c r="IU1" s="1325" t="s">
        <v>14</v>
      </c>
    </row>
    <row s="8325" customFormat="1" customHeight="1" ht="22.5" hidden="1">
      <c r="A2" s="1001"/>
      <c r="B2" s="1330">
        <v>1</v>
      </c>
      <c r="C2" s="1330"/>
      <c r="D2" s="2098" t="s">
        <v>693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65" customFormat="1" customHeight="1" ht="4.2">
      <c r="A3" s="666"/>
      <c r="D3" s="664"/>
      <c r="F3" s="417" t="s">
        <v>84</v>
      </c>
      <c r="G3" s="664" t="s">
        <v>85</v>
      </c>
      <c r="H3" s="664"/>
      <c r="I3" s="664"/>
      <c r="J3" s="397" t="s">
        <v>86</v>
      </c>
      <c r="K3" s="417" t="s">
        <v>84</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0"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0"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0"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0"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280" customFormat="1" customHeight="1" ht="21">
      <c r="A8" s="1325"/>
      <c r="B8" s="1330"/>
      <c r="C8" s="1325"/>
      <c r="D8" s="1665"/>
      <c r="E8" s="1718" t="s">
        <v>89</v>
      </c>
      <c r="F8" s="1710" t="s">
        <v>1876</v>
      </c>
      <c r="G8" s="1710" t="s">
        <v>49</v>
      </c>
      <c r="H8" s="1710" t="s">
        <v>51</v>
      </c>
      <c r="I8" s="1710" t="s">
        <v>1877</v>
      </c>
      <c r="J8" s="2645"/>
      <c r="K8" s="670"/>
      <c r="L8" s="670"/>
      <c r="M8" s="670"/>
      <c r="N8" s="670"/>
      <c r="O8" s="396"/>
      <c r="P8" s="670"/>
      <c r="Q8" s="395"/>
      <c r="R8" s="395"/>
      <c r="S8" s="395"/>
      <c r="T8" s="395"/>
      <c r="IU8" s="677">
        <v>20</v>
      </c>
    </row>
    <row s="8325"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25" customFormat="1" customHeight="1" ht="15.75">
      <c r="A10" s="1801"/>
      <c r="B10" s="1330"/>
      <c r="C10" s="582"/>
      <c r="D10" s="971"/>
      <c r="E10" s="1711"/>
      <c r="F10" s="1670" t="s">
        <v>1878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0"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0"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0"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48" customFormat="1" customHeight="1" ht="10.5">
      <c r="B14" s="1004"/>
      <c r="D14" s="352"/>
      <c r="K14" s="670"/>
      <c r="L14" s="670"/>
      <c r="M14" s="670"/>
      <c r="N14" s="670"/>
      <c r="O14" s="396"/>
      <c r="P14" s="670"/>
      <c r="Q14" s="395"/>
      <c r="R14" s="395"/>
      <c r="S14" s="395"/>
      <c r="T14" s="395"/>
      <c r="IU14" s="351">
        <v>10</v>
      </c>
    </row>
    <row s="8348"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83</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0DFCE-8787-509F-537C-F627115723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85" width="9.140625" hidden="1"/>
    <col min="2" max="2" style="8264" width="9.140625" hidden="1"/>
    <col min="3" max="3" style="8185" width="3.7109375" hidden="1" customWidth="1"/>
    <col min="4" max="4" style="8353" width="3.00390625" customWidth="1"/>
    <col min="5" max="5" style="8185" width="6.00390625" customWidth="1"/>
    <col min="6" max="6" style="8185" width="27.00390625" customWidth="1"/>
    <col min="7" max="7" style="8185" width="16.00390625" customWidth="1"/>
    <col min="8" max="8" style="8185" width="12.00390625" customWidth="1"/>
    <col min="9" max="9" style="8185" width="32.00390625" customWidth="1"/>
    <col min="10" max="11" style="8185" width="41.00390625" customWidth="1"/>
    <col min="12" max="12" style="8185" width="89.00390625" customWidth="1"/>
    <col min="13" max="13" style="8354" width="3.00390625" customWidth="1"/>
    <col min="14" max="16" style="8354" width="8.00390625" customWidth="1"/>
    <col min="17" max="17" style="8354" width="25.00390625" customWidth="1"/>
    <col min="18" max="18" style="8354" width="14.00390625" customWidth="1"/>
    <col min="19" max="22" style="8355" width="8.00390625" customWidth="1"/>
    <col min="23" max="256" style="8185" width="8.00390625" customWidth="1"/>
    <col min="257" max="257" style="8185" width="9.140625" hidden="1"/>
  </cols>
  <sheetData>
    <row customHeight="1" ht="22.5" hidden="1">
      <c r="IW1" s="1325" t="s">
        <v>14</v>
      </c>
    </row>
    <row s="8325" customFormat="1" customHeight="1" ht="22.5" hidden="1">
      <c r="A2" s="1001"/>
      <c r="B2" s="1330">
        <v>1</v>
      </c>
      <c r="C2" s="1330"/>
      <c r="D2" s="2098" t="s">
        <v>693</v>
      </c>
      <c r="E2" s="2059"/>
      <c r="F2" s="2062" t="str">
        <f>IF(ROIV_INFO_NAME="","",ROIV_INFO_NAME)</f>
        <v>АО "ДГК" СП "Биробиджанская ТЭЦ"</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65" customFormat="1" customHeight="1" ht="5.25" hidden="1">
      <c r="A3" s="666"/>
      <c r="D3" s="664"/>
      <c r="F3" s="417" t="s">
        <v>84</v>
      </c>
      <c r="G3" s="1905" t="s">
        <v>85</v>
      </c>
      <c r="H3" s="664"/>
      <c r="I3" s="664"/>
      <c r="J3" s="664"/>
      <c r="K3" s="664"/>
      <c r="L3" s="397" t="s">
        <v>86</v>
      </c>
      <c r="M3" s="417" t="s">
        <v>84</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0"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0"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0"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0"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280" customFormat="1" customHeight="1" ht="67.2">
      <c r="A8" s="1325"/>
      <c r="B8" s="1330"/>
      <c r="C8" s="1325"/>
      <c r="D8" s="1665"/>
      <c r="E8" s="2648" t="s">
        <v>89</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0" customFormat="1" customHeight="1" ht="29.25">
      <c r="A9" s="1325"/>
      <c r="B9" s="1330"/>
      <c r="C9" s="1325"/>
      <c r="D9" s="1665"/>
      <c r="E9" s="2649"/>
      <c r="F9" s="2649"/>
      <c r="G9" s="1707" t="s">
        <v>1879</v>
      </c>
      <c r="H9" s="1707" t="s">
        <v>1880</v>
      </c>
      <c r="I9" s="1707" t="s">
        <v>1881</v>
      </c>
      <c r="J9" s="2649"/>
      <c r="K9" s="2649"/>
      <c r="L9" s="2645"/>
      <c r="M9" s="670"/>
      <c r="N9" s="670"/>
      <c r="O9" s="670"/>
      <c r="P9" s="670"/>
      <c r="Q9" s="396"/>
      <c r="R9" s="670"/>
      <c r="S9" s="395"/>
      <c r="T9" s="395"/>
      <c r="U9" s="395"/>
      <c r="V9" s="395"/>
      <c r="IW9" s="677">
        <v>28</v>
      </c>
    </row>
    <row s="8325" customFormat="1" customHeight="1" ht="23.25">
      <c r="A10" s="2269"/>
      <c r="B10" s="1330">
        <v>1</v>
      </c>
      <c r="C10" s="1330"/>
      <c r="D10" s="970"/>
      <c r="E10" s="968">
        <v>1</v>
      </c>
      <c r="F10" s="1709" t="str">
        <f>IF(ROIV_INFO_NAME="","",ROIV_INFO_NAME)</f>
        <v>АО "ДГК" СП "Биробиджанская ТЭЦ"</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25" customFormat="1" customHeight="1" ht="15.75">
      <c r="A11" s="2269"/>
      <c r="B11" s="1330"/>
      <c r="C11" s="582"/>
      <c r="D11" s="971"/>
      <c r="E11" s="591"/>
      <c r="F11" s="586" t="s">
        <v>1882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0"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0"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0"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83</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54DEB-B667-4E31-A83F-35E4924081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85" width="9.140625" hidden="1"/>
    <col min="2" max="2" style="8264" width="9.140625" hidden="1"/>
    <col min="3" max="3" style="8185" width="3.7109375" hidden="1" customWidth="1"/>
    <col min="4" max="4" style="8353" width="3.00390625" customWidth="1"/>
    <col min="5" max="5" style="8185" width="6.00390625" customWidth="1"/>
    <col min="6" max="6" style="8185" width="27.00390625" customWidth="1"/>
    <col min="7" max="7" style="8185" width="16.00390625" customWidth="1"/>
    <col min="8" max="8" style="8185" width="12.00390625" customWidth="1"/>
    <col min="9" max="9" style="8185" width="32.00390625" customWidth="1"/>
    <col min="10" max="11" style="8185" width="41.00390625" customWidth="1"/>
    <col min="12" max="12" style="8185" width="89.00390625" customWidth="1"/>
    <col min="13" max="13" style="8354" width="3.00390625" customWidth="1"/>
    <col min="14" max="16" style="8354" width="8.00390625" customWidth="1"/>
    <col min="17" max="17" style="8354" width="25.00390625" customWidth="1"/>
    <col min="18" max="18" style="8354" width="14.00390625" customWidth="1"/>
    <col min="19" max="22" style="8355" width="8.00390625" customWidth="1"/>
    <col min="23" max="256" style="8185" width="8.00390625" customWidth="1"/>
    <col min="257" max="257" style="8185" width="9.140625" hidden="1"/>
  </cols>
  <sheetData>
    <row customHeight="1" ht="22.5" hidden="1">
      <c r="IW1" s="1801" t="s">
        <v>14</v>
      </c>
    </row>
    <row s="8325" customFormat="1" customHeight="1" ht="22.5" hidden="1">
      <c r="A2" s="1001"/>
      <c r="B2" s="1536">
        <v>1</v>
      </c>
      <c r="C2" s="1536"/>
      <c r="D2" s="2098" t="s">
        <v>693</v>
      </c>
      <c r="E2" s="2074"/>
      <c r="F2" s="2076" t="str">
        <f>IF(ROIV_INFO_NAME="","",ROIV_INFO_NAME)</f>
        <v>АО "ДГК" СП "Биробиджанская ТЭЦ"</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65" customFormat="1" customHeight="1" ht="5.25" hidden="1">
      <c r="A3" s="1811"/>
      <c r="D3" s="2063"/>
      <c r="F3" s="418" t="s">
        <v>84</v>
      </c>
      <c r="G3" s="1905" t="s">
        <v>85</v>
      </c>
      <c r="H3" s="2063"/>
      <c r="I3" s="2063"/>
      <c r="J3" s="2063"/>
      <c r="K3" s="2063"/>
      <c r="L3" s="397" t="s">
        <v>86</v>
      </c>
      <c r="M3" s="418" t="s">
        <v>84</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0"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0"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0"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0"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280" customFormat="1" customHeight="1" ht="67.2">
      <c r="A8" s="1801"/>
      <c r="B8" s="1536"/>
      <c r="C8" s="1801"/>
      <c r="D8" s="1685"/>
      <c r="E8" s="2648" t="s">
        <v>89</v>
      </c>
      <c r="F8" s="2648" t="s">
        <v>1883</v>
      </c>
      <c r="G8" s="2650" t="s">
        <v>1884</v>
      </c>
      <c r="H8" s="2651"/>
      <c r="I8" s="2652"/>
      <c r="J8" s="2648" t="s">
        <v>1885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0" customFormat="1" customHeight="1" ht="29.25">
      <c r="A9" s="1801"/>
      <c r="B9" s="1536"/>
      <c r="C9" s="1801"/>
      <c r="D9" s="1685"/>
      <c r="E9" s="2649"/>
      <c r="F9" s="2649"/>
      <c r="G9" s="2064" t="s">
        <v>1879</v>
      </c>
      <c r="H9" s="2064" t="s">
        <v>1880</v>
      </c>
      <c r="I9" s="2064" t="s">
        <v>1881</v>
      </c>
      <c r="J9" s="2649"/>
      <c r="K9" s="2649"/>
      <c r="L9" s="2645"/>
      <c r="M9" s="1794"/>
      <c r="N9" s="1794"/>
      <c r="O9" s="1794"/>
      <c r="P9" s="1794"/>
      <c r="Q9" s="1794"/>
      <c r="R9" s="1794"/>
      <c r="S9" s="395"/>
      <c r="T9" s="395"/>
      <c r="U9" s="395"/>
      <c r="V9" s="395"/>
      <c r="IW9" s="1779">
        <v>28</v>
      </c>
    </row>
    <row s="8325" customFormat="1" customHeight="1" ht="1.05">
      <c r="A10" s="2269"/>
      <c r="B10" s="1536">
        <v>1</v>
      </c>
      <c r="C10" s="1536"/>
      <c r="D10" s="970"/>
      <c r="E10" s="965">
        <v>0</v>
      </c>
      <c r="F10" s="2061" t="str">
        <f>IF(ROIV_INFO_NAME="","",ROIV_INFO_NAME)</f>
        <v>АО "ДГК" СП "Биробиджанская ТЭЦ"</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25" customFormat="1" customHeight="1" ht="15.75">
      <c r="A11" s="2269"/>
      <c r="B11" s="1536"/>
      <c r="C11" s="582"/>
      <c r="D11" s="971"/>
      <c r="E11" s="591"/>
      <c r="F11" s="821" t="s">
        <v>1882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0"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0"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0"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83</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46CD9-1C23-8F61-F3D5-E331F8C118D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85" width="9.140625" hidden="1"/>
    <col min="2" max="2" style="8264" width="9.140625" hidden="1"/>
    <col min="3" max="3" style="8185" width="3.7109375" hidden="1" customWidth="1"/>
    <col min="4" max="4" style="8353" width="3.00390625" customWidth="1"/>
    <col min="5" max="5" style="8185" width="6.00390625" customWidth="1"/>
    <col min="6" max="6" style="8185" width="27.00390625" customWidth="1"/>
    <col min="7" max="7" style="8185" width="29.00390625" customWidth="1"/>
    <col min="8" max="8" style="8185" width="25.00390625" customWidth="1"/>
    <col min="9" max="9" style="8185" width="5.00390625" customWidth="1"/>
    <col min="10" max="10" style="8185" width="6.00390625" customWidth="1"/>
    <col min="11" max="11" style="8185" width="41.00390625" customWidth="1"/>
    <col min="12" max="12" style="8185" width="42.00390625" customWidth="1"/>
    <col min="13" max="13" style="8185" width="41.00390625" customWidth="1"/>
    <col min="14" max="14" style="8185" width="89.00390625" customWidth="1"/>
    <col min="15" max="15" style="8354" width="3.00390625" customWidth="1"/>
    <col min="16" max="16" style="8354" width="8.00390625" customWidth="1"/>
    <col min="17" max="17" style="8185" width="9.140625" hidden="1"/>
  </cols>
  <sheetData>
    <row customHeight="1" ht="22.5" hidden="1">
      <c r="Q1" s="1325" t="s">
        <v>14</v>
      </c>
    </row>
    <row s="8325" customFormat="1" customHeight="1" ht="22.5" hidden="1">
      <c r="A2" s="666"/>
      <c r="B2" s="1330">
        <v>1</v>
      </c>
      <c r="C2" s="1330"/>
      <c r="D2" s="2098" t="s">
        <v>693</v>
      </c>
      <c r="E2" s="2297">
        <v>1</v>
      </c>
      <c r="F2" s="2473" t="str">
        <f>IF(region_name="","",region_name)</f>
        <v>Еврейская автономная область</v>
      </c>
      <c r="G2" s="2653"/>
      <c r="H2" s="2654"/>
      <c r="I2" s="644"/>
      <c r="J2" s="2080">
        <v>1</v>
      </c>
      <c r="K2" s="2082"/>
      <c r="L2" s="2082"/>
      <c r="M2" s="2082"/>
      <c r="N2" s="662"/>
      <c r="O2" s="1705"/>
      <c r="P2" s="681"/>
      <c r="Q2" s="593">
        <v>0</v>
      </c>
    </row>
    <row s="8325" customFormat="1" customHeight="1" ht="22.5" hidden="1">
      <c r="A3" s="1001"/>
      <c r="B3" s="1330"/>
      <c r="C3" s="1330"/>
      <c r="D3" s="971"/>
      <c r="E3" s="2297"/>
      <c r="F3" s="2473"/>
      <c r="G3" s="2653"/>
      <c r="H3" s="2655"/>
      <c r="I3" s="591"/>
      <c r="J3" s="1670"/>
      <c r="K3" s="1670" t="s">
        <v>1886</v>
      </c>
      <c r="L3" s="1713"/>
      <c r="M3" s="2090"/>
      <c r="N3" s="2083"/>
      <c r="O3" s="1705"/>
      <c r="P3" s="681"/>
      <c r="Q3" s="593">
        <v>0</v>
      </c>
    </row>
    <row s="8265" customFormat="1" customHeight="1" ht="5.25" hidden="1">
      <c r="A4" s="666"/>
      <c r="D4" s="664"/>
      <c r="F4" s="417" t="s">
        <v>84</v>
      </c>
      <c r="G4" s="664" t="s">
        <v>85</v>
      </c>
      <c r="H4" s="664"/>
      <c r="I4" s="2093"/>
      <c r="J4" s="1714"/>
      <c r="K4" s="2081"/>
      <c r="L4" s="2081"/>
      <c r="M4" s="2081"/>
      <c r="N4" s="2077"/>
      <c r="O4" s="417" t="s">
        <v>84</v>
      </c>
      <c r="P4" s="417"/>
      <c r="Q4" s="681">
        <v>0</v>
      </c>
    </row>
    <row s="8325" customFormat="1" customHeight="1" ht="22.5" hidden="1">
      <c r="A5" s="1811"/>
      <c r="B5" s="1536">
        <v>1</v>
      </c>
      <c r="C5" s="1536"/>
      <c r="D5" s="971"/>
      <c r="E5" s="2083"/>
      <c r="F5" s="2083"/>
      <c r="G5" s="2083"/>
      <c r="H5" s="2094"/>
      <c r="I5" s="2099" t="s">
        <v>693</v>
      </c>
      <c r="J5" s="2092">
        <v>1</v>
      </c>
      <c r="K5" s="2082"/>
      <c r="L5" s="2082"/>
      <c r="M5" s="2082"/>
      <c r="N5" s="662"/>
      <c r="O5" s="1705"/>
      <c r="P5" s="1806"/>
      <c r="Q5" s="794">
        <v>0</v>
      </c>
    </row>
    <row s="8280" customFormat="1" customHeight="1" ht="14.699999999999998">
      <c r="A6" s="1325"/>
      <c r="B6" s="1330"/>
      <c r="C6" s="1325"/>
      <c r="D6" s="1665"/>
      <c r="E6" s="679"/>
      <c r="F6" s="679"/>
      <c r="G6" s="679"/>
      <c r="H6" s="679"/>
      <c r="I6" s="679"/>
      <c r="J6" s="679"/>
      <c r="K6" s="679"/>
      <c r="L6" s="679"/>
      <c r="M6" s="679"/>
      <c r="N6" s="1805"/>
      <c r="O6" s="417"/>
      <c r="P6" s="670"/>
      <c r="Q6" s="677">
        <v>14</v>
      </c>
    </row>
    <row s="8280"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0" customFormat="1" customHeight="1" ht="14.699999999999998">
      <c r="A8" s="1325"/>
      <c r="B8" s="1330"/>
      <c r="C8" s="1325"/>
      <c r="D8" s="1665"/>
      <c r="E8" s="679"/>
      <c r="F8" s="337"/>
      <c r="G8" s="337"/>
      <c r="H8" s="337"/>
      <c r="I8" s="337"/>
      <c r="J8" s="337"/>
      <c r="K8" s="337"/>
      <c r="L8" s="337"/>
      <c r="M8" s="337"/>
      <c r="N8" s="786"/>
      <c r="O8" s="670"/>
      <c r="P8" s="670"/>
      <c r="Q8" s="677">
        <v>14</v>
      </c>
    </row>
    <row s="10265" customFormat="1" customHeight="1" ht="14.25" hidden="1">
      <c r="A9" s="1638"/>
      <c r="B9" s="1648"/>
      <c r="C9" s="1638"/>
      <c r="D9" s="1665"/>
      <c r="E9" s="2084"/>
      <c r="F9" s="2084"/>
      <c r="G9" s="2084"/>
      <c r="H9" s="2084"/>
      <c r="I9" s="2663"/>
      <c r="J9" s="2663"/>
      <c r="K9" s="2663"/>
      <c r="L9" s="2084"/>
      <c r="M9" s="2085"/>
      <c r="O9" s="1715"/>
      <c r="P9" s="1715"/>
      <c r="Q9" s="1716">
        <v>0</v>
      </c>
    </row>
    <row s="8280"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280" customFormat="1" customHeight="1" ht="44.25">
      <c r="A11" s="1801"/>
      <c r="B11" s="1536"/>
      <c r="C11" s="1801"/>
      <c r="D11" s="1685"/>
      <c r="E11" s="2662" t="s">
        <v>89</v>
      </c>
      <c r="F11" s="2662" t="s">
        <v>309</v>
      </c>
      <c r="G11" s="2662" t="s">
        <v>1887</v>
      </c>
      <c r="H11" s="2662"/>
      <c r="I11" s="2662" t="s">
        <v>1888</v>
      </c>
      <c r="J11" s="2662"/>
      <c r="K11" s="2662"/>
      <c r="L11" s="2662" t="s">
        <v>1889</v>
      </c>
      <c r="M11" s="2650" t="s">
        <v>1890</v>
      </c>
      <c r="N11" s="2661"/>
      <c r="O11" s="1794"/>
      <c r="P11" s="1794"/>
      <c r="Q11" s="1779">
        <v>42</v>
      </c>
    </row>
    <row s="8280" customFormat="1" customHeight="1" ht="29.25">
      <c r="A12" s="1325"/>
      <c r="B12" s="1330"/>
      <c r="C12" s="1325"/>
      <c r="D12" s="1665"/>
      <c r="E12" s="2648"/>
      <c r="F12" s="2662"/>
      <c r="G12" s="2079" t="s">
        <v>1891</v>
      </c>
      <c r="H12" s="2079" t="s">
        <v>313</v>
      </c>
      <c r="I12" s="2662"/>
      <c r="J12" s="2662"/>
      <c r="K12" s="2662"/>
      <c r="L12" s="2662"/>
      <c r="M12" s="2650"/>
      <c r="N12" s="2649"/>
      <c r="O12" s="670"/>
      <c r="P12" s="670"/>
      <c r="Q12" s="677">
        <v>28</v>
      </c>
    </row>
    <row s="8325" customFormat="1" customHeight="1" ht="23.25">
      <c r="A13" s="2269">
        <v>26379339</v>
      </c>
      <c r="B13" s="1330">
        <v>1</v>
      </c>
      <c r="C13" s="1330"/>
      <c r="D13" s="971"/>
      <c r="E13" s="2297">
        <v>1</v>
      </c>
      <c r="F13" s="2656" t="str">
        <f>IF(region_name="","",region_name)</f>
        <v>Еврейская автономная область</v>
      </c>
      <c r="G13" s="2657"/>
      <c r="H13" s="2664"/>
      <c r="I13" s="644"/>
      <c r="J13" s="2075">
        <v>1</v>
      </c>
      <c r="K13" s="2088"/>
      <c r="L13" s="2089"/>
      <c r="M13" s="2089"/>
      <c r="N13" s="2658" t="s">
        <v>1892</v>
      </c>
      <c r="O13" s="1705"/>
      <c r="P13" s="681"/>
      <c r="Q13" s="593">
        <v>22</v>
      </c>
    </row>
    <row s="8325" customFormat="1" customHeight="1" ht="23.25">
      <c r="A14" s="2269"/>
      <c r="B14" s="1330"/>
      <c r="C14" s="1330"/>
      <c r="D14" s="971"/>
      <c r="E14" s="2297"/>
      <c r="F14" s="2656"/>
      <c r="G14" s="2657"/>
      <c r="H14" s="2665"/>
      <c r="I14" s="591"/>
      <c r="J14" s="1670"/>
      <c r="K14" s="1670" t="s">
        <v>1886</v>
      </c>
      <c r="L14" s="1713"/>
      <c r="M14" s="1713"/>
      <c r="N14" s="2659"/>
      <c r="O14" s="1705"/>
      <c r="P14" s="681"/>
      <c r="Q14" s="593">
        <v>22</v>
      </c>
    </row>
    <row s="8325" customFormat="1" customHeight="1" ht="23.25">
      <c r="A15" s="2269"/>
      <c r="B15" s="1330"/>
      <c r="C15" s="582"/>
      <c r="D15" s="971"/>
      <c r="E15" s="591"/>
      <c r="F15" s="1670" t="s">
        <v>1878</v>
      </c>
      <c r="G15" s="1712"/>
      <c r="H15" s="1712"/>
      <c r="I15" s="357"/>
      <c r="J15" s="357"/>
      <c r="K15" s="357"/>
      <c r="L15" s="357"/>
      <c r="M15" s="357"/>
      <c r="N15" s="2659"/>
      <c r="O15" s="1706"/>
      <c r="P15" s="681"/>
      <c r="Q15" s="593">
        <v>22</v>
      </c>
    </row>
    <row s="8280" customFormat="1" customHeight="1" ht="22.049999999999997">
      <c r="A16" s="1325"/>
      <c r="B16" s="1330"/>
      <c r="C16" s="1325"/>
      <c r="D16" s="621"/>
      <c r="E16" s="350"/>
      <c r="F16" s="350"/>
      <c r="G16" s="350"/>
      <c r="H16" s="350"/>
      <c r="I16" s="350"/>
      <c r="J16" s="350"/>
      <c r="K16" s="350"/>
      <c r="L16" s="350"/>
      <c r="M16" s="679"/>
      <c r="N16" s="1805"/>
      <c r="O16" s="670"/>
      <c r="P16" s="670"/>
      <c r="Q16" s="677">
        <v>21</v>
      </c>
    </row>
    <row s="8280"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0"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83</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519A3-7A5E-92C9-1477-51CB1372CD4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03" width="9.140625" hidden="1"/>
    <col min="2" max="2" style="10020" width="9.140625" hidden="1"/>
    <col min="3" max="3" style="10305" width="3.00390625" customWidth="1"/>
    <col min="4" max="4" style="10020" width="6.00390625" customWidth="1"/>
    <col min="5" max="5" style="10020" width="22.00390625" customWidth="1"/>
    <col min="6" max="6" style="10020" width="15.00390625" customWidth="1"/>
    <col min="7" max="7" style="10020" width="14.00390625" customWidth="1"/>
    <col min="8" max="8" style="10020" width="47.00390625" customWidth="1"/>
    <col min="9" max="9" style="10020" width="115.00390625" customWidth="1"/>
    <col min="10" max="10" style="10020" width="3.00390625" customWidth="1"/>
    <col min="11" max="12" style="10020" width="8.00390625" customWidth="1"/>
    <col min="13" max="13" style="10020" width="9.140625" hidden="1"/>
  </cols>
  <sheetData>
    <row customHeight="1" ht="14.25" hidden="1">
      <c r="M1" s="291" t="s">
        <v>14</v>
      </c>
    </row>
    <row customHeight="1" ht="14.25" hidden="1">
      <c r="M2" s="291">
        <v>0</v>
      </c>
    </row>
    <row customHeight="1" ht="14.25" hidden="1">
      <c r="M3" s="291">
        <v>0</v>
      </c>
    </row>
    <row customHeight="1" ht="3">
      <c r="M4" s="291">
        <v>3</v>
      </c>
    </row>
    <row s="8185" customFormat="1" customHeight="1" ht="31.5">
      <c r="A5" s="285"/>
      <c r="C5" s="260"/>
      <c r="D5" s="2270" t="s">
        <v>1893</v>
      </c>
      <c r="E5" s="2270"/>
      <c r="F5" s="2270"/>
      <c r="G5" s="2270"/>
      <c r="H5" s="2270"/>
      <c r="I5" s="435"/>
      <c r="M5" s="253">
        <v>30</v>
      </c>
    </row>
    <row customHeight="1" ht="3" hidden="1">
      <c r="D6" s="292"/>
      <c r="E6" s="292"/>
      <c r="F6" s="292"/>
      <c r="G6" s="292"/>
      <c r="H6" s="292"/>
      <c r="I6" s="292"/>
      <c r="M6" s="291">
        <v>0</v>
      </c>
    </row>
    <row s="8703"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89</v>
      </c>
      <c r="E9" s="2379" t="s">
        <v>1894</v>
      </c>
      <c r="F9" s="2379"/>
      <c r="G9" s="2379"/>
      <c r="H9" s="2379"/>
      <c r="I9" s="2379"/>
      <c r="M9" s="291">
        <v>28</v>
      </c>
    </row>
    <row customHeight="1" ht="24">
      <c r="D10" s="2379"/>
      <c r="E10" s="297" t="s">
        <v>1895</v>
      </c>
      <c r="F10" s="297" t="s">
        <v>1896</v>
      </c>
      <c r="G10" s="297" t="s">
        <v>1897</v>
      </c>
      <c r="H10" s="297" t="s">
        <v>395</v>
      </c>
      <c r="I10" s="2379"/>
      <c r="M10" s="291">
        <v>23</v>
      </c>
    </row>
    <row customHeight="1" ht="12" hidden="1">
      <c r="D11" s="257" t="s">
        <v>110</v>
      </c>
      <c r="E11" s="257" t="s">
        <v>92</v>
      </c>
      <c r="F11" s="257" t="s">
        <v>112</v>
      </c>
      <c r="G11" s="257" t="s">
        <v>93</v>
      </c>
      <c r="H11" s="257" t="s">
        <v>94</v>
      </c>
      <c r="I11" s="257" t="s">
        <v>100</v>
      </c>
      <c r="M11" s="291">
        <v>0</v>
      </c>
    </row>
    <row s="10020" customFormat="1" customHeight="1" ht="26.25">
      <c r="A12" s="315" t="s">
        <v>91</v>
      </c>
      <c r="B12" s="295" t="s">
        <v>28</v>
      </c>
      <c r="C12" s="296"/>
      <c r="D12" s="298" t="s">
        <v>110</v>
      </c>
      <c r="E12" s="551"/>
      <c r="F12" s="551"/>
      <c r="G12" s="1904" t="s">
        <v>28</v>
      </c>
      <c r="H12" s="552"/>
      <c r="I12" s="2339" t="s">
        <v>1898</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1899</v>
      </c>
      <c r="F15" s="2666"/>
      <c r="G15" s="2666"/>
      <c r="H15" s="2666"/>
      <c r="M15" s="291">
        <v>28</v>
      </c>
    </row>
    <row customHeight="1" ht="14.25" hidden="1">
      <c r="A16" s="288" t="s">
        <v>83</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F07AB-5008-2311-454A-A0AA220690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0324" width="9.140625" hidden="1"/>
    <col min="3" max="3" style="10325" width="3.00390625" customWidth="1"/>
    <col min="4" max="4" style="10324" width="6.00390625" customWidth="1"/>
    <col min="5" max="5" style="10324" width="94.00390625" customWidth="1"/>
    <col min="6" max="9" style="10324" width="8.00390625" customWidth="1"/>
    <col min="10" max="10" style="1032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1900</v>
      </c>
      <c r="E7" s="2668"/>
      <c r="F7" s="437"/>
      <c r="J7" s="239">
        <v>22</v>
      </c>
    </row>
    <row customHeight="1" ht="3">
      <c r="C8" s="262"/>
      <c r="D8" s="240"/>
      <c r="E8" s="240"/>
      <c r="J8" s="239">
        <v>3</v>
      </c>
    </row>
    <row customHeight="1" ht="16.8">
      <c r="C9" s="262"/>
      <c r="D9" s="275" t="s">
        <v>89</v>
      </c>
      <c r="E9" s="430" t="s">
        <v>1901</v>
      </c>
      <c r="J9" s="239">
        <v>16</v>
      </c>
    </row>
    <row customHeight="1" ht="1.05">
      <c r="C10" s="262"/>
      <c r="D10" s="257"/>
      <c r="E10" s="257"/>
      <c r="J10" s="239">
        <v>1</v>
      </c>
    </row>
    <row customHeight="1" ht="11.25" hidden="1">
      <c r="C11" s="262"/>
      <c r="D11" s="320">
        <v>0</v>
      </c>
      <c r="E11" s="431"/>
      <c r="J11" s="239">
        <v>0</v>
      </c>
    </row>
    <row customHeight="1" ht="60">
      <c r="C12" s="306"/>
      <c r="D12" s="283">
        <v>1</v>
      </c>
      <c r="E12" s="547" t="s">
        <v>1902</v>
      </c>
      <c r="J12" s="239">
        <v>15</v>
      </c>
    </row>
    <row customHeight="1" ht="12.75">
      <c r="C13" s="262"/>
      <c r="D13" s="432"/>
      <c r="E13" s="433" t="s">
        <v>1903</v>
      </c>
      <c r="J13" s="239">
        <v>12</v>
      </c>
    </row>
    <row customHeight="1" ht="3">
      <c r="J14" s="239">
        <v>3</v>
      </c>
    </row>
    <row customHeight="1" ht="23.25">
      <c r="C15" s="307"/>
      <c r="D15" s="2669" t="s">
        <v>1904</v>
      </c>
      <c r="E15" s="2669"/>
      <c r="F15" s="308"/>
      <c r="G15" s="308"/>
      <c r="H15" s="308"/>
      <c r="I15" s="308"/>
      <c r="J15" s="239">
        <v>22</v>
      </c>
    </row>
    <row customHeight="1" ht="14.25" hidden="1">
      <c r="A16" s="239" t="s">
        <v>83</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7AE57-0695-68E3-A923-92ECF3A1E30D}"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0324" width="9.140625" hidden="1"/>
    <col min="3" max="3" style="10325" width="3.00390625" customWidth="1"/>
    <col min="4" max="4" style="10324" width="6.00390625" customWidth="1"/>
    <col min="5" max="5" style="10324" width="94.00390625" customWidth="1"/>
    <col min="6" max="12" style="10324" width="8.00390625" customWidth="1"/>
    <col min="13" max="13" style="1032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1905</v>
      </c>
      <c r="E7" s="2270"/>
      <c r="F7" s="437"/>
      <c r="M7" s="239">
        <v>22</v>
      </c>
    </row>
    <row customHeight="1" ht="3">
      <c r="C8" s="262"/>
      <c r="D8" s="240"/>
      <c r="E8" s="240"/>
      <c r="M8" s="239">
        <v>3</v>
      </c>
    </row>
    <row customHeight="1" ht="16.8">
      <c r="C9" s="262"/>
      <c r="D9" s="275" t="s">
        <v>89</v>
      </c>
      <c r="E9" s="278" t="s">
        <v>292</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1903</v>
      </c>
      <c r="M12" s="239">
        <v>14</v>
      </c>
    </row>
    <row customHeight="1" ht="14.25" hidden="1">
      <c r="A13" s="239" t="s">
        <v>83</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85C35-6297-7225-833D-11DF68DB0FF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25" width="1.7109375" customWidth="1"/>
    <col min="2" max="2" style="8325" width="34.57421875" customWidth="1"/>
    <col min="3" max="3" style="8325" width="85.00390625" customWidth="1"/>
    <col min="4" max="4" style="8325" width="17.00390625" customWidth="1"/>
    <col min="5" max="5" style="8325" width="8.00390625" customWidth="1"/>
    <col min="6" max="6" style="8325" width="9.140625" hidden="1"/>
  </cols>
  <sheetData>
    <row customHeight="1" ht="3">
      <c r="F1" s="259" t="s">
        <v>14</v>
      </c>
    </row>
    <row customHeight="1" ht="22.5">
      <c r="B2" s="2783" t="s">
        <v>1906</v>
      </c>
      <c r="C2" s="2670"/>
      <c r="D2" s="2670"/>
      <c r="E2" s="438"/>
      <c r="F2" s="259">
        <v>22</v>
      </c>
    </row>
    <row customHeight="1" ht="3">
      <c r="F3" s="259">
        <v>3</v>
      </c>
    </row>
    <row customHeight="1" ht="23.25">
      <c r="B4" s="2784" t="s">
        <v>1907</v>
      </c>
      <c r="C4" s="553" t="s">
        <v>1908</v>
      </c>
      <c r="D4" s="553" t="s">
        <v>1909</v>
      </c>
      <c r="F4" s="259">
        <v>22</v>
      </c>
    </row>
    <row customHeight="1" ht="11.25" hidden="1">
      <c r="A5" s="259" t="s">
        <v>83</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A2332-D41A-5D58-3F94-6F7FF3FB4E9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25" width="26.57421875" customWidth="1"/>
    <col min="2" max="2" style="8325" width="10.00390625" customWidth="1"/>
    <col min="3" max="3" style="8325" width="9.140625"/>
    <col min="4" max="4" style="8325" width="11.140625" customWidth="1"/>
    <col min="5" max="5" style="8325" width="16.57421875" customWidth="1"/>
    <col min="6" max="6" style="8325" width="16.28125" customWidth="1"/>
    <col min="7" max="7" style="8325" width="19.140625" customWidth="1"/>
    <col min="8" max="11" style="8325" width="10.00390625" customWidth="1"/>
    <col min="12" max="12" style="8325" width="12.7109375" customWidth="1"/>
    <col min="13" max="13" style="8325" width="61.28125" customWidth="1"/>
    <col min="14" max="14" style="8325" width="10.00390625" customWidth="1"/>
    <col min="15" max="17" style="8325" width="23.7109375" customWidth="1"/>
    <col min="18" max="18" style="8325" width="11.7109375" customWidth="1"/>
    <col min="19" max="19" style="8325" width="8.57421875" customWidth="1"/>
    <col min="20" max="20" style="8325" width="11.7109375" customWidth="1"/>
    <col min="21" max="21" style="8325" width="8.57421875" customWidth="1"/>
    <col min="22" max="22" style="8325" width="4.7109375" customWidth="1"/>
    <col min="23" max="23" style="8325" width="115.7109375" customWidth="1"/>
    <col min="24" max="24" style="8325" width="115.28125" customWidth="1"/>
    <col min="25" max="27" style="8325" width="9.140625"/>
    <col min="28" max="28" style="8325" width="115.7109375" customWidth="1"/>
    <col min="29" max="29" style="8325" width="9.140625"/>
    <col min="30" max="90" style="8325" width="115.7109375" customWidth="1"/>
    <col min="91" max="184" style="8325" width="9.140625"/>
  </cols>
  <sheetData>
    <row r="2" s="10335" customFormat="1" customHeight="1" ht="17.25">
      <c r="A2" s="1985" t="s">
        <v>1910</v>
      </c>
    </row>
    <row r="4" s="10324" customFormat="1" customHeight="1" ht="15">
      <c r="C4" s="1986"/>
      <c r="D4" s="283"/>
      <c r="E4" s="547"/>
    </row>
    <row r="6" s="10335" customFormat="1" customHeight="1" ht="17.25">
      <c r="A6" s="1985" t="s">
        <v>1911</v>
      </c>
    </row>
    <row r="8" s="10324" customFormat="1" customHeight="1" ht="17.25">
      <c r="C8" s="1987"/>
      <c r="D8" s="283"/>
      <c r="E8" s="284"/>
    </row>
    <row r="11" s="10335" customFormat="1" customHeight="1" ht="17.25">
      <c r="A11" s="1985" t="s">
        <v>1912</v>
      </c>
    </row>
    <row r="13" s="8280" customFormat="1" customHeight="1" ht="15">
      <c r="A13" s="2387">
        <v>1</v>
      </c>
      <c r="B13" s="1330"/>
      <c r="C13" s="971" t="s">
        <v>693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25"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25"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35" customFormat="1" customHeight="1" ht="17.25">
      <c r="A17" s="1985" t="s">
        <v>1913</v>
      </c>
    </row>
    <row r="19" s="8325" customFormat="1" customHeight="1" ht="15">
      <c r="A19" s="2052"/>
      <c r="B19" s="1536">
        <v>1</v>
      </c>
      <c r="C19" s="1536"/>
      <c r="D19" s="970" t="s">
        <v>693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25" customFormat="1" customHeight="1" ht="15">
      <c r="A21" s="1985" t="s">
        <v>1914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25" customFormat="1" customHeight="1" ht="15">
      <c r="U22" s="355"/>
    </row>
    <row s="8391" customFormat="1" customHeight="1" ht="15">
      <c r="A23" s="593"/>
      <c r="B23" s="593"/>
      <c r="C23" s="1898" t="s">
        <v>693</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391"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1"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25" customFormat="1" customHeight="1" ht="15">
      <c r="U26" s="355"/>
    </row>
    <row s="8325" customFormat="1" customHeight="1" ht="15">
      <c r="A27" s="1985" t="s">
        <v>1915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25" customFormat="1" customHeight="1" ht="15">
      <c r="U28" s="355"/>
    </row>
    <row s="8391" customFormat="1" customHeight="1" ht="15">
      <c r="A29" s="593"/>
      <c r="B29" s="593"/>
      <c r="C29" s="346"/>
      <c r="D29" s="1991"/>
      <c r="E29" s="1991"/>
      <c r="F29" s="1991"/>
      <c r="G29" s="2731" t="s">
        <v>693</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391"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25" customFormat="1" customHeight="1" ht="15">
      <c r="U31" s="355"/>
    </row>
    <row s="8325" customFormat="1" customHeight="1" ht="15">
      <c r="A32" s="1985" t="s">
        <v>1916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25" customFormat="1" customHeight="1" ht="15">
      <c r="U33" s="355"/>
    </row>
    <row s="8391" customFormat="1" customHeight="1" ht="15">
      <c r="A34" s="593"/>
      <c r="B34" s="593"/>
      <c r="C34" s="346"/>
      <c r="D34" s="1991"/>
      <c r="E34" s="1991"/>
      <c r="F34" s="1991"/>
      <c r="G34" s="1991"/>
      <c r="H34" s="1991"/>
      <c r="I34" s="1991"/>
      <c r="J34" s="1991"/>
      <c r="K34" s="1969" t="s">
        <v>693</v>
      </c>
      <c r="L34" s="1899" t="s">
        <v>110</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325" customFormat="1" customHeight="1" ht="15">
      <c r="U35" s="355"/>
    </row>
    <row s="8325" customFormat="1" customHeight="1" ht="15">
      <c r="U36" s="355"/>
    </row>
    <row s="10335" customFormat="1" customHeight="1" ht="11.25">
      <c r="A37" s="1985" t="s">
        <v>1917</v>
      </c>
    </row>
    <row customHeight="1" ht="11.25"/>
    <row s="8792" customFormat="1" customHeight="1" ht="22.5">
      <c r="A39" s="1961"/>
      <c r="B39" s="627"/>
      <c r="C39" s="1029"/>
      <c r="D39" s="610"/>
      <c r="E39" s="1030"/>
      <c r="F39" s="1982"/>
      <c r="G39" s="1992"/>
      <c r="H39" s="645"/>
    </row>
    <row customHeight="1" ht="11.25"/>
    <row s="10335" customFormat="1" customHeight="1" ht="11.25">
      <c r="A41" s="1985" t="s">
        <v>1918</v>
      </c>
    </row>
    <row customHeight="1" ht="11.25"/>
    <row s="8792" customFormat="1" customHeight="1" ht="22.5">
      <c r="A43" s="627"/>
      <c r="B43" s="627"/>
      <c r="C43" s="627"/>
      <c r="D43" s="610"/>
      <c r="E43" s="1030"/>
      <c r="F43" s="1031"/>
      <c r="G43" s="1992"/>
      <c r="H43" s="645"/>
    </row>
    <row customHeight="1" ht="11.25"/>
    <row s="10335" customFormat="1" customHeight="1" ht="11.25">
      <c r="A45" s="1985" t="s">
        <v>1919</v>
      </c>
    </row>
    <row customHeight="1" ht="11.25"/>
    <row s="8792" customFormat="1" customHeight="1" ht="24">
      <c r="A47" s="2372" t="s">
        <v>318</v>
      </c>
      <c r="B47" s="672"/>
      <c r="C47" s="2383"/>
      <c r="D47" s="615" t="str">
        <f>A47</f>
        <v>5.1</v>
      </c>
      <c r="E47" s="612" t="s">
        <v>319</v>
      </c>
      <c r="F47" s="2146" t="s">
        <v>311</v>
      </c>
      <c r="G47" s="614" t="s">
        <v>320</v>
      </c>
      <c r="H47" s="645"/>
      <c r="I47" s="1022"/>
    </row>
    <row s="8792" customFormat="1" customHeight="1" ht="22.5">
      <c r="A48" s="2372"/>
      <c r="B48" s="672"/>
      <c r="C48" s="2383"/>
      <c r="D48" s="610" t="str">
        <f>D47&amp;".1"</f>
        <v>5.1.1</v>
      </c>
      <c r="E48" s="609" t="s">
        <v>321</v>
      </c>
      <c r="F48" s="2147" t="s">
        <v>28</v>
      </c>
      <c r="G48" s="644"/>
      <c r="H48" s="645"/>
      <c r="I48" s="1022"/>
    </row>
    <row s="8792" customFormat="1" customHeight="1" ht="22.5">
      <c r="A49" s="2372"/>
      <c r="B49" s="672"/>
      <c r="C49" s="2383"/>
      <c r="D49" s="610" t="str">
        <f>D47&amp;".2"</f>
        <v>5.1.2</v>
      </c>
      <c r="E49" s="609" t="s">
        <v>322</v>
      </c>
      <c r="F49" s="1902" t="s">
        <v>28</v>
      </c>
      <c r="G49" s="614" t="s">
        <v>323</v>
      </c>
      <c r="H49" s="645"/>
      <c r="I49" s="1022"/>
    </row>
    <row s="8792" customFormat="1" customHeight="1" ht="22.5">
      <c r="A50" s="2372"/>
      <c r="B50" s="672"/>
      <c r="C50" s="2383"/>
      <c r="D50" s="610" t="str">
        <f>D47&amp;".3"</f>
        <v>5.1.3</v>
      </c>
      <c r="E50" s="609" t="s">
        <v>324</v>
      </c>
      <c r="F50" s="2147" t="s">
        <v>28</v>
      </c>
      <c r="G50" s="644"/>
      <c r="H50" s="645"/>
      <c r="I50" s="1022"/>
    </row>
    <row s="8792" customFormat="1" customHeight="1" ht="22.5">
      <c r="A51" s="2372"/>
      <c r="B51" s="672"/>
      <c r="C51" s="2383"/>
      <c r="D51" s="610" t="str">
        <f>D47&amp;".4"</f>
        <v>5.1.4</v>
      </c>
      <c r="E51" s="609" t="s">
        <v>325</v>
      </c>
      <c r="F51" s="2147" t="s">
        <v>28</v>
      </c>
      <c r="G51" s="614" t="s">
        <v>326</v>
      </c>
      <c r="H51" s="645"/>
      <c r="I51" s="1022"/>
    </row>
    <row r="54" s="10335" customFormat="1" customHeight="1" ht="17.25">
      <c r="A54" s="1985" t="s">
        <v>1920</v>
      </c>
    </row>
    <row r="56" s="8160" customFormat="1" customHeight="1" ht="18.75">
      <c r="A56" s="259"/>
      <c r="B56" s="1993"/>
      <c r="C56" s="1993"/>
      <c r="D56" s="1994"/>
      <c r="E56" s="1979"/>
      <c r="F56" s="1038">
        <v>13</v>
      </c>
      <c r="G56" s="1037"/>
      <c r="H56" s="963"/>
      <c r="I56" s="961"/>
      <c r="J56" s="690" t="s">
        <v>67</v>
      </c>
      <c r="K56" s="1995" t="s">
        <v>28</v>
      </c>
      <c r="L56" s="259"/>
      <c r="M56" s="1806"/>
      <c r="N56" s="1806"/>
      <c r="O56" s="1806"/>
      <c r="P56" s="686" t="s">
        <v>397</v>
      </c>
      <c r="Q56" s="686" t="s">
        <v>398</v>
      </c>
      <c r="R56" s="687" t="s">
        <v>399</v>
      </c>
      <c r="S56" s="1806" t="s">
        <v>400</v>
      </c>
      <c r="T56" s="1806"/>
      <c r="U56" s="1806"/>
      <c r="V56" s="1806"/>
    </row>
    <row r="58" s="10335" customFormat="1" customHeight="1" ht="11.25">
      <c r="A58" s="1985" t="s">
        <v>1921</v>
      </c>
    </row>
    <row r="60" s="8185"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335" customFormat="1" customHeight="1" ht="11.25">
      <c r="A62" s="1985" t="s">
        <v>1922</v>
      </c>
    </row>
    <row r="64" s="10020" customFormat="1" customHeight="1" ht="15">
      <c r="A64" s="315" t="s">
        <v>91</v>
      </c>
      <c r="B64" s="295" t="s">
        <v>28</v>
      </c>
      <c r="C64" s="1996"/>
      <c r="D64" s="298"/>
      <c r="E64" s="551"/>
      <c r="F64" s="551"/>
      <c r="G64" s="1973"/>
      <c r="H64" s="1995"/>
      <c r="I64" s="1974"/>
      <c r="K64" s="442"/>
      <c r="L64" s="443"/>
    </row>
    <row r="66" s="10335" customFormat="1" customHeight="1" ht="11.25">
      <c r="A66" s="1985" t="s">
        <v>1923</v>
      </c>
    </row>
    <row r="68" s="8185" customFormat="1" customHeight="1" ht="14.25">
      <c r="A68" s="513"/>
      <c r="B68" s="1330"/>
      <c r="C68" s="546"/>
      <c r="D68" s="1980"/>
      <c r="E68" s="1056"/>
      <c r="F68" s="1995"/>
      <c r="G68" s="259"/>
      <c r="I68" s="1794"/>
      <c r="J68" s="1794"/>
    </row>
    <row r="70" s="10335" customFormat="1" customHeight="1" ht="11.25">
      <c r="A70" s="1985" t="s">
        <v>1924</v>
      </c>
    </row>
    <row r="72" s="8185" customFormat="1" customHeight="1" ht="27">
      <c r="A72" s="1336"/>
      <c r="B72" s="1336"/>
      <c r="C72" s="1336"/>
      <c r="D72" s="1330"/>
      <c r="E72" s="1997"/>
      <c r="F72" s="2751"/>
      <c r="G72" s="2752"/>
      <c r="H72" s="2753" t="s">
        <v>67</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67</v>
      </c>
      <c r="Z72" s="1978"/>
      <c r="AA72" s="1962">
        <v>1</v>
      </c>
      <c r="AB72" s="1412"/>
      <c r="AD72" s="1806" t="s">
        <v>1925</v>
      </c>
    </row>
    <row s="818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1926</v>
      </c>
    </row>
    <row r="75" s="10335" customFormat="1" customHeight="1" ht="11.25">
      <c r="A75" s="1985" t="s">
        <v>1927</v>
      </c>
    </row>
    <row r="77" s="818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1925</v>
      </c>
    </row>
    <row r="79" s="10335" customFormat="1" customHeight="1" ht="11.25">
      <c r="A79" s="1985" t="s">
        <v>1928</v>
      </c>
    </row>
    <row customHeight="1" ht="17.25"/>
    <row s="818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85"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8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8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8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8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85" customFormat="1" customHeight="1" ht="12">
      <c r="A87" s="1336"/>
      <c r="B87" s="1336"/>
      <c r="C87" s="1336"/>
      <c r="D87" s="1330"/>
      <c r="E87" s="1340"/>
      <c r="F87" s="2707"/>
      <c r="G87" s="1360"/>
      <c r="H87" s="1360"/>
      <c r="I87" s="2705" t="s">
        <v>1929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35" customFormat="1" customHeight="1" ht="11.25">
      <c r="A89" s="1985" t="s">
        <v>1930</v>
      </c>
    </row>
    <row r="91" s="8185"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8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8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35" customFormat="1" customHeight="1" ht="11.25">
      <c r="A95" s="1985" t="s">
        <v>1932</v>
      </c>
    </row>
    <row r="97" s="818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35" customFormat="1" customHeight="1" ht="11.25">
      <c r="A99" s="1985" t="s">
        <v>1933</v>
      </c>
    </row>
    <row r="101" s="8185" customFormat="1" customHeight="1" ht="11.25">
      <c r="A101" s="1336"/>
      <c r="B101" s="1336"/>
      <c r="C101" s="1336"/>
      <c r="D101" s="1330"/>
      <c r="E101" s="1340"/>
      <c r="F101" s="1999"/>
      <c r="G101" s="2000"/>
      <c r="H101" s="2685" t="s">
        <v>110</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8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8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8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85" customFormat="1" customHeight="1" ht="11.25">
      <c r="A105" s="1336"/>
      <c r="B105" s="1336"/>
      <c r="C105" s="1336"/>
      <c r="D105" s="1330"/>
      <c r="E105" s="1340"/>
      <c r="F105" s="1999"/>
      <c r="G105" s="2000"/>
      <c r="H105" s="2685"/>
      <c r="I105" s="2686"/>
      <c r="J105" s="2655"/>
      <c r="K105" s="2687"/>
      <c r="L105" s="2277"/>
      <c r="M105" s="2278"/>
      <c r="N105" s="1345"/>
      <c r="O105" s="1346"/>
      <c r="P105" s="1338" t="s">
        <v>1934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35" customFormat="1" customHeight="1" ht="11.25">
      <c r="A107" s="1985" t="s">
        <v>1935</v>
      </c>
    </row>
    <row customHeight="1" ht="17.25"/>
    <row s="9867"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7"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7" customFormat="1" customHeight="1" ht="12">
      <c r="A111" s="1094"/>
      <c r="B111" s="1093"/>
      <c r="C111" s="1094"/>
      <c r="D111" s="1094"/>
      <c r="E111" s="1094"/>
      <c r="F111" s="1383"/>
      <c r="G111" s="1970" t="s">
        <v>1936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35" customFormat="1" customHeight="1" ht="11.25">
      <c r="A113" s="1985" t="s">
        <v>1937</v>
      </c>
    </row>
    <row r="115" s="8325"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25" customFormat="1" customHeight="1" ht="15">
      <c r="A116" s="793"/>
      <c r="B116" s="794"/>
      <c r="C116" s="794"/>
      <c r="D116" s="2749"/>
      <c r="E116" s="2547" t="s">
        <v>568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25" customFormat="1" customHeight="1" ht="15">
      <c r="A117" s="793"/>
      <c r="B117" s="794"/>
      <c r="C117" s="794"/>
      <c r="D117" s="2749"/>
      <c r="E117" s="2547" t="s">
        <v>569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25" customFormat="1" customHeight="1" ht="24.75">
      <c r="A118" s="1976"/>
      <c r="B118" s="1330"/>
      <c r="C118" s="582"/>
      <c r="D118" s="2749"/>
      <c r="E118" s="2546" t="s">
        <v>614</v>
      </c>
      <c r="F118" s="2546"/>
      <c r="G118" s="2546"/>
      <c r="H118" s="2546"/>
      <c r="I118" s="2546"/>
      <c r="J118" s="2546"/>
      <c r="K118" s="2546"/>
      <c r="L118" s="2546"/>
      <c r="M118" s="2546"/>
      <c r="N118" s="2546"/>
      <c r="O118" s="2546"/>
      <c r="P118" s="2546"/>
      <c r="Q118" s="728">
        <f>SUMIF(T119:T120,"i",Q119:Q120)</f>
        <v>0</v>
      </c>
      <c r="R118" s="1187"/>
      <c r="S118" s="1968" t="s">
        <v>615</v>
      </c>
      <c r="T118" s="887" t="s">
        <v>616</v>
      </c>
      <c r="U118" s="2544">
        <v>1</v>
      </c>
      <c r="V118" s="2544" t="s">
        <v>579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25"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25" customFormat="1" customHeight="1" ht="11.25">
      <c r="A120" s="1976"/>
      <c r="B120" s="1330"/>
      <c r="C120" s="582"/>
      <c r="D120" s="2749"/>
      <c r="E120" s="819" t="s">
        <v>28</v>
      </c>
      <c r="F120" s="1338" t="s">
        <v>28</v>
      </c>
      <c r="G120" s="1338" t="s">
        <v>1938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25" customFormat="1" customHeight="1" ht="24.75">
      <c r="A121" s="1976"/>
      <c r="B121" s="1330"/>
      <c r="C121" s="582"/>
      <c r="D121" s="2749"/>
      <c r="E121" s="2546" t="s">
        <v>617</v>
      </c>
      <c r="F121" s="2546"/>
      <c r="G121" s="2546"/>
      <c r="H121" s="2546"/>
      <c r="I121" s="2546"/>
      <c r="J121" s="2546"/>
      <c r="K121" s="2546"/>
      <c r="L121" s="2546"/>
      <c r="M121" s="2546"/>
      <c r="N121" s="2546"/>
      <c r="O121" s="2546"/>
      <c r="P121" s="2546"/>
      <c r="Q121" s="728">
        <f>SUMIF(T122:T123,"i",Q122:Q123)</f>
        <v>0</v>
      </c>
      <c r="R121" s="1187"/>
      <c r="S121" s="1968" t="s">
        <v>618</v>
      </c>
      <c r="T121" s="887" t="s">
        <v>616</v>
      </c>
      <c r="U121" s="2544">
        <v>1</v>
      </c>
      <c r="V121" s="2544" t="s">
        <v>579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25"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25" customFormat="1" customHeight="1" ht="11.25">
      <c r="A123" s="1976"/>
      <c r="B123" s="1330"/>
      <c r="C123" s="582"/>
      <c r="D123" s="2750"/>
      <c r="E123" s="819" t="s">
        <v>28</v>
      </c>
      <c r="F123" s="1338" t="s">
        <v>28</v>
      </c>
      <c r="G123" s="1338" t="s">
        <v>1938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35" customFormat="1" customHeight="1" ht="11.25">
      <c r="A125" s="1985" t="s">
        <v>1939</v>
      </c>
    </row>
    <row r="127" s="8325"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25" customFormat="1" customHeight="1" ht="15">
      <c r="A128" s="793"/>
      <c r="B128" s="794"/>
      <c r="C128" s="794"/>
      <c r="D128" s="2749"/>
      <c r="E128" s="2547" t="s">
        <v>568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25" customFormat="1" customHeight="1" ht="15">
      <c r="A129" s="793"/>
      <c r="B129" s="794"/>
      <c r="C129" s="794"/>
      <c r="D129" s="2749"/>
      <c r="E129" s="2547" t="s">
        <v>569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25" customFormat="1" customHeight="1" ht="24.75">
      <c r="A130" s="1976"/>
      <c r="B130" s="1330"/>
      <c r="C130" s="582"/>
      <c r="D130" s="2749"/>
      <c r="E130" s="2546" t="s">
        <v>614</v>
      </c>
      <c r="F130" s="2546"/>
      <c r="G130" s="2546"/>
      <c r="H130" s="2546"/>
      <c r="I130" s="2546"/>
      <c r="J130" s="2546"/>
      <c r="K130" s="2546"/>
      <c r="L130" s="2546"/>
      <c r="M130" s="2546"/>
      <c r="N130" s="2546"/>
      <c r="O130" s="2546"/>
      <c r="P130" s="2546"/>
      <c r="Q130" s="728">
        <f>SUMIF(T131:T132,"i",Q131:Q132)</f>
        <v>0</v>
      </c>
      <c r="R130" s="1187"/>
      <c r="S130" s="1968" t="s">
        <v>615</v>
      </c>
      <c r="T130" s="887" t="s">
        <v>616</v>
      </c>
      <c r="U130" s="2544">
        <v>1</v>
      </c>
      <c r="V130" s="2544" t="s">
        <v>579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25"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25" customFormat="1" customHeight="1" ht="11.25">
      <c r="A132" s="1976"/>
      <c r="B132" s="1330"/>
      <c r="C132" s="582"/>
      <c r="D132" s="2749"/>
      <c r="E132" s="819" t="s">
        <v>28</v>
      </c>
      <c r="F132" s="1338" t="s">
        <v>28</v>
      </c>
      <c r="G132" s="1338" t="s">
        <v>1938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27"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616</v>
      </c>
      <c r="U133" s="2544">
        <v>1</v>
      </c>
      <c r="V133" s="2544" t="s">
        <v>579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27"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27"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35" customFormat="1" customHeight="1" ht="11.25">
      <c r="A137" s="1985" t="s">
        <v>1940</v>
      </c>
    </row>
    <row r="139" s="8325" customFormat="1" customHeight="1" ht="45">
      <c r="A139" s="1976"/>
      <c r="B139" s="1330"/>
      <c r="C139" s="582"/>
      <c r="D139" s="259"/>
      <c r="E139" s="2742"/>
      <c r="F139" s="2278" t="s">
        <v>110</v>
      </c>
      <c r="G139" s="2745" t="s">
        <v>28</v>
      </c>
      <c r="H139" s="459"/>
      <c r="I139" s="807" t="s">
        <v>110</v>
      </c>
      <c r="J139" s="1977" t="s">
        <v>1941</v>
      </c>
      <c r="K139" s="808" t="s">
        <v>550</v>
      </c>
      <c r="L139" s="2394" t="s">
        <v>550</v>
      </c>
      <c r="M139" s="2747"/>
      <c r="N139" s="808" t="s">
        <v>550</v>
      </c>
      <c r="O139" s="808" t="s">
        <v>550</v>
      </c>
      <c r="P139" s="808" t="s">
        <v>550</v>
      </c>
      <c r="Q139" s="809">
        <f>SUM(Q140:Q142)</f>
        <v>0</v>
      </c>
      <c r="R139" s="809">
        <f>IF(R136=0,0,(Q136/R136)*100)</f>
        <v>0</v>
      </c>
      <c r="S139" s="2349"/>
      <c r="T139" s="887" t="s">
        <v>616</v>
      </c>
      <c r="U139" s="259"/>
      <c r="V139" s="259"/>
      <c r="AC139" s="259"/>
    </row>
    <row s="8325" customFormat="1" customHeight="1" ht="11.25">
      <c r="A140" s="1976"/>
      <c r="B140" s="1330"/>
      <c r="C140" s="582"/>
      <c r="D140" s="259"/>
      <c r="E140" s="2743"/>
      <c r="F140" s="2278"/>
      <c r="G140" s="2745"/>
      <c r="H140" s="2297"/>
      <c r="I140" s="2685" t="s">
        <v>1026</v>
      </c>
      <c r="J140" s="2739"/>
      <c r="K140" s="2740"/>
      <c r="L140" s="810"/>
      <c r="M140" s="811" t="s">
        <v>110</v>
      </c>
      <c r="N140" s="1965"/>
      <c r="O140" s="812"/>
      <c r="P140" s="813"/>
      <c r="Q140" s="812"/>
      <c r="R140" s="814">
        <v>0</v>
      </c>
      <c r="S140" s="2349"/>
      <c r="T140" s="887"/>
      <c r="U140" s="259"/>
      <c r="V140" s="259"/>
      <c r="AC140" s="259"/>
    </row>
    <row s="8325" customFormat="1" customHeight="1" ht="11.25">
      <c r="A141" s="1976"/>
      <c r="B141" s="1330"/>
      <c r="C141" s="582"/>
      <c r="D141" s="259"/>
      <c r="E141" s="2743"/>
      <c r="F141" s="2278"/>
      <c r="G141" s="2745"/>
      <c r="H141" s="2297"/>
      <c r="I141" s="2685"/>
      <c r="J141" s="2739"/>
      <c r="K141" s="2741"/>
      <c r="L141" s="815"/>
      <c r="M141" s="816"/>
      <c r="N141" s="817" t="s">
        <v>1942</v>
      </c>
      <c r="O141" s="817"/>
      <c r="P141" s="817"/>
      <c r="Q141" s="817"/>
      <c r="R141" s="818"/>
      <c r="S141" s="2349"/>
      <c r="T141" s="887"/>
      <c r="U141" s="259"/>
      <c r="V141" s="259"/>
      <c r="AC141" s="259"/>
    </row>
    <row s="8325" customFormat="1" customHeight="1" ht="11.25">
      <c r="A142" s="1976"/>
      <c r="B142" s="1330"/>
      <c r="C142" s="582"/>
      <c r="D142" s="259"/>
      <c r="E142" s="2744"/>
      <c r="F142" s="2278"/>
      <c r="G142" s="2746"/>
      <c r="H142" s="815" t="s">
        <v>28</v>
      </c>
      <c r="I142" s="816"/>
      <c r="J142" s="817" t="s">
        <v>1943</v>
      </c>
      <c r="K142" s="817"/>
      <c r="L142" s="817"/>
      <c r="M142" s="817"/>
      <c r="N142" s="817"/>
      <c r="O142" s="817"/>
      <c r="P142" s="817"/>
      <c r="Q142" s="817"/>
      <c r="R142" s="818"/>
      <c r="S142" s="2349"/>
      <c r="T142" s="887"/>
      <c r="U142" s="259"/>
      <c r="V142" s="259"/>
      <c r="AC142" s="259"/>
    </row>
    <row r="147" s="8325" customFormat="1" customHeight="1" ht="11.25">
      <c r="A147" s="1976"/>
      <c r="B147" s="1330"/>
      <c r="C147" s="582"/>
      <c r="D147" s="259"/>
      <c r="E147" s="2000"/>
      <c r="F147" s="2000"/>
      <c r="G147" s="2000"/>
      <c r="H147" s="2297"/>
      <c r="I147" s="2685" t="s">
        <v>1026</v>
      </c>
      <c r="J147" s="2739"/>
      <c r="K147" s="2740"/>
      <c r="L147" s="810"/>
      <c r="M147" s="811" t="s">
        <v>110</v>
      </c>
      <c r="N147" s="1965"/>
      <c r="O147" s="812"/>
      <c r="P147" s="813"/>
      <c r="Q147" s="812"/>
      <c r="R147" s="814">
        <v>0</v>
      </c>
      <c r="S147" s="259"/>
      <c r="T147" s="887"/>
      <c r="U147" s="259"/>
      <c r="V147" s="259"/>
      <c r="AC147" s="259"/>
    </row>
    <row s="8325" customFormat="1" customHeight="1" ht="11.25">
      <c r="A148" s="1976"/>
      <c r="B148" s="1330"/>
      <c r="C148" s="582"/>
      <c r="D148" s="259"/>
      <c r="E148" s="2000"/>
      <c r="F148" s="2000"/>
      <c r="G148" s="2000"/>
      <c r="H148" s="2297"/>
      <c r="I148" s="2685"/>
      <c r="J148" s="2739"/>
      <c r="K148" s="2741"/>
      <c r="L148" s="815"/>
      <c r="M148" s="816"/>
      <c r="N148" s="817" t="s">
        <v>1942</v>
      </c>
      <c r="O148" s="817"/>
      <c r="P148" s="817"/>
      <c r="Q148" s="817"/>
      <c r="R148" s="818"/>
      <c r="S148" s="259"/>
      <c r="T148" s="887"/>
      <c r="U148" s="259"/>
      <c r="V148" s="259"/>
      <c r="AC148" s="259"/>
    </row>
    <row r="150" s="8325"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335" customFormat="1" customHeight="1" ht="17.25">
      <c r="A152" s="1985" t="s">
        <v>1944</v>
      </c>
    </row>
    <row customHeight="1" ht="17.25">
      <c r="G153" s="2009"/>
      <c r="H153" s="2009"/>
      <c r="I153" s="2009"/>
      <c r="M153" s="2005"/>
    </row>
    <row s="8391" customFormat="1" customHeight="1" ht="17.25">
      <c r="A154" s="2010"/>
      <c r="C154" s="2012"/>
      <c r="D154" s="2699"/>
      <c r="E154" s="2313"/>
      <c r="F154" s="2315"/>
      <c r="G154" s="2701"/>
      <c r="H154" s="2699"/>
      <c r="I154" s="2699">
        <v>1</v>
      </c>
      <c r="J154" s="2671"/>
      <c r="K154" s="2355" t="s">
        <v>67</v>
      </c>
      <c r="L154" s="2278"/>
      <c r="M154" s="2278" t="s">
        <v>110</v>
      </c>
      <c r="N154" s="2674" t="str">
        <f>IF(Z154="","",INDEX(TERRITORY_MR_LIST,MATCH(Z154,TERRITORY_LIST_ID,0)))</f>
        <v/>
      </c>
      <c r="O154" s="2355" t="s">
        <v>67</v>
      </c>
      <c r="P154" s="2278"/>
      <c r="Q154" s="2278" t="s">
        <v>110</v>
      </c>
      <c r="R154" s="2672" t="s">
        <v>28</v>
      </c>
      <c r="S154" s="2277" t="s">
        <v>67</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1"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211</v>
      </c>
      <c r="W155" s="489"/>
      <c r="Y155" s="1429"/>
      <c r="Z155" s="1429"/>
      <c r="AA155" s="1429"/>
      <c r="AB155" s="1429"/>
      <c r="AC155" s="1429"/>
      <c r="AD155" s="1429"/>
      <c r="AE155" s="1429"/>
      <c r="AF155" s="1429"/>
      <c r="AG155" s="1429"/>
      <c r="AH155" s="1429"/>
      <c r="AI155" s="1429"/>
      <c r="AJ155" s="1429"/>
      <c r="AK155" s="1429"/>
    </row>
    <row s="8391" customFormat="1" customHeight="1" ht="17.25">
      <c r="A156" s="2010"/>
      <c r="C156" s="2015"/>
      <c r="D156" s="2673"/>
      <c r="E156" s="2700"/>
      <c r="F156" s="2316"/>
      <c r="G156" s="2702"/>
      <c r="H156" s="2673"/>
      <c r="I156" s="2673"/>
      <c r="J156" s="2703"/>
      <c r="K156" s="2356"/>
      <c r="L156" s="2673"/>
      <c r="M156" s="2673"/>
      <c r="N156" s="2675"/>
      <c r="O156" s="2282"/>
      <c r="P156" s="487"/>
      <c r="Q156" s="488"/>
      <c r="R156" s="488" t="s">
        <v>212</v>
      </c>
      <c r="S156" s="2016"/>
      <c r="T156" s="2016"/>
      <c r="U156" s="2016"/>
      <c r="V156" s="2016"/>
      <c r="W156" s="489"/>
      <c r="Y156" s="1429"/>
      <c r="Z156" s="1429"/>
      <c r="AA156" s="1429"/>
      <c r="AB156" s="1429"/>
      <c r="AC156" s="1429"/>
      <c r="AD156" s="1429"/>
      <c r="AE156" s="1429"/>
      <c r="AF156" s="1429"/>
      <c r="AG156" s="1429"/>
      <c r="AH156" s="1429"/>
      <c r="AI156" s="1429"/>
      <c r="AJ156" s="1429"/>
      <c r="AK156" s="1429"/>
    </row>
    <row s="8391" customFormat="1" customHeight="1" ht="17.25">
      <c r="A157" s="2010"/>
      <c r="C157" s="2015"/>
      <c r="D157" s="2673"/>
      <c r="E157" s="2700"/>
      <c r="F157" s="2316"/>
      <c r="G157" s="2702"/>
      <c r="H157" s="2673"/>
      <c r="I157" s="2673"/>
      <c r="J157" s="2703"/>
      <c r="K157" s="2282"/>
      <c r="L157" s="487"/>
      <c r="M157" s="488"/>
      <c r="N157" s="488" t="s">
        <v>213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1" customFormat="1" customHeight="1" ht="17.25">
      <c r="A158" s="2010"/>
      <c r="C158" s="2015"/>
      <c r="D158" s="2673"/>
      <c r="E158" s="2700"/>
      <c r="F158" s="2317"/>
      <c r="G158" s="2702"/>
      <c r="H158" s="487"/>
      <c r="I158" s="488"/>
      <c r="J158" s="488" t="s">
        <v>214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1" customFormat="1" customHeight="1" ht="17.25">
      <c r="A160" s="2010"/>
      <c r="C160" s="2012"/>
      <c r="D160" s="2000"/>
      <c r="E160" s="2017"/>
      <c r="F160" s="1954"/>
      <c r="G160" s="2018"/>
      <c r="H160" s="2699"/>
      <c r="I160" s="2699">
        <v>1</v>
      </c>
      <c r="J160" s="2671"/>
      <c r="K160" s="2355" t="s">
        <v>67</v>
      </c>
      <c r="L160" s="2278"/>
      <c r="M160" s="2278" t="s">
        <v>110</v>
      </c>
      <c r="N160" s="2674" t="str">
        <f>IF(Z160="","",INDEX(TERRITORY_MR_LIST,MATCH(Z160,TERRITORY_LIST_ID,0)))</f>
        <v/>
      </c>
      <c r="O160" s="2355" t="s">
        <v>67</v>
      </c>
      <c r="P160" s="2278"/>
      <c r="Q160" s="2278" t="s">
        <v>110</v>
      </c>
      <c r="R160" s="2672" t="s">
        <v>28</v>
      </c>
      <c r="S160" s="2277" t="s">
        <v>67</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1"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211</v>
      </c>
      <c r="W161" s="489"/>
      <c r="Y161" s="1429"/>
      <c r="Z161" s="1429"/>
      <c r="AA161" s="1429"/>
      <c r="AB161" s="1429"/>
      <c r="AC161" s="1429"/>
      <c r="AD161" s="1429"/>
      <c r="AE161" s="1429"/>
      <c r="AF161" s="1429"/>
      <c r="AG161" s="1429"/>
      <c r="AH161" s="1429"/>
      <c r="AI161" s="1429"/>
      <c r="AJ161" s="1429"/>
      <c r="AK161" s="1429"/>
    </row>
    <row s="8391" customFormat="1" customHeight="1" ht="17.25">
      <c r="A162" s="2010"/>
      <c r="C162" s="2015"/>
      <c r="D162" s="2000"/>
      <c r="E162" s="2017"/>
      <c r="F162" s="1954"/>
      <c r="G162" s="2018"/>
      <c r="H162" s="2673"/>
      <c r="I162" s="2673"/>
      <c r="J162" s="2703"/>
      <c r="K162" s="2356"/>
      <c r="L162" s="2673"/>
      <c r="M162" s="2673"/>
      <c r="N162" s="2675"/>
      <c r="O162" s="2282"/>
      <c r="P162" s="487"/>
      <c r="Q162" s="488"/>
      <c r="R162" s="488" t="s">
        <v>212</v>
      </c>
      <c r="S162" s="2016"/>
      <c r="T162" s="2016"/>
      <c r="U162" s="2016"/>
      <c r="V162" s="2016"/>
      <c r="W162" s="489"/>
      <c r="Y162" s="1429"/>
      <c r="Z162" s="1429"/>
      <c r="AA162" s="1429"/>
      <c r="AB162" s="1429"/>
      <c r="AC162" s="1429"/>
      <c r="AD162" s="1429"/>
      <c r="AE162" s="1429"/>
      <c r="AF162" s="1429"/>
      <c r="AG162" s="1429"/>
      <c r="AH162" s="1429"/>
      <c r="AI162" s="1429"/>
      <c r="AJ162" s="1429"/>
      <c r="AK162" s="1429"/>
    </row>
    <row s="8391" customFormat="1" customHeight="1" ht="17.25">
      <c r="A163" s="2010"/>
      <c r="C163" s="2015"/>
      <c r="D163" s="2000"/>
      <c r="E163" s="2017"/>
      <c r="F163" s="1954"/>
      <c r="G163" s="2018"/>
      <c r="H163" s="2673"/>
      <c r="I163" s="2673"/>
      <c r="J163" s="2703"/>
      <c r="K163" s="2282"/>
      <c r="L163" s="487"/>
      <c r="M163" s="488"/>
      <c r="N163" s="488" t="s">
        <v>213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1"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67</v>
      </c>
      <c r="P165" s="2278"/>
      <c r="Q165" s="2278" t="s">
        <v>110</v>
      </c>
      <c r="R165" s="2672" t="s">
        <v>28</v>
      </c>
      <c r="S165" s="2277" t="s">
        <v>67</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1"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211</v>
      </c>
      <c r="W166" s="489"/>
      <c r="Y166" s="1429"/>
      <c r="Z166" s="1429"/>
      <c r="AA166" s="1429"/>
      <c r="AB166" s="1429"/>
      <c r="AC166" s="1429"/>
      <c r="AD166" s="1429"/>
      <c r="AE166" s="1429"/>
      <c r="AF166" s="1429"/>
      <c r="AG166" s="1429"/>
      <c r="AH166" s="1429"/>
      <c r="AI166" s="1429"/>
      <c r="AJ166" s="1429"/>
      <c r="AK166" s="1429"/>
    </row>
    <row s="8391" customFormat="1" customHeight="1" ht="17.25">
      <c r="A167" s="2010"/>
      <c r="C167" s="2015"/>
      <c r="D167" s="2000"/>
      <c r="E167" s="2017"/>
      <c r="F167" s="1954"/>
      <c r="G167" s="2018"/>
      <c r="H167" s="2000"/>
      <c r="I167" s="2000"/>
      <c r="J167" s="2019"/>
      <c r="K167" s="1930"/>
      <c r="L167" s="2673"/>
      <c r="M167" s="2673"/>
      <c r="N167" s="2675"/>
      <c r="O167" s="2282"/>
      <c r="P167" s="487"/>
      <c r="Q167" s="488"/>
      <c r="R167" s="488" t="s">
        <v>212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1"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67</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1"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1"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35" customFormat="1" customHeight="1" ht="17.25">
      <c r="A174" s="1985" t="s">
        <v>1945</v>
      </c>
    </row>
    <row customHeight="1" ht="17.25">
      <c r="G175" s="2009"/>
      <c r="H175" s="2009"/>
      <c r="I175" s="2009"/>
      <c r="M175" s="2005"/>
    </row>
    <row s="8391" customFormat="1" customHeight="1" ht="17.25">
      <c r="A176" s="2010"/>
      <c r="C176" s="2012"/>
      <c r="D176" s="2699"/>
      <c r="E176" s="2313"/>
      <c r="F176" s="2315"/>
      <c r="G176" s="2701"/>
      <c r="H176" s="2699"/>
      <c r="I176" s="2699">
        <v>1</v>
      </c>
      <c r="J176" s="2671"/>
      <c r="K176" s="2355" t="s">
        <v>67</v>
      </c>
      <c r="L176" s="2278"/>
      <c r="M176" s="2278" t="s">
        <v>110</v>
      </c>
      <c r="N176" s="2674" t="str">
        <f>IF(Z176="","",INDEX(TERRITORY_MR_LIST,MATCH(Z176,TERRITORY_LIST_ID,0)))</f>
        <v/>
      </c>
      <c r="O176" s="2355" t="s">
        <v>67</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1"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1" customFormat="1" customHeight="1" ht="17.25">
      <c r="A178" s="2010"/>
      <c r="C178" s="2015"/>
      <c r="D178" s="2673"/>
      <c r="E178" s="2700"/>
      <c r="F178" s="2316"/>
      <c r="G178" s="2702"/>
      <c r="H178" s="2673"/>
      <c r="I178" s="2673"/>
      <c r="J178" s="2703"/>
      <c r="K178" s="2356"/>
      <c r="L178" s="2673"/>
      <c r="M178" s="2673"/>
      <c r="N178" s="2675"/>
      <c r="O178" s="2282"/>
      <c r="P178" s="487"/>
      <c r="Q178" s="488"/>
      <c r="R178" s="488" t="s">
        <v>212</v>
      </c>
      <c r="S178" s="2016"/>
      <c r="T178" s="2016"/>
      <c r="U178" s="2016"/>
      <c r="V178" s="2016"/>
      <c r="W178" s="1603"/>
      <c r="Y178" s="1429"/>
      <c r="Z178" s="1429"/>
      <c r="AA178" s="1429"/>
      <c r="AB178" s="1429"/>
      <c r="AC178" s="1429"/>
      <c r="AD178" s="1429"/>
      <c r="AE178" s="1429"/>
      <c r="AF178" s="1429"/>
      <c r="AG178" s="1429"/>
      <c r="AH178" s="1429"/>
      <c r="AI178" s="1429"/>
      <c r="AJ178" s="1429"/>
      <c r="AK178" s="1429"/>
    </row>
    <row s="8391" customFormat="1" customHeight="1" ht="17.25">
      <c r="A179" s="2010"/>
      <c r="C179" s="2015"/>
      <c r="D179" s="2673"/>
      <c r="E179" s="2700"/>
      <c r="F179" s="2316"/>
      <c r="G179" s="2702"/>
      <c r="H179" s="2673"/>
      <c r="I179" s="2673"/>
      <c r="J179" s="2703"/>
      <c r="K179" s="2282"/>
      <c r="L179" s="487"/>
      <c r="M179" s="488"/>
      <c r="N179" s="488" t="s">
        <v>213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1" customFormat="1" customHeight="1" ht="17.25">
      <c r="A180" s="2010"/>
      <c r="C180" s="2015"/>
      <c r="D180" s="2673"/>
      <c r="E180" s="2700"/>
      <c r="F180" s="2317"/>
      <c r="G180" s="2702"/>
      <c r="H180" s="487"/>
      <c r="I180" s="488"/>
      <c r="J180" s="488" t="s">
        <v>214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1" customFormat="1" customHeight="1" ht="17.25">
      <c r="A182" s="2010"/>
      <c r="C182" s="2012"/>
      <c r="D182" s="2000"/>
      <c r="E182" s="2017"/>
      <c r="F182" s="1954"/>
      <c r="G182" s="2018"/>
      <c r="H182" s="2699"/>
      <c r="I182" s="2699">
        <v>1</v>
      </c>
      <c r="J182" s="2671"/>
      <c r="K182" s="2355" t="s">
        <v>67</v>
      </c>
      <c r="L182" s="2278"/>
      <c r="M182" s="2278" t="s">
        <v>110</v>
      </c>
      <c r="N182" s="2674" t="str">
        <f>IF(Z182="","",INDEX(TERRITORY_MR_LIST,MATCH(Z182,TERRITORY_LIST_ID,0)))</f>
        <v/>
      </c>
      <c r="O182" s="2355" t="s">
        <v>67</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1"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1" customFormat="1" customHeight="1" ht="17.25">
      <c r="A184" s="2010"/>
      <c r="C184" s="2015"/>
      <c r="D184" s="2000"/>
      <c r="E184" s="2017"/>
      <c r="F184" s="1954"/>
      <c r="G184" s="2018"/>
      <c r="H184" s="2673"/>
      <c r="I184" s="2673"/>
      <c r="J184" s="2703"/>
      <c r="K184" s="2356"/>
      <c r="L184" s="2673"/>
      <c r="M184" s="2673"/>
      <c r="N184" s="2675"/>
      <c r="O184" s="2282"/>
      <c r="P184" s="487"/>
      <c r="Q184" s="488"/>
      <c r="R184" s="488" t="s">
        <v>212</v>
      </c>
      <c r="S184" s="2016"/>
      <c r="T184" s="2016"/>
      <c r="U184" s="2016"/>
      <c r="V184" s="2016"/>
      <c r="W184" s="1603"/>
      <c r="Y184" s="1429"/>
      <c r="Z184" s="1429"/>
      <c r="AA184" s="1429"/>
      <c r="AB184" s="1429"/>
      <c r="AC184" s="1429"/>
      <c r="AD184" s="1429"/>
      <c r="AE184" s="1429"/>
      <c r="AF184" s="1429"/>
      <c r="AG184" s="1429"/>
      <c r="AH184" s="1429"/>
      <c r="AI184" s="1429"/>
      <c r="AJ184" s="1429"/>
      <c r="AK184" s="1429"/>
    </row>
    <row s="8391" customFormat="1" customHeight="1" ht="17.25">
      <c r="A185" s="2010"/>
      <c r="C185" s="2015"/>
      <c r="D185" s="2000"/>
      <c r="E185" s="2017"/>
      <c r="F185" s="1954"/>
      <c r="G185" s="2018"/>
      <c r="H185" s="2673"/>
      <c r="I185" s="2673"/>
      <c r="J185" s="2703"/>
      <c r="K185" s="2282"/>
      <c r="L185" s="487"/>
      <c r="M185" s="488"/>
      <c r="N185" s="488" t="s">
        <v>213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1"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67</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1"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1" customFormat="1" customHeight="1" ht="17.25">
      <c r="A189" s="2010"/>
      <c r="C189" s="2015"/>
      <c r="D189" s="2000"/>
      <c r="E189" s="2017"/>
      <c r="F189" s="1954"/>
      <c r="G189" s="2018"/>
      <c r="H189" s="2000"/>
      <c r="I189" s="2000"/>
      <c r="J189" s="2021"/>
      <c r="K189" s="2018"/>
      <c r="L189" s="2673"/>
      <c r="M189" s="2673"/>
      <c r="N189" s="2675"/>
      <c r="O189" s="2282"/>
      <c r="P189" s="487"/>
      <c r="Q189" s="488"/>
      <c r="R189" s="488" t="s">
        <v>212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1"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1"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35" customFormat="1" customHeight="1" ht="17.25">
      <c r="A200" s="1985" t="s">
        <v>1946</v>
      </c>
    </row>
    <row customHeight="1" ht="17.25">
      <c r="G201" s="2009"/>
      <c r="H201" s="2009"/>
      <c r="I201" s="2009"/>
      <c r="M201" s="2005"/>
    </row>
    <row s="8325" customFormat="1" customHeight="1" ht="15">
      <c r="D202" s="2693"/>
      <c r="E202" s="2369"/>
      <c r="F202" s="2369"/>
      <c r="G202" s="2355"/>
      <c r="H202" s="1734"/>
      <c r="I202" s="2697">
        <v>1</v>
      </c>
      <c r="J202" s="2671"/>
      <c r="K202" s="1749"/>
      <c r="L202" s="2355" t="s">
        <v>67</v>
      </c>
      <c r="M202" s="2355" t="s">
        <v>67</v>
      </c>
      <c r="N202" s="1734"/>
      <c r="O202" s="2278" t="s">
        <v>110</v>
      </c>
      <c r="P202" s="2687"/>
      <c r="Q202" s="1750"/>
      <c r="R202" s="2355" t="s">
        <v>67</v>
      </c>
      <c r="S202" s="2355" t="s">
        <v>67</v>
      </c>
      <c r="T202" s="2025"/>
      <c r="U202" s="2278" t="s">
        <v>110</v>
      </c>
      <c r="V202" s="2694" t="str">
        <f>IF(AK202="","",INDEX(TERRITORY_MR_LIST,MATCH(AK202,TERRITORY_LIST_ID,0)))</f>
        <v/>
      </c>
      <c r="W202" s="1751"/>
      <c r="X202" s="2355" t="s">
        <v>67</v>
      </c>
      <c r="Y202" s="2355" t="s">
        <v>19</v>
      </c>
      <c r="Z202" s="1734"/>
      <c r="AA202" s="2278" t="s">
        <v>110</v>
      </c>
      <c r="AB202" s="2696"/>
      <c r="AC202" s="1752"/>
      <c r="AD202" s="2355" t="s">
        <v>67</v>
      </c>
      <c r="AE202" s="2355" t="s">
        <v>19</v>
      </c>
      <c r="AF202" s="1732"/>
      <c r="AG202" s="1981" t="s">
        <v>110</v>
      </c>
      <c r="AH202" s="1742"/>
      <c r="AI202" s="1971"/>
    </row>
    <row s="8325"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1947</v>
      </c>
      <c r="AI203" s="2689"/>
    </row>
    <row s="8325"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1948</v>
      </c>
      <c r="AC204" s="2690"/>
      <c r="AD204" s="2690"/>
      <c r="AE204" s="2690"/>
      <c r="AF204" s="2690"/>
      <c r="AG204" s="2690"/>
      <c r="AH204" s="2690"/>
      <c r="AI204" s="2691"/>
    </row>
    <row s="8325"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325" customFormat="1" customHeight="1" ht="11.25">
      <c r="D206" s="2693"/>
      <c r="E206" s="2369"/>
      <c r="F206" s="2369"/>
      <c r="G206" s="2356"/>
      <c r="H206" s="1738"/>
      <c r="I206" s="2697"/>
      <c r="J206" s="2698"/>
      <c r="K206" s="1733"/>
      <c r="L206" s="2356"/>
      <c r="M206" s="2356"/>
      <c r="N206" s="1738"/>
      <c r="O206" s="1739"/>
      <c r="P206" s="2688" t="s">
        <v>1949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1" customFormat="1" customHeight="1" ht="11.25">
      <c r="D207" s="2693"/>
      <c r="E207" s="2369"/>
      <c r="F207" s="2369"/>
      <c r="G207" s="2282"/>
      <c r="H207" s="1740"/>
      <c r="I207" s="1741"/>
      <c r="J207" s="2688" t="s">
        <v>214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25"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25"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25"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25"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25"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1"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D21DC-B28D-DE85-3D2D-80E263DC106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55" width="43.140625"/>
    <col min="2" max="2" style="10655" width="43.140625" hidden="1"/>
    <col min="3" max="3" style="10655" width="43.140625"/>
    <col min="4" max="5" style="10655" width="36.421875" customWidth="1"/>
    <col min="6" max="8" style="10656" width="36.421875" customWidth="1"/>
  </cols>
  <sheetData>
    <row customHeight="1" ht="9">
      <c r="A1" s="1016" t="s">
        <v>1950</v>
      </c>
      <c r="B1" s="1016"/>
      <c r="C1" s="1152" t="s">
        <v>1951</v>
      </c>
      <c r="D1" s="1150" t="s">
        <v>812</v>
      </c>
      <c r="E1" s="1150" t="s">
        <v>858</v>
      </c>
      <c r="F1" s="1150" t="s">
        <v>911</v>
      </c>
      <c r="G1" s="1150" t="s">
        <v>898</v>
      </c>
      <c r="H1" s="1150" t="s">
        <v>1625</v>
      </c>
    </row>
    <row customHeight="1" ht="9">
      <c r="A2" s="1153" t="s">
        <v>1952</v>
      </c>
      <c r="B2" s="1153"/>
      <c r="C2" s="1154" t="str">
        <f>INDEX(TEMPLATE_NUMBER_FORM_LIST,MATCH(TEMPLATE_SPHERE,TEMPLATE_SPHERE_LIST,0))</f>
        <v>16</v>
      </c>
      <c r="D2" s="1153" t="s">
        <v>1474</v>
      </c>
      <c r="E2" s="1153" t="s">
        <v>149</v>
      </c>
      <c r="F2" s="1155" t="s">
        <v>149</v>
      </c>
      <c r="G2" s="1153" t="s">
        <v>149</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1954</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1956</v>
      </c>
    </row>
    <row customHeight="1" ht="117">
      <c r="A5" s="1016" t="s">
        <v>1957</v>
      </c>
      <c r="B5" s="1016" t="s">
        <v>91</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1959</v>
      </c>
    </row>
    <row customHeight="1" ht="90">
      <c r="A6" s="1016" t="s">
        <v>1960</v>
      </c>
      <c r="B6" s="1016" t="s">
        <v>92</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1961</v>
      </c>
      <c r="B7" s="1016" t="s">
        <v>112</v>
      </c>
      <c r="C7" s="1154" t="str">
        <f>IF(TEMPLATE_SPHERE="HEAT",D7,E7)</f>
        <v>Форма 11. Информация о расходах на капитальный и текущий ремонт основных средств</v>
      </c>
      <c r="D7" s="1016" t="s">
        <v>1962</v>
      </c>
      <c r="E7" s="1016" t="s">
        <v>1963</v>
      </c>
      <c r="F7" s="1156"/>
      <c r="G7" s="1156"/>
      <c r="H7" s="1156"/>
    </row>
    <row customHeight="1" ht="108">
      <c r="A8" s="1016" t="s">
        <v>1964</v>
      </c>
      <c r="B8" s="1016" t="s">
        <v>93</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1163</v>
      </c>
      <c r="E8" s="1016" t="s">
        <v>1965</v>
      </c>
      <c r="F8" s="1156"/>
      <c r="G8" s="1156"/>
      <c r="H8" s="1156"/>
    </row>
    <row customHeight="1" ht="99">
      <c r="A9" s="1016" t="s">
        <v>1966</v>
      </c>
      <c r="B9" s="1016"/>
      <c r="C9" s="1016" t="s">
        <v>1967</v>
      </c>
      <c r="D9" s="1016"/>
      <c r="E9" s="1016"/>
      <c r="F9" s="1156"/>
      <c r="G9" s="1156"/>
      <c r="H9" s="1156"/>
    </row>
    <row customHeight="1" ht="126">
      <c r="A10" s="1016" t="s">
        <v>1968</v>
      </c>
      <c r="B10" s="1016"/>
      <c r="C10" s="1016" t="s">
        <v>1969</v>
      </c>
      <c r="D10" s="1016"/>
      <c r="E10" s="1016"/>
      <c r="F10" s="1156"/>
      <c r="G10" s="1156"/>
      <c r="H10" s="1156"/>
    </row>
    <row customHeight="1" ht="108">
      <c r="A11" s="1016" t="s">
        <v>1970</v>
      </c>
      <c r="B11" s="1016"/>
      <c r="C11" s="1016" t="s">
        <v>1971</v>
      </c>
      <c r="D11" s="1016"/>
      <c r="E11" s="1016"/>
      <c r="F11" s="1156"/>
      <c r="G11" s="1156"/>
      <c r="H11" s="1156"/>
    </row>
    <row customHeight="1" ht="54">
      <c r="A12" s="1016" t="s">
        <v>1972</v>
      </c>
      <c r="B12" s="1016"/>
      <c r="C12" s="1016" t="s">
        <v>1973</v>
      </c>
      <c r="D12" s="1016"/>
      <c r="E12" s="1016"/>
      <c r="F12" s="1156"/>
      <c r="G12" s="1156"/>
      <c r="H12" s="1156"/>
    </row>
    <row customHeight="1" ht="45">
      <c r="A13" s="1016" t="s">
        <v>1974</v>
      </c>
      <c r="B13" s="1016"/>
      <c r="C13" s="1016" t="s">
        <v>1975</v>
      </c>
      <c r="D13" s="1016"/>
      <c r="E13" s="1016"/>
      <c r="F13" s="1156"/>
      <c r="G13" s="1156"/>
      <c r="H13" s="1156"/>
    </row>
    <row customHeight="1" ht="117">
      <c r="A14" s="1016" t="s">
        <v>1976</v>
      </c>
      <c r="B14" s="1016"/>
      <c r="C14" s="1016" t="s">
        <v>1977</v>
      </c>
      <c r="D14" s="1016"/>
      <c r="E14" s="1016"/>
      <c r="F14" s="1156"/>
      <c r="G14" s="1156"/>
      <c r="H14" s="1156"/>
    </row>
    <row customHeight="1" ht="117">
      <c r="A15" s="1016" t="s">
        <v>1978</v>
      </c>
      <c r="B15" s="1016"/>
      <c r="C15" s="1016" t="s">
        <v>1979</v>
      </c>
      <c r="D15" s="1016"/>
      <c r="E15" s="1016"/>
      <c r="F15" s="1156"/>
      <c r="G15" s="1156"/>
      <c r="H15" s="1156"/>
    </row>
    <row customHeight="1" ht="63">
      <c r="A16" s="1016" t="s">
        <v>1980</v>
      </c>
      <c r="B16" s="1016"/>
      <c r="C16" s="1016" t="s">
        <v>1981</v>
      </c>
      <c r="D16" s="1016"/>
      <c r="E16" s="1016"/>
      <c r="F16" s="1156"/>
      <c r="G16" s="1156"/>
      <c r="H16" s="1156"/>
    </row>
    <row customHeight="1" ht="54">
      <c r="A17" s="1016" t="s">
        <v>1982</v>
      </c>
      <c r="B17" s="1016"/>
      <c r="C17" s="1154" t="s">
        <v>1983</v>
      </c>
      <c r="D17" s="1016"/>
      <c r="E17" s="1016"/>
      <c r="F17" s="1156"/>
      <c r="G17" s="1156"/>
      <c r="H17" s="1156"/>
    </row>
    <row customHeight="1" ht="27">
      <c r="A18" s="1016" t="s">
        <v>1984</v>
      </c>
      <c r="B18" s="1016"/>
      <c r="C18" s="1154" t="s">
        <v>1985</v>
      </c>
      <c r="D18" s="1016"/>
      <c r="E18" s="1016"/>
      <c r="F18" s="1156"/>
      <c r="G18" s="1156"/>
      <c r="H18" s="1156"/>
    </row>
    <row customHeight="1" ht="54">
      <c r="A19" s="1016" t="s">
        <v>1986</v>
      </c>
      <c r="B19" s="1016"/>
      <c r="C19" s="1154" t="s">
        <v>1987</v>
      </c>
      <c r="D19" s="1016"/>
      <c r="E19" s="1016"/>
      <c r="F19" s="1156"/>
      <c r="G19" s="1156"/>
      <c r="H19" s="1156"/>
    </row>
    <row customHeight="1" ht="36">
      <c r="A20" s="1016" t="s">
        <v>1988</v>
      </c>
      <c r="B20" s="1016"/>
      <c r="C20" s="1154" t="s">
        <v>1989</v>
      </c>
      <c r="D20" s="1016"/>
      <c r="E20" s="1016"/>
      <c r="F20" s="1156"/>
      <c r="G20" s="1156"/>
      <c r="H20" s="1156"/>
    </row>
    <row customHeight="1" ht="36">
      <c r="A21" s="1016" t="s">
        <v>1990</v>
      </c>
      <c r="B21" s="1016"/>
      <c r="C21" s="1154" t="s">
        <v>1991</v>
      </c>
      <c r="D21" s="1016"/>
      <c r="E21" s="1016"/>
      <c r="F21" s="1156"/>
      <c r="G21" s="1156"/>
      <c r="H21" s="1156"/>
    </row>
    <row customHeight="1" ht="27">
      <c r="A22" s="1016" t="s">
        <v>1992</v>
      </c>
      <c r="B22" s="1016"/>
      <c r="C22" s="1154" t="s">
        <v>1993</v>
      </c>
      <c r="D22" s="1016"/>
      <c r="E22" s="1016"/>
      <c r="F22" s="1156"/>
      <c r="G22" s="1156"/>
      <c r="H22" s="1156"/>
    </row>
    <row customHeight="1" ht="36">
      <c r="A23" s="1016" t="s">
        <v>1994</v>
      </c>
      <c r="B23" s="1016"/>
      <c r="C23" s="1154" t="s">
        <v>1995</v>
      </c>
      <c r="D23" s="1016"/>
      <c r="E23" s="1016"/>
      <c r="F23" s="1156"/>
      <c r="G23" s="1156"/>
      <c r="H23" s="1156"/>
    </row>
    <row customHeight="1" ht="28.5">
      <c r="A24" s="1016" t="s">
        <v>1996</v>
      </c>
      <c r="B24" s="1016"/>
      <c r="C24" s="1154" t="s">
        <v>1997</v>
      </c>
      <c r="D24" s="1016"/>
      <c r="E24" s="1016"/>
      <c r="F24" s="1156"/>
      <c r="G24" s="1156"/>
      <c r="H24" s="1156"/>
    </row>
    <row customHeight="1" ht="36">
      <c r="A25" s="1016" t="s">
        <v>1998</v>
      </c>
      <c r="B25" s="1016"/>
      <c r="C25" s="1154" t="s">
        <v>1999</v>
      </c>
      <c r="D25" s="1016"/>
      <c r="E25" s="1016"/>
      <c r="F25" s="1156"/>
      <c r="G25" s="1156"/>
      <c r="H25" s="1156"/>
    </row>
    <row customHeight="1" ht="27">
      <c r="A26" s="1016" t="s">
        <v>2000</v>
      </c>
      <c r="B26" s="1016"/>
      <c r="C26" s="1154" t="s">
        <v>2001</v>
      </c>
      <c r="D26" s="1016"/>
      <c r="E26" s="1016"/>
      <c r="F26" s="1156"/>
      <c r="G26" s="1156"/>
      <c r="H26" s="1156"/>
    </row>
    <row customHeight="1" ht="36">
      <c r="A27" s="1016" t="s">
        <v>2002</v>
      </c>
      <c r="B27" s="1016"/>
      <c r="C27" s="1154" t="s">
        <v>2003</v>
      </c>
      <c r="D27" s="1016"/>
      <c r="E27" s="1016"/>
      <c r="F27" s="1156"/>
      <c r="G27" s="1156"/>
      <c r="H27" s="1156"/>
    </row>
    <row customHeight="1" ht="28.5">
      <c r="A28" s="1016" t="s">
        <v>2004</v>
      </c>
      <c r="B28" s="1016"/>
      <c r="C28" s="1154" t="s">
        <v>2005</v>
      </c>
      <c r="D28" s="1016"/>
      <c r="E28" s="1016"/>
      <c r="F28" s="1156"/>
      <c r="G28" s="1156"/>
      <c r="H28" s="1156"/>
    </row>
    <row customHeight="1" ht="126">
      <c r="A29" s="1016" t="s">
        <v>2006</v>
      </c>
      <c r="B29" s="1016" t="s">
        <v>1576</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2008</v>
      </c>
    </row>
    <row customHeight="1" ht="36">
      <c r="A30" s="1016" t="s">
        <v>2009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2010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2015</v>
      </c>
    </row>
    <row customHeight="1" ht="9">
      <c r="A33" s="1016"/>
      <c r="B33" s="1016"/>
      <c r="C33" s="1154"/>
      <c r="D33" s="1016"/>
      <c r="E33" s="1016"/>
      <c r="F33" s="1156"/>
      <c r="G33" s="1156"/>
      <c r="H33" s="1156"/>
    </row>
    <row customHeight="1" ht="9">
      <c r="A34" s="1016"/>
      <c r="B34" s="1016" t="s">
        <v>1512</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41D037-47D9-42BC-B243-4B01D013627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55" width="9.140625"/>
    <col min="3" max="7" style="10699" width="8.00390625" customWidth="1"/>
    <col min="8" max="12" style="10699" width="8.57421875" customWidth="1"/>
    <col min="13" max="14" style="10699" width="27.7109375" customWidth="1"/>
    <col min="15" max="19" style="10699" width="5.140625" customWidth="1"/>
    <col min="20" max="24" style="10699" width="27.7109375" customWidth="1"/>
    <col min="25" max="25" style="10700" width="1.8515625" customWidth="1"/>
    <col min="26" max="26" style="10655" width="27.7109375" customWidth="1"/>
    <col min="27" max="27" style="10701" width="27.7109375" customWidth="1"/>
    <col min="28" max="29" style="10655" width="27.7109375" customWidth="1"/>
    <col min="30" max="30" style="10655" width="3.8515625" customWidth="1"/>
    <col min="31" max="34" style="10655" width="9.140625"/>
  </cols>
  <sheetData>
    <row s="10657" customFormat="1" customHeight="1" ht="18">
      <c r="A1" s="1068"/>
      <c r="B1" s="1068"/>
      <c r="C1" s="1068" t="s">
        <v>2016</v>
      </c>
      <c r="D1" s="1068"/>
      <c r="E1" s="1068"/>
      <c r="F1" s="1068"/>
      <c r="G1" s="1068"/>
      <c r="H1" s="1068" t="s">
        <v>2017</v>
      </c>
      <c r="I1" s="1068"/>
      <c r="J1" s="1068"/>
      <c r="K1" s="1068"/>
      <c r="L1" s="1068"/>
      <c r="M1" s="1068" t="s">
        <v>2018</v>
      </c>
      <c r="N1" s="1068" t="s">
        <v>2019</v>
      </c>
      <c r="O1" s="2762" t="s">
        <v>2020</v>
      </c>
      <c r="P1" s="2762"/>
      <c r="Q1" s="2762"/>
      <c r="R1" s="2762"/>
      <c r="S1" s="2762"/>
      <c r="T1" s="2762" t="s">
        <v>2018</v>
      </c>
      <c r="U1" s="2762"/>
      <c r="V1" s="2762"/>
      <c r="W1" s="2762"/>
      <c r="X1" s="2762"/>
      <c r="Y1" s="1169"/>
      <c r="Z1" s="2762" t="s">
        <v>2021</v>
      </c>
      <c r="AA1" s="2762"/>
      <c r="AB1" s="2762"/>
      <c r="AC1" s="2762"/>
      <c r="AD1" s="2762"/>
    </row>
    <row customHeight="1" ht="18">
      <c r="A2" s="1016"/>
      <c r="B2" s="1016"/>
      <c r="C2" s="1011" t="s">
        <v>812</v>
      </c>
      <c r="D2" s="1011" t="s">
        <v>858</v>
      </c>
      <c r="E2" s="1011" t="s">
        <v>911</v>
      </c>
      <c r="F2" s="1011" t="s">
        <v>898</v>
      </c>
      <c r="G2" s="1011" t="s">
        <v>1625</v>
      </c>
      <c r="H2" s="1013"/>
      <c r="I2" s="1013"/>
      <c r="J2" s="1013"/>
      <c r="K2" s="1013"/>
      <c r="L2" s="1013"/>
      <c r="M2" s="1013"/>
      <c r="N2" s="1013"/>
      <c r="O2" s="1011" t="s">
        <v>812</v>
      </c>
      <c r="P2" s="1011" t="s">
        <v>858</v>
      </c>
      <c r="Q2" s="1011" t="s">
        <v>898</v>
      </c>
      <c r="R2" s="1011" t="s">
        <v>911</v>
      </c>
      <c r="S2" s="1011" t="s">
        <v>1625</v>
      </c>
      <c r="T2" s="1011" t="s">
        <v>812</v>
      </c>
      <c r="U2" s="1011" t="s">
        <v>858</v>
      </c>
      <c r="V2" s="1011" t="s">
        <v>898</v>
      </c>
      <c r="W2" s="1011" t="s">
        <v>911</v>
      </c>
      <c r="X2" s="1011" t="s">
        <v>1625</v>
      </c>
      <c r="Y2" s="1011"/>
      <c r="Z2" s="1011" t="s">
        <v>812</v>
      </c>
      <c r="AA2" s="1020" t="s">
        <v>858</v>
      </c>
      <c r="AB2" s="1011" t="s">
        <v>898</v>
      </c>
      <c r="AC2" s="1011" t="s">
        <v>911</v>
      </c>
      <c r="AD2" s="1011" t="s">
        <v>1625</v>
      </c>
    </row>
    <row customHeight="1" ht="162">
      <c r="A3" s="1015" t="s">
        <v>26</v>
      </c>
      <c r="B3" s="1015"/>
      <c r="C3" s="2766" t="s">
        <v>2022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2023</v>
      </c>
      <c r="AA3" s="1013" t="s">
        <v>2024</v>
      </c>
      <c r="AB3" s="1016" t="s">
        <v>2025</v>
      </c>
      <c r="AC3" s="1016" t="s">
        <v>2026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1563</v>
      </c>
      <c r="D11" s="2769" t="s">
        <v>1559</v>
      </c>
      <c r="E11" s="2769" t="s">
        <v>1658</v>
      </c>
      <c r="F11" s="2769" t="s">
        <v>2027</v>
      </c>
      <c r="G11" s="2769"/>
      <c r="H11" s="1068" t="s">
        <v>2028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2029</v>
      </c>
      <c r="U11" s="1013" t="s">
        <v>2030</v>
      </c>
      <c r="V11" s="1013"/>
      <c r="W11" s="1013"/>
      <c r="X11" s="1013"/>
      <c r="Y11" s="1170"/>
      <c r="Z11" s="1016" t="s">
        <v>2031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2033</v>
      </c>
      <c r="U12" s="1013" t="s">
        <v>2034</v>
      </c>
      <c r="V12" s="1013"/>
      <c r="W12" s="1013"/>
      <c r="X12" s="1013"/>
      <c r="Y12" s="1170"/>
      <c r="Z12" s="1016" t="s">
        <v>2035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2037</v>
      </c>
      <c r="U13" s="1014" t="s">
        <v>2038</v>
      </c>
      <c r="V13" s="1014"/>
      <c r="W13" s="1014"/>
      <c r="X13" s="1013"/>
      <c r="Y13" s="1170"/>
      <c r="Z13" s="1016" t="s">
        <v>2039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2041</v>
      </c>
      <c r="AA14" s="1019" t="s">
        <v>2041</v>
      </c>
      <c r="AB14" s="1016"/>
      <c r="AC14" s="1016"/>
      <c r="AD14" s="1016"/>
    </row>
    <row customHeight="1" ht="108">
      <c r="A15" s="2763"/>
      <c r="B15" s="1069">
        <v>5</v>
      </c>
      <c r="C15" s="2770"/>
      <c r="D15" s="2770"/>
      <c r="E15" s="2770"/>
      <c r="F15" s="2770"/>
      <c r="G15" s="2770"/>
      <c r="H15" s="2764" t="s">
        <v>2042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1661</v>
      </c>
      <c r="B18" s="1069">
        <v>1</v>
      </c>
      <c r="C18" s="1013" t="s">
        <v>2028</v>
      </c>
      <c r="D18" s="1137" t="s">
        <v>2028</v>
      </c>
      <c r="E18" s="1013" t="s">
        <v>2028</v>
      </c>
      <c r="F18" s="1013" t="s">
        <v>2028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2045</v>
      </c>
      <c r="U18" s="1016" t="s">
        <v>2046</v>
      </c>
      <c r="V18" s="1016" t="s">
        <v>2047</v>
      </c>
      <c r="W18" s="1016" t="s">
        <v>2048</v>
      </c>
      <c r="X18" s="1013"/>
      <c r="Y18" s="1170"/>
      <c r="Z18" s="1016" t="s">
        <v>2049</v>
      </c>
      <c r="AA18" s="1019" t="s">
        <v>2050</v>
      </c>
      <c r="AB18" s="1019" t="s">
        <v>2050</v>
      </c>
      <c r="AC18" s="1019" t="s">
        <v>2050</v>
      </c>
      <c r="AD18" s="1016"/>
    </row>
    <row customHeight="1" ht="36">
      <c r="A19" s="1015"/>
      <c r="B19" s="1069">
        <v>2</v>
      </c>
      <c r="C19" s="1013" t="s">
        <v>2032</v>
      </c>
      <c r="D19" s="1137" t="s">
        <v>2032</v>
      </c>
      <c r="E19" s="1013" t="s">
        <v>2032</v>
      </c>
      <c r="F19" s="1013" t="s">
        <v>2032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2051</v>
      </c>
      <c r="U19" s="1016" t="s">
        <v>2052</v>
      </c>
      <c r="V19" s="1016" t="s">
        <v>2053</v>
      </c>
      <c r="W19" s="1016" t="s">
        <v>2054</v>
      </c>
      <c r="X19" s="1013"/>
      <c r="Y19" s="1170"/>
      <c r="Z19" s="1016" t="s">
        <v>2055</v>
      </c>
      <c r="AA19" s="1019" t="s">
        <v>2055</v>
      </c>
      <c r="AB19" s="1019" t="s">
        <v>2055</v>
      </c>
      <c r="AC19" s="1019" t="s">
        <v>2055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2056</v>
      </c>
      <c r="U20" s="1016" t="s">
        <v>2057</v>
      </c>
      <c r="V20" s="1016" t="s">
        <v>2058</v>
      </c>
      <c r="W20" s="1016" t="s">
        <v>2059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2060</v>
      </c>
      <c r="U21" s="1016"/>
      <c r="V21" s="1016"/>
      <c r="W21" s="1016"/>
      <c r="X21" s="1013"/>
      <c r="Y21" s="1170"/>
      <c r="Z21" s="1016" t="s">
        <v>2061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2062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2063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2064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2065</v>
      </c>
      <c r="U25" s="1016" t="s">
        <v>2065</v>
      </c>
      <c r="V25" s="1016" t="s">
        <v>2065</v>
      </c>
      <c r="W25" s="1016" t="s">
        <v>2065</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2066</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2067</v>
      </c>
      <c r="V26" s="1134" t="s">
        <v>2067</v>
      </c>
      <c r="W26" s="1134" t="s">
        <v>2067</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2068</v>
      </c>
      <c r="R27" s="1127" t="s">
        <v>725</v>
      </c>
      <c r="S27" s="1127"/>
      <c r="T27" s="1134" t="s">
        <v>2069</v>
      </c>
      <c r="U27" s="1134" t="s">
        <v>2069</v>
      </c>
      <c r="V27" s="1134" t="s">
        <v>2069</v>
      </c>
      <c r="W27" s="1134" t="s">
        <v>2069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2070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2071</v>
      </c>
      <c r="V29" s="1016"/>
      <c r="W29" s="1016" t="s">
        <v>2071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2072</v>
      </c>
      <c r="U30" s="1016" t="s">
        <v>2072</v>
      </c>
      <c r="V30" s="1016" t="s">
        <v>2072</v>
      </c>
      <c r="W30" s="1016" t="s">
        <v>2072</v>
      </c>
      <c r="X30" s="1013"/>
      <c r="Y30" s="1170"/>
      <c r="Z30" s="1016"/>
      <c r="AA30" s="1019" t="s">
        <v>2073</v>
      </c>
      <c r="AB30" s="1019" t="s">
        <v>2073</v>
      </c>
      <c r="AC30" s="1019" t="s">
        <v>2073</v>
      </c>
      <c r="AD30" s="1016"/>
    </row>
    <row customHeight="1" ht="18">
      <c r="A31" s="1015"/>
      <c r="B31" s="1069">
        <v>14</v>
      </c>
      <c r="C31" s="1013" t="s">
        <v>2074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2075</v>
      </c>
      <c r="P31" s="1127" t="s">
        <v>736</v>
      </c>
      <c r="Q31" s="1127" t="s">
        <v>2075</v>
      </c>
      <c r="R31" s="1127" t="s">
        <v>736</v>
      </c>
      <c r="S31" s="1127"/>
      <c r="T31" s="1135" t="s">
        <v>2076</v>
      </c>
      <c r="U31" s="1016" t="s">
        <v>2076</v>
      </c>
      <c r="V31" s="1016" t="s">
        <v>2076</v>
      </c>
      <c r="W31" s="1016" t="s">
        <v>2076</v>
      </c>
      <c r="X31" s="1013"/>
      <c r="Y31" s="1170"/>
      <c r="Z31" s="1016"/>
      <c r="AA31" s="1019"/>
      <c r="AB31" s="1019"/>
      <c r="AC31" s="1019"/>
      <c r="AD31" s="1016"/>
    </row>
    <row customHeight="1" ht="36">
      <c r="A32" s="1015"/>
      <c r="B32" s="1069">
        <v>15</v>
      </c>
      <c r="C32" s="1013" t="s">
        <v>2077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2078</v>
      </c>
      <c r="P32" s="1127" t="s">
        <v>738</v>
      </c>
      <c r="Q32" s="1127" t="s">
        <v>2078</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2079</v>
      </c>
      <c r="V32" s="1016" t="s">
        <v>2079</v>
      </c>
      <c r="W32" s="1016" t="s">
        <v>2079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2080</v>
      </c>
      <c r="V33" s="1016" t="s">
        <v>2080</v>
      </c>
      <c r="W33" s="1016" t="s">
        <v>2081</v>
      </c>
      <c r="X33" s="1013"/>
      <c r="Y33" s="1170"/>
      <c r="Z33" s="1016"/>
      <c r="AA33" s="1019" t="s">
        <v>2082</v>
      </c>
      <c r="AB33" s="1019" t="s">
        <v>2082</v>
      </c>
      <c r="AC33" s="1019" t="s">
        <v>2082</v>
      </c>
      <c r="AD33" s="1016"/>
    </row>
    <row customHeight="1" ht="27">
      <c r="A34" s="1015"/>
      <c r="B34" s="1069">
        <v>17</v>
      </c>
      <c r="C34" s="1013" t="s">
        <v>2083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2084</v>
      </c>
      <c r="P34" s="1127" t="s">
        <v>2066</v>
      </c>
      <c r="Q34" s="1127" t="s">
        <v>2084</v>
      </c>
      <c r="R34" s="1127" t="s">
        <v>2066</v>
      </c>
      <c r="S34" s="1127"/>
      <c r="T34" s="1136" t="s">
        <v>2085</v>
      </c>
      <c r="U34" s="1016" t="s">
        <v>2085</v>
      </c>
      <c r="V34" s="1016" t="s">
        <v>2085</v>
      </c>
      <c r="W34" s="1016" t="s">
        <v>2086</v>
      </c>
      <c r="X34" s="1013"/>
      <c r="Y34" s="1170"/>
      <c r="Z34" s="1016"/>
      <c r="AA34" s="1019"/>
      <c r="AB34" s="1016"/>
      <c r="AC34" s="1016"/>
      <c r="AD34" s="1016"/>
    </row>
    <row customHeight="1" ht="45">
      <c r="A35" s="1015"/>
      <c r="B35" s="1069">
        <v>18</v>
      </c>
      <c r="C35" s="1013" t="s">
        <v>2087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2088</v>
      </c>
      <c r="P35" s="1127" t="s">
        <v>2068</v>
      </c>
      <c r="Q35" s="1127" t="s">
        <v>2088</v>
      </c>
      <c r="R35" s="1127" t="s">
        <v>2068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2089</v>
      </c>
      <c r="V35" s="1016" t="s">
        <v>2089</v>
      </c>
      <c r="W35" s="1016" t="s">
        <v>2089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2090</v>
      </c>
      <c r="U36" s="1016" t="s">
        <v>2090</v>
      </c>
      <c r="V36" s="1016" t="s">
        <v>2090</v>
      </c>
      <c r="W36" s="1016" t="s">
        <v>2090</v>
      </c>
      <c r="X36" s="1013"/>
      <c r="Y36" s="1170"/>
      <c r="Z36" s="1016"/>
      <c r="AA36" s="1019"/>
      <c r="AB36" s="1016"/>
      <c r="AC36" s="1016"/>
      <c r="AD36" s="1016"/>
    </row>
    <row customHeight="1" ht="18">
      <c r="A37" s="1015"/>
      <c r="B37" s="1069">
        <v>20</v>
      </c>
      <c r="C37" s="1013" t="s">
        <v>2091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2092</v>
      </c>
      <c r="P37" s="1127" t="s">
        <v>2075</v>
      </c>
      <c r="Q37" s="1127" t="s">
        <v>2092</v>
      </c>
      <c r="R37" s="1127" t="s">
        <v>2075</v>
      </c>
      <c r="S37" s="1127"/>
      <c r="T37" s="1134" t="s">
        <v>2093</v>
      </c>
      <c r="U37" s="1016" t="s">
        <v>2093</v>
      </c>
      <c r="V37" s="1016" t="s">
        <v>2093</v>
      </c>
      <c r="W37" s="1016" t="s">
        <v>2093</v>
      </c>
      <c r="X37" s="1013"/>
      <c r="Y37" s="1170"/>
      <c r="Z37" s="1016"/>
      <c r="AA37" s="1019"/>
      <c r="AB37" s="1016"/>
      <c r="AC37" s="1016"/>
      <c r="AD37" s="1016"/>
    </row>
    <row customHeight="1" ht="18">
      <c r="A38" s="1015"/>
      <c r="B38" s="1069">
        <v>21</v>
      </c>
      <c r="C38" s="1013" t="s">
        <v>2094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2095</v>
      </c>
      <c r="P38" s="1127" t="s">
        <v>2078</v>
      </c>
      <c r="Q38" s="1127" t="s">
        <v>2095</v>
      </c>
      <c r="R38" s="1127" t="s">
        <v>2078</v>
      </c>
      <c r="S38" s="1127"/>
      <c r="T38" s="1134" t="s">
        <v>2096</v>
      </c>
      <c r="U38" s="1016" t="s">
        <v>2096</v>
      </c>
      <c r="V38" s="1016" t="s">
        <v>2096</v>
      </c>
      <c r="W38" s="1016" t="s">
        <v>2096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2097</v>
      </c>
      <c r="U39" s="1016" t="s">
        <v>2098</v>
      </c>
      <c r="V39" s="1016" t="s">
        <v>2099</v>
      </c>
      <c r="W39" s="1016" t="s">
        <v>2100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2101</v>
      </c>
      <c r="P40" s="1127" t="s">
        <v>746</v>
      </c>
      <c r="Q40" s="1127" t="s">
        <v>2101</v>
      </c>
      <c r="R40" s="1127" t="s">
        <v>746</v>
      </c>
      <c r="S40" s="1127"/>
      <c r="T40" s="1013" t="s">
        <v>2102</v>
      </c>
      <c r="U40" s="1013" t="s">
        <v>2102</v>
      </c>
      <c r="V40" s="1013" t="s">
        <v>2102</v>
      </c>
      <c r="W40" s="1013" t="s">
        <v>2102</v>
      </c>
      <c r="X40" s="1013"/>
      <c r="Y40" s="1170"/>
      <c r="Z40" s="1016" t="s">
        <v>2103</v>
      </c>
      <c r="AA40" s="1019" t="s">
        <v>2103</v>
      </c>
      <c r="AB40" s="1019" t="s">
        <v>2103</v>
      </c>
      <c r="AC40" s="1019" t="s">
        <v>2103</v>
      </c>
      <c r="AD40" s="1016"/>
    </row>
    <row customHeight="1" ht="27">
      <c r="A41" s="1015"/>
      <c r="B41" s="1069">
        <v>24</v>
      </c>
      <c r="C41" s="1013" t="s">
        <v>2104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2105</v>
      </c>
      <c r="P41" s="1127" t="s">
        <v>2092</v>
      </c>
      <c r="Q41" s="1127" t="s">
        <v>2105</v>
      </c>
      <c r="R41" s="1127" t="s">
        <v>2092</v>
      </c>
      <c r="S41" s="1127"/>
      <c r="T41" s="1013" t="s">
        <v>2106</v>
      </c>
      <c r="U41" s="1013" t="s">
        <v>2106</v>
      </c>
      <c r="V41" s="1013" t="s">
        <v>2106</v>
      </c>
      <c r="W41" s="1013" t="s">
        <v>2106</v>
      </c>
      <c r="X41" s="1013"/>
      <c r="Y41" s="1170"/>
      <c r="Z41" s="1016" t="s">
        <v>2107</v>
      </c>
      <c r="AA41" s="1016" t="s">
        <v>2107</v>
      </c>
      <c r="AB41" s="1016" t="s">
        <v>2107</v>
      </c>
      <c r="AC41" s="1016" t="s">
        <v>2107</v>
      </c>
      <c r="AD41" s="1016"/>
    </row>
    <row customHeight="1" ht="27">
      <c r="A42" s="1015"/>
      <c r="B42" s="1069">
        <v>25</v>
      </c>
      <c r="C42" s="1013" t="s">
        <v>2108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2109</v>
      </c>
      <c r="P42" s="1127" t="s">
        <v>2095</v>
      </c>
      <c r="Q42" s="1127" t="s">
        <v>2109</v>
      </c>
      <c r="R42" s="1127" t="s">
        <v>2095</v>
      </c>
      <c r="S42" s="1127"/>
      <c r="T42" s="1013" t="s">
        <v>2110</v>
      </c>
      <c r="U42" s="1013" t="s">
        <v>2110</v>
      </c>
      <c r="V42" s="1013" t="s">
        <v>2110</v>
      </c>
      <c r="W42" s="1013" t="s">
        <v>2110</v>
      </c>
      <c r="X42" s="1013"/>
      <c r="Y42" s="1170"/>
      <c r="Z42" s="1016" t="s">
        <v>2111</v>
      </c>
      <c r="AA42" s="1016" t="s">
        <v>2111</v>
      </c>
      <c r="AB42" s="1016" t="s">
        <v>2111</v>
      </c>
      <c r="AC42" s="1016" t="s">
        <v>2111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2112</v>
      </c>
      <c r="P43" s="1127" t="s">
        <v>750</v>
      </c>
      <c r="Q43" s="1127" t="s">
        <v>2112</v>
      </c>
      <c r="R43" s="1127" t="s">
        <v>750</v>
      </c>
      <c r="S43" s="1127"/>
      <c r="T43" s="1013" t="s">
        <v>2113</v>
      </c>
      <c r="U43" s="1013" t="s">
        <v>2113</v>
      </c>
      <c r="V43" s="1013" t="s">
        <v>2113</v>
      </c>
      <c r="W43" s="1013" t="s">
        <v>2113</v>
      </c>
      <c r="X43" s="1013"/>
      <c r="Y43" s="1170"/>
      <c r="Z43" s="1016" t="s">
        <v>2114</v>
      </c>
      <c r="AA43" s="1016" t="s">
        <v>2114</v>
      </c>
      <c r="AB43" s="1016" t="s">
        <v>2114</v>
      </c>
      <c r="AC43" s="1016" t="s">
        <v>2114</v>
      </c>
      <c r="AD43" s="1016"/>
    </row>
    <row customHeight="1" ht="27">
      <c r="A44" s="1015"/>
      <c r="B44" s="1069">
        <v>27</v>
      </c>
      <c r="C44" s="1013" t="s">
        <v>2115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2116</v>
      </c>
      <c r="P44" s="1127" t="s">
        <v>2117</v>
      </c>
      <c r="Q44" s="1127" t="s">
        <v>2116</v>
      </c>
      <c r="R44" s="1127" t="s">
        <v>2117</v>
      </c>
      <c r="S44" s="1127"/>
      <c r="T44" s="1013" t="s">
        <v>2106</v>
      </c>
      <c r="U44" s="1013" t="s">
        <v>2106</v>
      </c>
      <c r="V44" s="1013" t="s">
        <v>2106</v>
      </c>
      <c r="W44" s="1013" t="s">
        <v>2106</v>
      </c>
      <c r="X44" s="1013"/>
      <c r="Y44" s="1170"/>
      <c r="Z44" s="1016" t="s">
        <v>2118</v>
      </c>
      <c r="AA44" s="1016" t="s">
        <v>2118</v>
      </c>
      <c r="AB44" s="1016" t="s">
        <v>2118</v>
      </c>
      <c r="AC44" s="1016" t="s">
        <v>2118</v>
      </c>
      <c r="AD44" s="1016"/>
    </row>
    <row customHeight="1" ht="27">
      <c r="A45" s="1015"/>
      <c r="B45" s="1069">
        <v>28</v>
      </c>
      <c r="C45" s="1013" t="s">
        <v>2119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2120</v>
      </c>
      <c r="P45" s="1127" t="s">
        <v>2121</v>
      </c>
      <c r="Q45" s="1127" t="s">
        <v>2120</v>
      </c>
      <c r="R45" s="1127" t="s">
        <v>2121</v>
      </c>
      <c r="S45" s="1127"/>
      <c r="T45" s="1013" t="s">
        <v>2110</v>
      </c>
      <c r="U45" s="1013" t="s">
        <v>2110</v>
      </c>
      <c r="V45" s="1013" t="s">
        <v>2110</v>
      </c>
      <c r="W45" s="1013" t="s">
        <v>2110</v>
      </c>
      <c r="X45" s="1013"/>
      <c r="Y45" s="1170"/>
      <c r="Z45" s="1016" t="s">
        <v>2122</v>
      </c>
      <c r="AA45" s="1016" t="s">
        <v>2122</v>
      </c>
      <c r="AB45" s="1016" t="s">
        <v>2122</v>
      </c>
      <c r="AC45" s="1016" t="s">
        <v>2122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2123</v>
      </c>
      <c r="P46" s="1127" t="s">
        <v>2101</v>
      </c>
      <c r="Q46" s="1127" t="s">
        <v>2123</v>
      </c>
      <c r="R46" s="1127" t="s">
        <v>2101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2124</v>
      </c>
      <c r="V46" s="1013" t="s">
        <v>2124</v>
      </c>
      <c r="W46" s="1013" t="s">
        <v>2124</v>
      </c>
      <c r="X46" s="1013"/>
      <c r="Y46" s="1170"/>
      <c r="Z46" s="1016" t="s">
        <v>2125</v>
      </c>
      <c r="AA46" s="1016" t="s">
        <v>2126</v>
      </c>
      <c r="AB46" s="1016" t="s">
        <v>2126</v>
      </c>
      <c r="AC46" s="1016" t="s">
        <v>2126</v>
      </c>
      <c r="AD46" s="1016"/>
    </row>
    <row customHeight="1" ht="54">
      <c r="A47" s="1015"/>
      <c r="B47" s="1069">
        <v>30</v>
      </c>
      <c r="C47" s="1013" t="s">
        <v>2127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2128</v>
      </c>
      <c r="P47" s="1127" t="s">
        <v>2105</v>
      </c>
      <c r="Q47" s="1127" t="s">
        <v>2128</v>
      </c>
      <c r="R47" s="1127" t="s">
        <v>2105</v>
      </c>
      <c r="S47" s="1127"/>
      <c r="T47" s="1013" t="s">
        <v>2129</v>
      </c>
      <c r="U47" s="1013" t="s">
        <v>2129</v>
      </c>
      <c r="V47" s="1013" t="s">
        <v>2129</v>
      </c>
      <c r="W47" s="1013" t="s">
        <v>2129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2112</v>
      </c>
      <c r="Q48" s="1127" t="s">
        <v>2130</v>
      </c>
      <c r="R48" s="1127" t="s">
        <v>2112</v>
      </c>
      <c r="S48" s="1127"/>
      <c r="T48" s="1013"/>
      <c r="U48" s="1013" t="s">
        <v>2131</v>
      </c>
      <c r="V48" s="1013" t="s">
        <v>2132</v>
      </c>
      <c r="W48" s="1013" t="s">
        <v>2132</v>
      </c>
      <c r="X48" s="1013"/>
      <c r="Y48" s="1170"/>
      <c r="Z48" s="1016"/>
      <c r="AA48" s="1019" t="s">
        <v>2126</v>
      </c>
      <c r="AB48" s="1019" t="s">
        <v>2126</v>
      </c>
      <c r="AC48" s="1019" t="s">
        <v>2126</v>
      </c>
      <c r="AD48" s="1016"/>
    </row>
    <row customHeight="1" ht="54">
      <c r="A49" s="1015"/>
      <c r="B49" s="1069">
        <v>32</v>
      </c>
      <c r="C49" s="1013" t="s">
        <v>2133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2116</v>
      </c>
      <c r="Q49" s="1127" t="s">
        <v>2134</v>
      </c>
      <c r="R49" s="1127" t="s">
        <v>2116</v>
      </c>
      <c r="S49" s="1127"/>
      <c r="T49" s="1013"/>
      <c r="U49" s="1013" t="s">
        <v>2129</v>
      </c>
      <c r="V49" s="1013" t="s">
        <v>2129</v>
      </c>
      <c r="W49" s="1013" t="s">
        <v>2129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2130</v>
      </c>
      <c r="P50" s="1127" t="s">
        <v>2123</v>
      </c>
      <c r="Q50" s="1127" t="s">
        <v>2135</v>
      </c>
      <c r="R50" s="1127" t="s">
        <v>2123</v>
      </c>
      <c r="S50" s="1127"/>
      <c r="T50" s="1013" t="s">
        <v>2136</v>
      </c>
      <c r="U50" s="1013" t="s">
        <v>2137</v>
      </c>
      <c r="V50" s="1013" t="s">
        <v>2138</v>
      </c>
      <c r="W50" s="1013" t="s">
        <v>2139</v>
      </c>
      <c r="X50" s="1013"/>
      <c r="Y50" s="1170"/>
      <c r="Z50" s="1016" t="s">
        <v>2140</v>
      </c>
      <c r="AA50" s="1019" t="s">
        <v>2141</v>
      </c>
      <c r="AB50" s="1019" t="s">
        <v>2141</v>
      </c>
      <c r="AC50" s="1019" t="s">
        <v>2141</v>
      </c>
      <c r="AD50" s="1016"/>
    </row>
    <row customHeight="1" ht="27">
      <c r="A51" s="1015"/>
      <c r="B51" s="1069">
        <v>34</v>
      </c>
      <c r="C51" s="1013" t="s">
        <v>2142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91</v>
      </c>
      <c r="P51" s="1127"/>
      <c r="Q51" s="1127"/>
      <c r="R51" s="1127"/>
      <c r="S51" s="1127"/>
      <c r="T51" s="1013" t="s">
        <v>2143</v>
      </c>
      <c r="U51" s="1013"/>
      <c r="V51" s="1013"/>
      <c r="W51" s="1013"/>
      <c r="X51" s="1013"/>
      <c r="Y51" s="1170"/>
      <c r="Z51" s="1016"/>
      <c r="AA51" s="1019"/>
      <c r="AB51" s="1019"/>
      <c r="AC51" s="1019"/>
      <c r="AD51" s="1016"/>
    </row>
    <row customHeight="1" ht="36">
      <c r="A52" s="1015"/>
      <c r="B52" s="1069">
        <v>35</v>
      </c>
      <c r="C52" s="1013" t="s">
        <v>2036</v>
      </c>
      <c r="D52" s="1137" t="s">
        <v>2036</v>
      </c>
      <c r="E52" s="1013" t="s">
        <v>2036</v>
      </c>
      <c r="F52" s="1013" t="s">
        <v>2036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92</v>
      </c>
      <c r="P52" s="1127" t="s">
        <v>91</v>
      </c>
      <c r="Q52" s="1127" t="s">
        <v>91</v>
      </c>
      <c r="R52" s="1127" t="s">
        <v>91</v>
      </c>
      <c r="S52" s="1127"/>
      <c r="T52" s="1013" t="s">
        <v>2144</v>
      </c>
      <c r="U52" s="1013" t="s">
        <v>2145</v>
      </c>
      <c r="V52" s="1013" t="s">
        <v>2146</v>
      </c>
      <c r="W52" s="1013" t="s">
        <v>2147</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2148</v>
      </c>
      <c r="U53" s="1013" t="s">
        <v>2148</v>
      </c>
      <c r="V53" s="1013" t="s">
        <v>2148</v>
      </c>
      <c r="W53" s="1013" t="s">
        <v>2148</v>
      </c>
      <c r="X53" s="1013"/>
      <c r="Y53" s="1170"/>
      <c r="Z53" s="1016"/>
      <c r="AA53" s="1019"/>
      <c r="AB53" s="1016"/>
      <c r="AC53" s="1016"/>
      <c r="AD53" s="1016"/>
    </row>
    <row customHeight="1" ht="18">
      <c r="A54" s="1015"/>
      <c r="B54" s="1069">
        <v>37</v>
      </c>
      <c r="C54" s="1013" t="s">
        <v>2042</v>
      </c>
      <c r="D54" s="1137" t="s">
        <v>2042</v>
      </c>
      <c r="E54" s="1013" t="s">
        <v>2042</v>
      </c>
      <c r="F54" s="1013" t="s">
        <v>2042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92</v>
      </c>
      <c r="Q54" s="1127" t="s">
        <v>92</v>
      </c>
      <c r="R54" s="1127" t="s">
        <v>92</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2149</v>
      </c>
      <c r="V55" s="1013" t="s">
        <v>2149</v>
      </c>
      <c r="W55" s="1013" t="s">
        <v>2149</v>
      </c>
      <c r="X55" s="1013"/>
      <c r="Y55" s="1170"/>
      <c r="Z55" s="1016" t="s">
        <v>2150</v>
      </c>
      <c r="AA55" s="1016" t="s">
        <v>2150</v>
      </c>
      <c r="AB55" s="1016" t="s">
        <v>2150</v>
      </c>
      <c r="AC55" s="1016" t="s">
        <v>2150</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2151</v>
      </c>
      <c r="V56" s="1013" t="s">
        <v>2151</v>
      </c>
      <c r="W56" s="1013" t="s">
        <v>2151</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2152</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2153</v>
      </c>
      <c r="V57" s="1013" t="s">
        <v>2153</v>
      </c>
      <c r="W57" s="1013" t="s">
        <v>2153</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2154</v>
      </c>
      <c r="V58" s="1013" t="s">
        <v>2154</v>
      </c>
      <c r="W58" s="1013" t="s">
        <v>2154</v>
      </c>
      <c r="X58" s="1013"/>
      <c r="Y58" s="1170"/>
      <c r="Z58" s="1016"/>
      <c r="AA58" s="1019"/>
      <c r="AB58" s="1016"/>
      <c r="AC58" s="1016"/>
      <c r="AD58" s="1016"/>
    </row>
    <row customHeight="1" ht="36">
      <c r="A59" s="1015"/>
      <c r="B59" s="1069">
        <v>42</v>
      </c>
      <c r="C59" s="1013">
        <v>3</v>
      </c>
      <c r="D59" s="1137" t="s">
        <v>2142</v>
      </c>
      <c r="E59" s="1013" t="s">
        <v>2142</v>
      </c>
      <c r="F59" s="1013" t="s">
        <v>2142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2155</v>
      </c>
      <c r="V59" s="1013" t="s">
        <v>2156</v>
      </c>
      <c r="W59" s="1013" t="s">
        <v>2157</v>
      </c>
      <c r="X59" s="1013"/>
      <c r="Y59" s="1170"/>
      <c r="Z59" s="1016"/>
      <c r="AA59" s="1019"/>
      <c r="AB59" s="1016"/>
      <c r="AC59" s="1016"/>
      <c r="AD59" s="1016"/>
    </row>
    <row customHeight="1" ht="81">
      <c r="A60" s="1015"/>
      <c r="B60" s="1069">
        <v>43</v>
      </c>
      <c r="C60" s="1013" t="s">
        <v>2158</v>
      </c>
      <c r="D60" s="1137" t="s">
        <v>2158</v>
      </c>
      <c r="E60" s="1013" t="s">
        <v>2158</v>
      </c>
      <c r="F60" s="1013" t="s">
        <v>2158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93</v>
      </c>
      <c r="P60" s="1127" t="s">
        <v>93</v>
      </c>
      <c r="Q60" s="1127" t="s">
        <v>93</v>
      </c>
      <c r="R60" s="1127" t="s">
        <v>93</v>
      </c>
      <c r="S60" s="1127"/>
      <c r="T60" s="1013" t="s">
        <v>633</v>
      </c>
      <c r="U60" s="1013" t="s">
        <v>633</v>
      </c>
      <c r="V60" s="1013" t="s">
        <v>633</v>
      </c>
      <c r="W60" s="1013" t="s">
        <v>633</v>
      </c>
      <c r="X60" s="1013"/>
      <c r="Y60" s="1170"/>
      <c r="Z60" s="1016" t="s">
        <v>2159</v>
      </c>
      <c r="AA60" s="1019" t="s">
        <v>2160</v>
      </c>
      <c r="AB60" s="1016" t="s">
        <v>2161</v>
      </c>
      <c r="AC60" s="1016" t="s">
        <v>2160</v>
      </c>
      <c r="AD60" s="1016"/>
    </row>
    <row customHeight="1" ht="9">
      <c r="A61" s="1015"/>
      <c r="B61" s="1069">
        <v>44</v>
      </c>
      <c r="C61" s="1013"/>
      <c r="D61" s="1137" t="s">
        <v>2162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94</v>
      </c>
      <c r="Q61" s="1127"/>
      <c r="R61" s="1127"/>
      <c r="S61" s="1127"/>
      <c r="T61" s="1013"/>
      <c r="U61" s="1013" t="s">
        <v>2163</v>
      </c>
      <c r="V61" s="1013"/>
      <c r="W61" s="1013"/>
      <c r="X61" s="1013"/>
      <c r="Y61" s="1170"/>
      <c r="Z61" s="1016"/>
      <c r="AA61" s="1019"/>
      <c r="AB61" s="1016"/>
      <c r="AC61" s="1016"/>
      <c r="AD61" s="1016"/>
    </row>
    <row customHeight="1" ht="9">
      <c r="A62" s="1015"/>
      <c r="B62" s="1069">
        <v>45</v>
      </c>
      <c r="C62" s="1013"/>
      <c r="D62" s="1137" t="s">
        <v>2164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100</v>
      </c>
      <c r="Q62" s="1127"/>
      <c r="R62" s="1127"/>
      <c r="S62" s="1127"/>
      <c r="T62" s="1013"/>
      <c r="U62" s="1013" t="s">
        <v>2165</v>
      </c>
      <c r="V62" s="1013"/>
      <c r="W62" s="1013"/>
      <c r="X62" s="1013"/>
      <c r="Y62" s="1170"/>
      <c r="Z62" s="1016"/>
      <c r="AA62" s="1019"/>
      <c r="AB62" s="1016"/>
      <c r="AC62" s="1016"/>
      <c r="AD62" s="1016"/>
    </row>
    <row customHeight="1" ht="18">
      <c r="A63" s="1015"/>
      <c r="B63" s="1069">
        <v>46</v>
      </c>
      <c r="C63" s="1013"/>
      <c r="D63" s="1137" t="s">
        <v>2166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2167</v>
      </c>
      <c r="V63" s="1013"/>
      <c r="W63" s="1013"/>
      <c r="X63" s="1013"/>
      <c r="Y63" s="1170"/>
      <c r="Z63" s="1016"/>
      <c r="AA63" s="1019"/>
      <c r="AB63" s="1016"/>
      <c r="AC63" s="1016"/>
      <c r="AD63" s="1016"/>
    </row>
    <row customHeight="1" ht="18">
      <c r="A64" s="1015"/>
      <c r="B64" s="1069">
        <v>47</v>
      </c>
      <c r="C64" s="1013"/>
      <c r="D64" s="1137" t="s">
        <v>2168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2169</v>
      </c>
      <c r="V64" s="1013"/>
      <c r="W64" s="1013"/>
      <c r="X64" s="1013"/>
      <c r="Y64" s="1170"/>
      <c r="Z64" s="1016"/>
      <c r="AA64" s="1019" t="s">
        <v>2170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2083</v>
      </c>
      <c r="Q65" s="1127"/>
      <c r="R65" s="1127"/>
      <c r="S65" s="1127"/>
      <c r="T65" s="1013"/>
      <c r="U65" s="1013" t="s">
        <v>2171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2087</v>
      </c>
      <c r="Q66" s="1127"/>
      <c r="R66" s="1127"/>
      <c r="S66" s="1127"/>
      <c r="T66" s="1013"/>
      <c r="U66" s="1013" t="s">
        <v>2172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2173</v>
      </c>
      <c r="Q67" s="1127"/>
      <c r="R67" s="1127"/>
      <c r="S67" s="1127"/>
      <c r="T67" s="1013"/>
      <c r="U67" s="1013" t="s">
        <v>2174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2175</v>
      </c>
      <c r="Q68" s="1127"/>
      <c r="R68" s="1127"/>
      <c r="S68" s="1127"/>
      <c r="T68" s="1013"/>
      <c r="U68" s="1013" t="s">
        <v>2176</v>
      </c>
      <c r="V68" s="1013"/>
      <c r="W68" s="1013"/>
      <c r="X68" s="1013"/>
      <c r="Y68" s="1170"/>
      <c r="Z68" s="1016"/>
      <c r="AA68" s="1019"/>
      <c r="AB68" s="1016"/>
      <c r="AC68" s="1016"/>
      <c r="AD68" s="1016"/>
    </row>
    <row customHeight="1" ht="9">
      <c r="A69" s="1015"/>
      <c r="B69" s="1069">
        <v>52</v>
      </c>
      <c r="C69" s="1013"/>
      <c r="D69" s="1137" t="s">
        <v>2177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2178</v>
      </c>
      <c r="V69" s="1013"/>
      <c r="W69" s="1013"/>
      <c r="X69" s="1013"/>
      <c r="Y69" s="1170"/>
      <c r="Z69" s="1016"/>
      <c r="AA69" s="1019"/>
      <c r="AB69" s="1016"/>
      <c r="AC69" s="1016"/>
      <c r="AD69" s="1016"/>
    </row>
    <row customHeight="1" ht="27">
      <c r="A70" s="1015"/>
      <c r="B70" s="1069">
        <v>53</v>
      </c>
      <c r="C70" s="1013"/>
      <c r="D70" s="1137"/>
      <c r="E70" s="1013" t="s">
        <v>2162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94</v>
      </c>
      <c r="R70" s="1127"/>
      <c r="S70" s="1127"/>
      <c r="T70" s="1013"/>
      <c r="U70" s="1013"/>
      <c r="V70" s="1013" t="s">
        <v>2179</v>
      </c>
      <c r="W70" s="1013"/>
      <c r="X70" s="1013"/>
      <c r="Y70" s="1170"/>
      <c r="Z70" s="1016"/>
      <c r="AA70" s="1019"/>
      <c r="AB70" s="1016"/>
      <c r="AC70" s="1016"/>
      <c r="AD70" s="1016"/>
    </row>
    <row customHeight="1" ht="36">
      <c r="A71" s="1015"/>
      <c r="B71" s="1069">
        <v>54</v>
      </c>
      <c r="C71" s="1013"/>
      <c r="D71" s="1137"/>
      <c r="E71" s="1013" t="s">
        <v>2164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100</v>
      </c>
      <c r="R71" s="1127"/>
      <c r="S71" s="1127"/>
      <c r="T71" s="1013"/>
      <c r="U71" s="1013"/>
      <c r="V71" s="1013" t="s">
        <v>2180</v>
      </c>
      <c r="W71" s="1013"/>
      <c r="X71" s="1013"/>
      <c r="Y71" s="1170"/>
      <c r="Z71" s="1016"/>
      <c r="AA71" s="1019"/>
      <c r="AB71" s="1016"/>
      <c r="AC71" s="1016"/>
      <c r="AD71" s="1016"/>
    </row>
    <row customHeight="1" ht="27">
      <c r="A72" s="1015"/>
      <c r="B72" s="1069">
        <v>55</v>
      </c>
      <c r="C72" s="1013"/>
      <c r="D72" s="1137"/>
      <c r="E72" s="1013" t="s">
        <v>2166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2181</v>
      </c>
      <c r="W72" s="1013"/>
      <c r="X72" s="1013"/>
      <c r="Y72" s="1170"/>
      <c r="Z72" s="1016"/>
      <c r="AA72" s="1019"/>
      <c r="AB72" s="1016"/>
      <c r="AC72" s="1016"/>
      <c r="AD72" s="1016"/>
    </row>
    <row customHeight="1" ht="36">
      <c r="A73" s="1015"/>
      <c r="B73" s="1069">
        <v>56</v>
      </c>
      <c r="C73" s="1013"/>
      <c r="D73" s="1137"/>
      <c r="E73" s="1013" t="s">
        <v>2168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2182</v>
      </c>
      <c r="W73" s="1013"/>
      <c r="X73" s="1013"/>
      <c r="Y73" s="1170"/>
      <c r="Z73" s="1016"/>
      <c r="AA73" s="1019"/>
      <c r="AB73" s="1016"/>
      <c r="AC73" s="1016"/>
      <c r="AD73" s="1016"/>
    </row>
    <row customHeight="1" ht="18">
      <c r="A74" s="1015"/>
      <c r="B74" s="1069">
        <v>57</v>
      </c>
      <c r="C74" s="1013"/>
      <c r="D74" s="1137"/>
      <c r="E74" s="1013" t="s">
        <v>2177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2183</v>
      </c>
      <c r="W74" s="1013"/>
      <c r="X74" s="1013"/>
      <c r="Y74" s="1170"/>
      <c r="Z74" s="1016"/>
      <c r="AA74" s="1019"/>
      <c r="AB74" s="1016"/>
      <c r="AC74" s="1016"/>
      <c r="AD74" s="1016"/>
    </row>
    <row customHeight="1" ht="18">
      <c r="A75" s="1015"/>
      <c r="B75" s="1069">
        <v>58</v>
      </c>
      <c r="C75" s="1013"/>
      <c r="D75" s="1137"/>
      <c r="E75" s="1013"/>
      <c r="F75" s="1013" t="s">
        <v>2162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94</v>
      </c>
      <c r="S75" s="1127"/>
      <c r="T75" s="1013"/>
      <c r="U75" s="1013"/>
      <c r="V75" s="1013"/>
      <c r="W75" s="1013" t="s">
        <v>2184</v>
      </c>
      <c r="X75" s="1013"/>
      <c r="Y75" s="1170"/>
      <c r="Z75" s="1016"/>
      <c r="AA75" s="1019"/>
      <c r="AB75" s="1016"/>
      <c r="AC75" s="1016"/>
      <c r="AD75" s="1016"/>
    </row>
    <row customHeight="1" ht="36">
      <c r="A76" s="1015"/>
      <c r="B76" s="1069">
        <v>59</v>
      </c>
      <c r="C76" s="1013"/>
      <c r="D76" s="1137"/>
      <c r="E76" s="1013"/>
      <c r="F76" s="1013" t="s">
        <v>2164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100</v>
      </c>
      <c r="S76" s="1127"/>
      <c r="T76" s="1013"/>
      <c r="U76" s="1013"/>
      <c r="V76" s="1013"/>
      <c r="W76" s="1013" t="s">
        <v>2185</v>
      </c>
      <c r="X76" s="1013"/>
      <c r="Y76" s="1170"/>
      <c r="Z76" s="1016"/>
      <c r="AA76" s="1019"/>
      <c r="AB76" s="1016"/>
      <c r="AC76" s="1016"/>
      <c r="AD76" s="1016"/>
    </row>
    <row customHeight="1" ht="18">
      <c r="A77" s="1015"/>
      <c r="B77" s="1069">
        <v>60</v>
      </c>
      <c r="C77" s="1013"/>
      <c r="D77" s="1137"/>
      <c r="E77" s="1013"/>
      <c r="F77" s="1013" t="s">
        <v>2166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2186</v>
      </c>
      <c r="X77" s="1013"/>
      <c r="Y77" s="1170"/>
      <c r="Z77" s="1016"/>
      <c r="AA77" s="1019"/>
      <c r="AB77" s="1016"/>
      <c r="AC77" s="1016"/>
      <c r="AD77" s="1016"/>
    </row>
    <row customHeight="1" ht="72">
      <c r="A78" s="1015"/>
      <c r="B78" s="1069">
        <v>61</v>
      </c>
      <c r="C78" s="1013" t="s">
        <v>2162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94</v>
      </c>
      <c r="P78" s="1127"/>
      <c r="Q78" s="1127"/>
      <c r="R78" s="1127"/>
      <c r="S78" s="1127"/>
      <c r="T78" s="1013" t="s">
        <v>638</v>
      </c>
      <c r="U78" s="1013"/>
      <c r="V78" s="1013"/>
      <c r="W78" s="1013"/>
      <c r="X78" s="1013"/>
      <c r="Y78" s="1170"/>
      <c r="Z78" s="1016" t="s">
        <v>2187</v>
      </c>
      <c r="AA78" s="1019"/>
      <c r="AB78" s="1016"/>
      <c r="AC78" s="1016"/>
      <c r="AD78" s="1016"/>
    </row>
    <row customHeight="1" ht="36">
      <c r="A79" s="1015"/>
      <c r="B79" s="1069">
        <v>62</v>
      </c>
      <c r="C79" s="1013" t="s">
        <v>2164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100</v>
      </c>
      <c r="P79" s="1127"/>
      <c r="Q79" s="1127"/>
      <c r="R79" s="1127"/>
      <c r="S79" s="1127"/>
      <c r="T79" s="1013" t="s">
        <v>2188</v>
      </c>
      <c r="U79" s="1013"/>
      <c r="V79" s="1013"/>
      <c r="W79" s="1013"/>
      <c r="X79" s="1013"/>
      <c r="Y79" s="1170"/>
      <c r="Z79" s="1016" t="s">
        <v>2189</v>
      </c>
      <c r="AA79" s="1019"/>
      <c r="AB79" s="1016"/>
      <c r="AC79" s="1016"/>
      <c r="AD79" s="1016"/>
    </row>
    <row customHeight="1" ht="45">
      <c r="A80" s="1015"/>
      <c r="B80" s="1069">
        <v>63</v>
      </c>
      <c r="C80" s="1013" t="s">
        <v>2166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2190</v>
      </c>
      <c r="U80" s="1013"/>
      <c r="V80" s="1013"/>
      <c r="W80" s="1013"/>
      <c r="X80" s="1013"/>
      <c r="Y80" s="1170"/>
      <c r="Z80" s="1016" t="s">
        <v>2191</v>
      </c>
      <c r="AA80" s="1019"/>
      <c r="AB80" s="1016"/>
      <c r="AC80" s="1016"/>
      <c r="AD80" s="1016"/>
    </row>
    <row customHeight="1" ht="36">
      <c r="A81" s="1015"/>
      <c r="B81" s="1069">
        <v>64</v>
      </c>
      <c r="C81" s="1013" t="s">
        <v>2168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2074</v>
      </c>
      <c r="P81" s="1127"/>
      <c r="Q81" s="1127"/>
      <c r="R81" s="1127"/>
      <c r="S81" s="1127"/>
      <c r="T81" s="1013" t="s">
        <v>2192</v>
      </c>
      <c r="U81" s="1013"/>
      <c r="V81" s="1013"/>
      <c r="W81" s="1013"/>
      <c r="X81" s="1013"/>
      <c r="Y81" s="1170"/>
      <c r="Z81" s="1016" t="s">
        <v>2193</v>
      </c>
      <c r="AA81" s="1019"/>
      <c r="AB81" s="1016"/>
      <c r="AC81" s="1016"/>
      <c r="AD81" s="1016"/>
    </row>
    <row customHeight="1" ht="90">
      <c r="A82" s="1015"/>
      <c r="B82" s="1069">
        <v>65</v>
      </c>
      <c r="C82" s="1013" t="s">
        <v>2177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2194</v>
      </c>
      <c r="U82" s="1013"/>
      <c r="V82" s="1013"/>
      <c r="W82" s="1013"/>
      <c r="X82" s="1013"/>
      <c r="Y82" s="1170"/>
      <c r="Z82" s="1016" t="s">
        <v>2195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2083</v>
      </c>
      <c r="P83" s="1127"/>
      <c r="Q83" s="1127"/>
      <c r="R83" s="1127"/>
      <c r="S83" s="1127"/>
      <c r="T83" s="1013" t="s">
        <v>2196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2197</v>
      </c>
      <c r="P84" s="1127"/>
      <c r="Q84" s="1127"/>
      <c r="R84" s="1127"/>
      <c r="S84" s="1127"/>
      <c r="T84" s="1013" t="s">
        <v>2198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2087</v>
      </c>
      <c r="P85" s="1127"/>
      <c r="Q85" s="1127"/>
      <c r="R85" s="1127"/>
      <c r="S85" s="1127"/>
      <c r="T85" s="1013" t="s">
        <v>2199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2200</v>
      </c>
      <c r="P86" s="1127"/>
      <c r="Q86" s="1127"/>
      <c r="R86" s="1127"/>
      <c r="S86" s="1127"/>
      <c r="T86" s="1013" t="s">
        <v>2201</v>
      </c>
      <c r="U86" s="1013"/>
      <c r="V86" s="1013"/>
      <c r="W86" s="1013"/>
      <c r="X86" s="1013"/>
      <c r="Y86" s="1170"/>
      <c r="Z86" s="1016"/>
      <c r="AA86" s="1019"/>
      <c r="AB86" s="1016"/>
      <c r="AC86" s="1016"/>
      <c r="AD86" s="1016"/>
    </row>
    <row customHeight="1" ht="36">
      <c r="A87" s="1015"/>
      <c r="B87" s="1069">
        <v>70</v>
      </c>
      <c r="C87" s="1013" t="s">
        <v>2202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2203</v>
      </c>
      <c r="U87" s="1013"/>
      <c r="V87" s="1013"/>
      <c r="W87" s="1013"/>
      <c r="X87" s="1013"/>
      <c r="Y87" s="1170"/>
      <c r="Z87" s="1016"/>
      <c r="AA87" s="1019"/>
      <c r="AB87" s="1016"/>
      <c r="AC87" s="1016"/>
      <c r="AD87" s="1016"/>
    </row>
    <row customHeight="1" ht="18">
      <c r="A88" s="1015"/>
      <c r="B88" s="1069">
        <v>71</v>
      </c>
      <c r="C88" s="1013" t="s">
        <v>2204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151</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2205</v>
      </c>
      <c r="D89" s="1137" t="s">
        <v>2202</v>
      </c>
      <c r="E89" s="1013" t="s">
        <v>2202</v>
      </c>
      <c r="F89" s="1013" t="s">
        <v>2168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2206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2204</v>
      </c>
      <c r="E91" s="1013" t="s">
        <v>2204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2207</v>
      </c>
      <c r="V91" s="1013" t="s">
        <v>2207</v>
      </c>
      <c r="W91" s="1013"/>
      <c r="X91" s="1013"/>
      <c r="Y91" s="1170"/>
      <c r="Z91" s="1016"/>
      <c r="AA91" s="1019"/>
      <c r="AB91" s="1016"/>
      <c r="AC91" s="1016"/>
      <c r="AD91" s="1016"/>
    </row>
    <row customHeight="1" ht="27">
      <c r="A92" s="1015"/>
      <c r="B92" s="1069">
        <v>75</v>
      </c>
      <c r="C92" s="1013"/>
      <c r="D92" s="1137" t="s">
        <v>2205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2208</v>
      </c>
      <c r="V92" s="1013"/>
      <c r="W92" s="1013"/>
      <c r="X92" s="1013"/>
      <c r="Y92" s="1170"/>
      <c r="Z92" s="1016"/>
      <c r="AA92" s="1019" t="s">
        <v>2209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2115</v>
      </c>
      <c r="Q93" s="1127"/>
      <c r="R93" s="1127"/>
      <c r="S93" s="1127"/>
      <c r="T93" s="1013"/>
      <c r="U93" s="1013" t="s">
        <v>2210</v>
      </c>
      <c r="V93" s="1013"/>
      <c r="W93" s="1013"/>
      <c r="X93" s="1013"/>
      <c r="Y93" s="1170"/>
      <c r="Z93" s="1016"/>
      <c r="AA93" s="1019" t="s">
        <v>2211</v>
      </c>
      <c r="AB93" s="1016"/>
      <c r="AC93" s="1016"/>
      <c r="AD93" s="1016"/>
    </row>
    <row customHeight="1" ht="45">
      <c r="A94" s="1015"/>
      <c r="B94" s="1069">
        <v>77</v>
      </c>
      <c r="C94" s="1013"/>
      <c r="D94" s="1137" t="s">
        <v>2206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1469</v>
      </c>
      <c r="Q94" s="1127"/>
      <c r="R94" s="1127"/>
      <c r="S94" s="1127"/>
      <c r="T94" s="1013"/>
      <c r="U94" s="1013" t="s">
        <v>2212</v>
      </c>
      <c r="V94" s="1013"/>
      <c r="W94" s="1013"/>
      <c r="X94" s="1013"/>
      <c r="Y94" s="1170"/>
      <c r="Z94" s="1016"/>
      <c r="AA94" s="1019" t="s">
        <v>2213</v>
      </c>
      <c r="AB94" s="1016"/>
      <c r="AC94" s="1016"/>
      <c r="AD94" s="1016"/>
    </row>
    <row customHeight="1" ht="99">
      <c r="A95" s="1015"/>
      <c r="B95" s="1069">
        <v>78</v>
      </c>
      <c r="C95" s="1013" t="s">
        <v>2214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1469</v>
      </c>
      <c r="P95" s="1127"/>
      <c r="Q95" s="1127"/>
      <c r="R95" s="1127"/>
      <c r="S95" s="1127"/>
      <c r="T95" s="1013" t="s">
        <v>2215</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1474</v>
      </c>
      <c r="P96" s="1127"/>
      <c r="Q96" s="1127"/>
      <c r="R96" s="1127"/>
      <c r="S96" s="1127"/>
      <c r="T96" s="1013" t="s">
        <v>2216</v>
      </c>
      <c r="U96" s="1013"/>
      <c r="V96" s="1013"/>
      <c r="W96" s="1013"/>
      <c r="X96" s="1013"/>
      <c r="Y96" s="1170"/>
      <c r="Z96" s="1016" t="s">
        <v>2217</v>
      </c>
      <c r="AA96" s="1019"/>
      <c r="AB96" s="1016"/>
      <c r="AC96" s="1016"/>
      <c r="AD96" s="1016"/>
    </row>
    <row customHeight="1" ht="63">
      <c r="A97" s="1015"/>
      <c r="B97" s="1069">
        <v>80</v>
      </c>
      <c r="C97" s="1013" t="s">
        <v>2218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1486</v>
      </c>
      <c r="P97" s="1127"/>
      <c r="Q97" s="1127"/>
      <c r="R97" s="1127"/>
      <c r="S97" s="1127"/>
      <c r="T97" s="1013" t="s">
        <v>2219</v>
      </c>
      <c r="U97" s="1013"/>
      <c r="V97" s="1013"/>
      <c r="W97" s="1013"/>
      <c r="X97" s="1013"/>
      <c r="Y97" s="1170"/>
      <c r="Z97" s="1016" t="s">
        <v>2220</v>
      </c>
      <c r="AA97" s="1019"/>
      <c r="AB97" s="1016"/>
      <c r="AC97" s="1016"/>
      <c r="AD97" s="1016"/>
    </row>
    <row customHeight="1" ht="63">
      <c r="A98" s="1015"/>
      <c r="B98" s="1069">
        <v>81</v>
      </c>
      <c r="C98" s="1013" t="s">
        <v>2221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1500</v>
      </c>
      <c r="P98" s="1127"/>
      <c r="Q98" s="1127"/>
      <c r="R98" s="1127"/>
      <c r="S98" s="1127"/>
      <c r="T98" s="1013" t="s">
        <v>2222</v>
      </c>
      <c r="U98" s="1013"/>
      <c r="V98" s="1013"/>
      <c r="W98" s="1013"/>
      <c r="X98" s="1013"/>
      <c r="Y98" s="1170"/>
      <c r="Z98" s="1016" t="s">
        <v>2220</v>
      </c>
      <c r="AA98" s="1019"/>
      <c r="AB98" s="1016"/>
      <c r="AC98" s="1016"/>
      <c r="AD98" s="1016"/>
    </row>
    <row customHeight="1" ht="90">
      <c r="A99" s="1015"/>
      <c r="B99" s="1069">
        <v>82</v>
      </c>
      <c r="C99" s="1013" t="s">
        <v>2223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1512</v>
      </c>
      <c r="P99" s="1127"/>
      <c r="Q99" s="1127"/>
      <c r="R99" s="1127"/>
      <c r="S99" s="1127"/>
      <c r="T99" s="1013" t="s">
        <v>2224</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2225</v>
      </c>
      <c r="P100" s="1127"/>
      <c r="Q100" s="1127"/>
      <c r="R100" s="1127"/>
      <c r="S100" s="1127"/>
      <c r="T100" s="1013" t="s">
        <v>2226</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2227</v>
      </c>
      <c r="P101" s="1127"/>
      <c r="Q101" s="1127"/>
      <c r="R101" s="1127"/>
      <c r="S101" s="1127"/>
      <c r="T101" s="1013" t="s">
        <v>2228</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1667</v>
      </c>
      <c r="B148" s="1015"/>
      <c r="C148" s="1013" t="s">
        <v>2229</v>
      </c>
      <c r="D148" s="1013" t="s">
        <v>1568</v>
      </c>
      <c r="E148" s="1013" t="s">
        <v>1669</v>
      </c>
      <c r="F148" s="1013" t="s">
        <v>2230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1671</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1674</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1678</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14199-B83E-3B55-CAD1-76241C6FDA5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2.28125" hidden="1" customWidth="1"/>
    <col min="6" max="8" style="9082" width="12.28125" hidden="1" customWidth="1"/>
    <col min="9" max="9" style="9083" width="3.00390625" customWidth="1"/>
    <col min="10" max="11" style="9084" width="3.00390625" customWidth="1"/>
    <col min="12" max="12" style="9085" width="12.00390625" customWidth="1"/>
    <col min="13" max="13" style="8185" width="31.00390625" customWidth="1"/>
    <col min="14" max="14" style="8185" width="1.00390625" customWidth="1"/>
    <col min="15" max="18" style="8185" width="24.00390625" customWidth="1"/>
    <col min="19" max="19" style="8185" width="11.00390625" customWidth="1"/>
    <col min="20" max="20" style="8185" width="3.7109375" customWidth="1"/>
    <col min="21" max="21" style="8185" width="11.00390625" customWidth="1"/>
    <col min="22" max="22" style="8185" width="8.57421875" customWidth="1"/>
    <col min="23" max="23" style="8185" width="4.00390625" customWidth="1"/>
    <col min="24" max="24" style="8185" width="115.00390625" customWidth="1"/>
    <col min="25" max="29" style="8265" width="10.00390625" customWidth="1"/>
    <col min="30" max="30" style="818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2233</v>
      </c>
      <c r="M5" s="2773"/>
      <c r="N5" s="2773"/>
      <c r="O5" s="2773"/>
      <c r="P5" s="2773"/>
      <c r="Q5" s="2773"/>
      <c r="R5" s="2773"/>
      <c r="S5" s="2773"/>
      <c r="T5" s="2773"/>
      <c r="U5" s="2773"/>
      <c r="V5" s="1413"/>
      <c r="AD5" s="1325">
        <v>64</v>
      </c>
    </row>
    <row customHeight="1" ht="14.699999999999998">
      <c r="J6" s="546"/>
      <c r="K6" s="546"/>
      <c r="L6" s="2774" t="str">
        <f>IF(org=0,"Не определено",org)</f>
        <v>АО "ДГК" СП "Биробиджанская ТЭЦ"</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1"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91" customFormat="1" customHeight="1" ht="24">
      <c r="A9" s="1538"/>
      <c r="B9" s="1538"/>
      <c r="C9" s="1538"/>
      <c r="D9" s="1538"/>
      <c r="E9" s="1538"/>
      <c r="F9" s="1538"/>
      <c r="G9" s="1538"/>
      <c r="H9" s="1538"/>
      <c r="L9" s="1446"/>
      <c r="M9" s="465" t="s">
        <v>425</v>
      </c>
      <c r="N9" s="474"/>
      <c r="O9" s="2421" t="str">
        <f>IF(TITLE_DATE_CHANGE_PERIOD="",IF(TITLE_DATE_PR="","",TITLE_DATE_PR),TITLE_DATE_CHANGE_PERIOD)</f>
        <v>45645.54041666666</v>
      </c>
      <c r="P9" s="2421"/>
      <c r="Q9" s="2421"/>
      <c r="R9" s="2421"/>
      <c r="S9" s="2421"/>
      <c r="T9" s="2421"/>
      <c r="U9" s="2421"/>
      <c r="V9" s="496"/>
      <c r="W9" s="496"/>
      <c r="X9" s="450"/>
      <c r="Y9" s="538"/>
      <c r="Z9" s="538"/>
      <c r="AA9" s="538"/>
      <c r="AB9" s="538"/>
      <c r="AC9" s="538"/>
      <c r="AD9" s="588">
        <v>23</v>
      </c>
    </row>
    <row s="8391"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220-01/1830</v>
      </c>
      <c r="P10" s="2421"/>
      <c r="Q10" s="2421"/>
      <c r="R10" s="2421"/>
      <c r="S10" s="2421"/>
      <c r="T10" s="2421"/>
      <c r="U10" s="2421"/>
      <c r="V10" s="496"/>
      <c r="W10" s="496"/>
      <c r="X10" s="450"/>
      <c r="Y10" s="538"/>
      <c r="Z10" s="538"/>
      <c r="AA10" s="538"/>
      <c r="AB10" s="538"/>
      <c r="AC10" s="538"/>
      <c r="AD10" s="588">
        <v>23</v>
      </c>
    </row>
    <row s="8391"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91"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89</v>
      </c>
      <c r="M15" s="2379" t="s">
        <v>430</v>
      </c>
      <c r="N15" s="471"/>
      <c r="O15" s="2444" t="s">
        <v>2234</v>
      </c>
      <c r="P15" s="2445"/>
      <c r="Q15" s="2445"/>
      <c r="R15" s="2445"/>
      <c r="S15" s="2445"/>
      <c r="T15" s="2445"/>
      <c r="U15" s="2446"/>
      <c r="V15" s="2447" t="s">
        <v>432</v>
      </c>
      <c r="W15" s="2450" t="s">
        <v>1149</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37"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67</v>
      </c>
      <c r="U25" s="2772"/>
      <c r="V25" s="2277" t="s">
        <v>19</v>
      </c>
      <c r="W25" s="495"/>
      <c r="X25" s="2423" t="s">
        <v>415</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590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2236</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25" customFormat="1" customHeight="1" ht="11.549999999999999">
      <c r="A33" s="1533"/>
      <c r="B33" s="1533"/>
      <c r="C33" s="1533"/>
      <c r="D33" s="1533"/>
      <c r="E33" s="1533" t="s">
        <v>214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2237</v>
      </c>
      <c r="N35" s="2455"/>
      <c r="O35" s="2455"/>
      <c r="P35" s="2455"/>
      <c r="Q35" s="2455"/>
      <c r="R35" s="2455"/>
      <c r="S35" s="2455"/>
      <c r="T35" s="2455"/>
      <c r="U35" s="2455"/>
      <c r="V35" s="2455"/>
      <c r="W35" s="2455"/>
      <c r="X35" s="2455"/>
      <c r="AD35" s="1325">
        <v>27</v>
      </c>
    </row>
    <row customHeight="1" ht="109.19999999999999">
      <c r="H36" s="707"/>
      <c r="I36" s="1473"/>
      <c r="M36" s="2455" t="s">
        <v>2238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83</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D376D-EBC7-AD26-F10E-A4F69A1C8D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B2245-2E77-596F-21D3-C1FF2B85E9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C37D5-8249-E6D6-CCE9-7EC243BF7E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D537F-ADC7-FF0A-3B5C-381E11B39E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1A82E-2D93-6F16-30F6-4195EC33E6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CA3CC-38CC-1B8B-D8D8-AD509F7C5A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22F0D-403C-AF37-A3D3-D8E01710F9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E4CA3-39C4-B197-191B-C65E9F2EA0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1E0CD-1563-4D16-9A79-EBC8E882AFDF}" mc:Ignorable="x14ac xr xr2 xr3">
  <dimension ref="A1:E8"/>
  <sheetViews>
    <sheetView topLeftCell="A1" showGridLines="0" workbookViewId="0">
      <selection activeCell="A1" sqref="A1"/>
    </sheetView>
  </sheetViews>
  <sheetFormatPr customHeight="1" defaultRowHeight="11.25"/>
  <cols>
    <col min="1" max="1" style="10756" width="10.57421875" customWidth="1"/>
    <col min="2" max="2" style="10756" width="8.7109375" customWidth="1"/>
    <col min="3" max="3" style="10756" width="18.140625" customWidth="1"/>
    <col min="4" max="4" style="10756" width="12.57421875" customWidth="1"/>
  </cols>
  <sheetData>
    <row customHeight="1" ht="11.25">
      <c r="A1" s="2785" t="s">
        <v>2239</v>
      </c>
      <c r="B1" s="2786" t="s">
        <v>2240</v>
      </c>
      <c r="C1" s="2787" t="s">
        <v>2241</v>
      </c>
      <c r="D1" s="2788"/>
      <c r="E1" s="1006" t="s">
        <v>2242</v>
      </c>
    </row>
    <row customHeight="1" ht="11.25">
      <c r="A2" s="2789"/>
      <c r="B2" s="935" t="s">
        <v>26</v>
      </c>
      <c r="C2" s="923"/>
      <c r="D2" s="934"/>
      <c r="E2" s="1006"/>
    </row>
    <row customHeight="1" ht="11.25">
      <c r="A3" s="2790"/>
      <c r="B3" s="2791" t="s">
        <v>33</v>
      </c>
      <c r="C3" s="923"/>
      <c r="D3" s="934"/>
      <c r="E3" s="1006"/>
    </row>
    <row customHeight="1" ht="11.25">
      <c r="A4" s="2792"/>
      <c r="B4" s="936" t="s">
        <v>1667</v>
      </c>
      <c r="C4" s="923"/>
      <c r="D4" s="934"/>
      <c r="E4" s="1006"/>
    </row>
    <row customHeight="1" ht="11.25">
      <c r="A5" s="2793"/>
      <c r="B5" s="936" t="s">
        <v>1661</v>
      </c>
      <c r="C5" s="2794" t="s">
        <v>2006</v>
      </c>
      <c r="D5" s="2795" t="s">
        <v>2243</v>
      </c>
      <c r="E5" s="1006"/>
    </row>
    <row s="8325" customFormat="1" customHeight="1" ht="11.25">
      <c r="A6" s="2796"/>
      <c r="B6" s="936" t="s">
        <v>1671</v>
      </c>
      <c r="C6" s="923"/>
      <c r="D6" s="934"/>
      <c r="E6" s="1006"/>
    </row>
    <row customHeight="1" ht="11.25">
      <c r="A7" s="2797"/>
      <c r="B7" s="936" t="s">
        <v>1678</v>
      </c>
      <c r="C7" s="923"/>
      <c r="D7" s="934"/>
      <c r="E7" s="1006"/>
    </row>
    <row customHeight="1" ht="11.25">
      <c r="A8" s="926"/>
      <c r="B8" s="936" t="s">
        <v>1674</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9B20C-F49E-0B3F-A5F1-4F8F8778BE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FE292-09EC-6E39-BC5E-F65BF067E0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26453-F929-B26F-E475-2CAA8E1862FE}" mc:Ignorable="x14ac xr xr2 xr3">
  <sheetPr>
    <tabColor rgb="FFFFCC99"/>
  </sheetPr>
  <dimension ref="A1:I160"/>
  <sheetViews>
    <sheetView topLeftCell="A1" showGridLines="0" workbookViewId="0">
      <selection activeCell="A1" sqref="A1"/>
    </sheetView>
  </sheetViews>
  <sheetFormatPr defaultColWidth="9.140625" customHeight="1" defaultRowHeight="11.25"/>
  <cols>
    <col min="1" max="2" style="8325" width="9.140625"/>
    <col min="3" max="3" style="8325" width="20.7109375" customWidth="1"/>
    <col min="4" max="4" style="8325" width="25.140625" customWidth="1"/>
    <col min="5" max="9" style="8325" width="9.140625"/>
  </cols>
  <sheetData>
    <row customHeight="1" ht="11.25">
      <c r="A1" s="238" t="s">
        <v>2244</v>
      </c>
      <c r="B1" s="238" t="s">
        <v>2245</v>
      </c>
      <c r="C1" s="238" t="s">
        <v>2246</v>
      </c>
      <c r="D1" s="238" t="s">
        <v>2247</v>
      </c>
      <c r="E1" s="238" t="s">
        <v>2248</v>
      </c>
      <c r="F1" s="238" t="s">
        <v>2249</v>
      </c>
      <c r="G1" s="238" t="s">
        <v>2250</v>
      </c>
      <c r="H1" s="238" t="s">
        <v>2251</v>
      </c>
      <c r="I1" s="238" t="s">
        <v>2252</v>
      </c>
    </row>
    <row customHeight="1" ht="11.25">
      <c r="A2" s="5394" t="s">
        <v>2253</v>
      </c>
      <c r="B2" s="5394" t="s">
        <v>16</v>
      </c>
      <c r="C2" s="5394" t="s">
        <v>2254</v>
      </c>
      <c r="D2" s="5394" t="s">
        <v>2255</v>
      </c>
      <c r="E2" s="5394" t="s">
        <v>2256</v>
      </c>
      <c r="F2" s="5394" t="s">
        <v>2257</v>
      </c>
      <c r="G2" s="5394" t="s">
        <v>2258</v>
      </c>
      <c r="H2" s="5394" t="s">
        <v>28</v>
      </c>
      <c r="I2" s="5394" t="s">
        <v>812</v>
      </c>
    </row>
    <row customHeight="1" ht="11.25">
      <c r="A3" s="5394" t="s">
        <v>2253</v>
      </c>
      <c r="B3" s="5394" t="s">
        <v>16</v>
      </c>
      <c r="C3" s="5394" t="s">
        <v>13</v>
      </c>
      <c r="D3" s="5394" t="s">
        <v>47</v>
      </c>
      <c r="E3" s="5394" t="s">
        <v>50</v>
      </c>
      <c r="F3" s="5394" t="s">
        <v>52</v>
      </c>
      <c r="G3" s="5394" t="s">
        <v>28</v>
      </c>
      <c r="H3" s="5394" t="s">
        <v>28</v>
      </c>
      <c r="I3" s="5394" t="s">
        <v>812</v>
      </c>
    </row>
    <row customHeight="1" ht="11.25">
      <c r="A4" s="5394" t="s">
        <v>2253</v>
      </c>
      <c r="B4" s="5394" t="s">
        <v>16</v>
      </c>
      <c r="C4" s="5394" t="s">
        <v>2259</v>
      </c>
      <c r="D4" s="5394" t="s">
        <v>2260</v>
      </c>
      <c r="E4" s="5394" t="s">
        <v>2261</v>
      </c>
      <c r="F4" s="5394" t="s">
        <v>2262</v>
      </c>
      <c r="G4" s="5394" t="s">
        <v>2263</v>
      </c>
      <c r="H4" s="5394" t="s">
        <v>28</v>
      </c>
      <c r="I4" s="5394" t="s">
        <v>812</v>
      </c>
    </row>
    <row customHeight="1" ht="11.25">
      <c r="A5" s="5394" t="s">
        <v>2253</v>
      </c>
      <c r="B5" s="5394" t="s">
        <v>16</v>
      </c>
      <c r="C5" s="5394" t="s">
        <v>2264</v>
      </c>
      <c r="D5" s="5394" t="s">
        <v>2265</v>
      </c>
      <c r="E5" s="5394" t="s">
        <v>2266</v>
      </c>
      <c r="F5" s="5394" t="s">
        <v>2267</v>
      </c>
      <c r="G5" s="5394" t="s">
        <v>2268</v>
      </c>
      <c r="H5" s="5394" t="s">
        <v>28</v>
      </c>
      <c r="I5" s="5394" t="s">
        <v>812</v>
      </c>
    </row>
    <row customHeight="1" ht="11.25">
      <c r="A6" s="5394" t="s">
        <v>2253</v>
      </c>
      <c r="B6" s="5394" t="s">
        <v>16</v>
      </c>
      <c r="C6" s="5394" t="s">
        <v>2269</v>
      </c>
      <c r="D6" s="5394" t="s">
        <v>2270</v>
      </c>
      <c r="E6" s="5394" t="s">
        <v>2271</v>
      </c>
      <c r="F6" s="5394" t="s">
        <v>2272</v>
      </c>
      <c r="G6" s="5394" t="s">
        <v>28</v>
      </c>
      <c r="H6" s="5394" t="s">
        <v>28</v>
      </c>
      <c r="I6" s="5394" t="s">
        <v>812</v>
      </c>
    </row>
    <row customHeight="1" ht="11.25">
      <c r="A7" s="5394" t="s">
        <v>2253</v>
      </c>
      <c r="B7" s="5394" t="s">
        <v>16</v>
      </c>
      <c r="C7" s="5394" t="s">
        <v>2273</v>
      </c>
      <c r="D7" s="5394" t="s">
        <v>2274</v>
      </c>
      <c r="E7" s="5394" t="s">
        <v>2275</v>
      </c>
      <c r="F7" s="5394" t="s">
        <v>2272</v>
      </c>
      <c r="G7" s="5394" t="s">
        <v>28</v>
      </c>
      <c r="H7" s="5394" t="s">
        <v>28</v>
      </c>
      <c r="I7" s="5394" t="s">
        <v>812</v>
      </c>
    </row>
    <row customHeight="1" ht="11.25">
      <c r="A8" s="5394" t="s">
        <v>2253</v>
      </c>
      <c r="B8" s="5394" t="s">
        <v>16</v>
      </c>
      <c r="C8" s="5394" t="s">
        <v>2276</v>
      </c>
      <c r="D8" s="5394" t="s">
        <v>2277</v>
      </c>
      <c r="E8" s="5394" t="s">
        <v>2278</v>
      </c>
      <c r="F8" s="5394" t="s">
        <v>2279</v>
      </c>
      <c r="G8" s="5394" t="s">
        <v>2280</v>
      </c>
      <c r="H8" s="5394" t="s">
        <v>28</v>
      </c>
      <c r="I8" s="5394" t="s">
        <v>812</v>
      </c>
    </row>
    <row customHeight="1" ht="11.25">
      <c r="A9" s="5394" t="s">
        <v>2253</v>
      </c>
      <c r="B9" s="5394" t="s">
        <v>16</v>
      </c>
      <c r="C9" s="5394" t="s">
        <v>2281</v>
      </c>
      <c r="D9" s="5394" t="s">
        <v>2282</v>
      </c>
      <c r="E9" s="5394" t="s">
        <v>2283</v>
      </c>
      <c r="F9" s="5394" t="s">
        <v>2279</v>
      </c>
      <c r="G9" s="5394" t="s">
        <v>2284</v>
      </c>
      <c r="H9" s="5394" t="s">
        <v>28</v>
      </c>
      <c r="I9" s="5394" t="s">
        <v>812</v>
      </c>
    </row>
    <row customHeight="1" ht="11.25">
      <c r="A10" s="5394" t="s">
        <v>2253</v>
      </c>
      <c r="B10" s="5394" t="s">
        <v>16</v>
      </c>
      <c r="C10" s="5394" t="s">
        <v>2285</v>
      </c>
      <c r="D10" s="5394" t="s">
        <v>2286</v>
      </c>
      <c r="E10" s="5394" t="s">
        <v>2287</v>
      </c>
      <c r="F10" s="5394" t="s">
        <v>2272</v>
      </c>
      <c r="G10" s="5394" t="s">
        <v>2288</v>
      </c>
      <c r="H10" s="5394" t="s">
        <v>28</v>
      </c>
      <c r="I10" s="5394" t="s">
        <v>812</v>
      </c>
    </row>
    <row customHeight="1" ht="11.25">
      <c r="A11" s="5394" t="s">
        <v>2253</v>
      </c>
      <c r="B11" s="5394" t="s">
        <v>16</v>
      </c>
      <c r="C11" s="5394" t="s">
        <v>2289</v>
      </c>
      <c r="D11" s="5394" t="s">
        <v>2290</v>
      </c>
      <c r="E11" s="5394" t="s">
        <v>2291</v>
      </c>
      <c r="F11" s="5394" t="s">
        <v>2292</v>
      </c>
      <c r="G11" s="5394" t="s">
        <v>28</v>
      </c>
      <c r="H11" s="5394" t="s">
        <v>28</v>
      </c>
      <c r="I11" s="5394" t="s">
        <v>812</v>
      </c>
    </row>
    <row customHeight="1" ht="11.25">
      <c r="A12" s="5394" t="s">
        <v>2253</v>
      </c>
      <c r="B12" s="5394" t="s">
        <v>16</v>
      </c>
      <c r="C12" s="5394" t="s">
        <v>28</v>
      </c>
      <c r="D12" s="5394" t="s">
        <v>2293</v>
      </c>
      <c r="E12" s="5394" t="s">
        <v>2294</v>
      </c>
      <c r="F12" s="5394" t="s">
        <v>2279</v>
      </c>
      <c r="G12" s="5394" t="s">
        <v>28</v>
      </c>
      <c r="H12" s="5394" t="s">
        <v>28</v>
      </c>
      <c r="I12" s="5394" t="s">
        <v>812</v>
      </c>
    </row>
    <row customHeight="1" ht="11.25">
      <c r="A13" s="5394" t="s">
        <v>2253</v>
      </c>
      <c r="B13" s="5394" t="s">
        <v>16</v>
      </c>
      <c r="C13" s="5394" t="s">
        <v>2295</v>
      </c>
      <c r="D13" s="5394" t="s">
        <v>2296</v>
      </c>
      <c r="E13" s="5394" t="s">
        <v>2297</v>
      </c>
      <c r="F13" s="5394" t="s">
        <v>2267</v>
      </c>
      <c r="G13" s="5394" t="s">
        <v>2298</v>
      </c>
      <c r="H13" s="5394" t="s">
        <v>28</v>
      </c>
      <c r="I13" s="5394" t="s">
        <v>812</v>
      </c>
    </row>
    <row customHeight="1" ht="11.25">
      <c r="A14" s="5394" t="s">
        <v>2253</v>
      </c>
      <c r="B14" s="5394" t="s">
        <v>16</v>
      </c>
      <c r="C14" s="5394" t="s">
        <v>2299</v>
      </c>
      <c r="D14" s="5394" t="s">
        <v>2300</v>
      </c>
      <c r="E14" s="5394" t="s">
        <v>2301</v>
      </c>
      <c r="F14" s="5394" t="s">
        <v>2302</v>
      </c>
      <c r="G14" s="5394" t="s">
        <v>2303</v>
      </c>
      <c r="H14" s="5394" t="s">
        <v>28</v>
      </c>
      <c r="I14" s="5394" t="s">
        <v>812</v>
      </c>
    </row>
    <row customHeight="1" ht="11.25">
      <c r="A15" s="5394" t="s">
        <v>2253</v>
      </c>
      <c r="B15" s="5394" t="s">
        <v>16</v>
      </c>
      <c r="C15" s="5394" t="s">
        <v>2304</v>
      </c>
      <c r="D15" s="5394" t="s">
        <v>2305</v>
      </c>
      <c r="E15" s="5394" t="s">
        <v>2306</v>
      </c>
      <c r="F15" s="5394" t="s">
        <v>2272</v>
      </c>
      <c r="G15" s="5394" t="s">
        <v>2307</v>
      </c>
      <c r="H15" s="5394" t="s">
        <v>28</v>
      </c>
      <c r="I15" s="5394" t="s">
        <v>812</v>
      </c>
    </row>
    <row customHeight="1" ht="11.25">
      <c r="A16" s="5394" t="s">
        <v>2253</v>
      </c>
      <c r="B16" s="5394" t="s">
        <v>16</v>
      </c>
      <c r="C16" s="5394" t="s">
        <v>2308</v>
      </c>
      <c r="D16" s="5394" t="s">
        <v>2309</v>
      </c>
      <c r="E16" s="5394" t="s">
        <v>2310</v>
      </c>
      <c r="F16" s="5394" t="s">
        <v>2267</v>
      </c>
      <c r="G16" s="5394" t="s">
        <v>2311</v>
      </c>
      <c r="H16" s="5394" t="s">
        <v>28</v>
      </c>
      <c r="I16" s="5394" t="s">
        <v>812</v>
      </c>
    </row>
    <row customHeight="1" ht="11.25">
      <c r="A17" s="5394" t="s">
        <v>2253</v>
      </c>
      <c r="B17" s="5394" t="s">
        <v>16</v>
      </c>
      <c r="C17" s="5394" t="s">
        <v>2312</v>
      </c>
      <c r="D17" s="5394" t="s">
        <v>2313</v>
      </c>
      <c r="E17" s="5394" t="s">
        <v>2314</v>
      </c>
      <c r="F17" s="5394" t="s">
        <v>2272</v>
      </c>
      <c r="G17" s="5394" t="s">
        <v>2315</v>
      </c>
      <c r="H17" s="5394" t="s">
        <v>28</v>
      </c>
      <c r="I17" s="5394" t="s">
        <v>812</v>
      </c>
    </row>
    <row customHeight="1" ht="11.25">
      <c r="A18" s="5394" t="s">
        <v>2253</v>
      </c>
      <c r="B18" s="5394" t="s">
        <v>16</v>
      </c>
      <c r="C18" s="5394" t="s">
        <v>2316</v>
      </c>
      <c r="D18" s="5394" t="s">
        <v>2317</v>
      </c>
      <c r="E18" s="5394" t="s">
        <v>2318</v>
      </c>
      <c r="F18" s="5394" t="s">
        <v>2319</v>
      </c>
      <c r="G18" s="5394" t="s">
        <v>2320</v>
      </c>
      <c r="H18" s="5394" t="s">
        <v>28</v>
      </c>
      <c r="I18" s="5394" t="s">
        <v>812</v>
      </c>
    </row>
    <row customHeight="1" ht="11.25">
      <c r="A19" s="5394" t="s">
        <v>2253</v>
      </c>
      <c r="B19" s="5394" t="s">
        <v>16</v>
      </c>
      <c r="C19" s="5394" t="s">
        <v>2321</v>
      </c>
      <c r="D19" s="5394" t="s">
        <v>2322</v>
      </c>
      <c r="E19" s="5394" t="s">
        <v>2323</v>
      </c>
      <c r="F19" s="5394" t="s">
        <v>2324</v>
      </c>
      <c r="G19" s="5394" t="s">
        <v>28</v>
      </c>
      <c r="H19" s="5394" t="s">
        <v>28</v>
      </c>
      <c r="I19" s="5394" t="s">
        <v>812</v>
      </c>
    </row>
    <row customHeight="1" ht="11.25">
      <c r="A20" s="5394" t="s">
        <v>2253</v>
      </c>
      <c r="B20" s="5394" t="s">
        <v>16</v>
      </c>
      <c r="C20" s="5394" t="s">
        <v>2325</v>
      </c>
      <c r="D20" s="5394" t="s">
        <v>2326</v>
      </c>
      <c r="E20" s="5394" t="s">
        <v>2323</v>
      </c>
      <c r="F20" s="5394" t="s">
        <v>2327</v>
      </c>
      <c r="G20" s="5394" t="s">
        <v>2328</v>
      </c>
      <c r="H20" s="5394" t="s">
        <v>28</v>
      </c>
      <c r="I20" s="5394" t="s">
        <v>812</v>
      </c>
    </row>
    <row customHeight="1" ht="11.25">
      <c r="A21" s="5394" t="s">
        <v>2253</v>
      </c>
      <c r="B21" s="5394" t="s">
        <v>16</v>
      </c>
      <c r="C21" s="5394" t="s">
        <v>2329</v>
      </c>
      <c r="D21" s="5394" t="s">
        <v>2330</v>
      </c>
      <c r="E21" s="5394" t="s">
        <v>2331</v>
      </c>
      <c r="F21" s="5394" t="s">
        <v>2272</v>
      </c>
      <c r="G21" s="5394" t="s">
        <v>2332</v>
      </c>
      <c r="H21" s="5394" t="s">
        <v>28</v>
      </c>
      <c r="I21" s="5394" t="s">
        <v>812</v>
      </c>
    </row>
    <row customHeight="1" ht="11.25">
      <c r="A22" s="5394" t="s">
        <v>2253</v>
      </c>
      <c r="B22" s="5394" t="s">
        <v>16</v>
      </c>
      <c r="C22" s="5394" t="s">
        <v>2333</v>
      </c>
      <c r="D22" s="5394" t="s">
        <v>2334</v>
      </c>
      <c r="E22" s="5394" t="s">
        <v>2335</v>
      </c>
      <c r="F22" s="5394" t="s">
        <v>2336</v>
      </c>
      <c r="G22" s="5394" t="s">
        <v>28</v>
      </c>
      <c r="H22" s="5394" t="s">
        <v>2337</v>
      </c>
      <c r="I22" s="5394" t="s">
        <v>812</v>
      </c>
    </row>
    <row customHeight="1" ht="11.25">
      <c r="A23" s="5394" t="s">
        <v>2253</v>
      </c>
      <c r="B23" s="5394" t="s">
        <v>16</v>
      </c>
      <c r="C23" s="5394" t="s">
        <v>2338</v>
      </c>
      <c r="D23" s="5394" t="s">
        <v>2339</v>
      </c>
      <c r="E23" s="5394" t="s">
        <v>2340</v>
      </c>
      <c r="F23" s="5394" t="s">
        <v>2336</v>
      </c>
      <c r="G23" s="5394" t="s">
        <v>28</v>
      </c>
      <c r="H23" s="5394" t="s">
        <v>2337</v>
      </c>
      <c r="I23" s="5394" t="s">
        <v>812</v>
      </c>
    </row>
    <row customHeight="1" ht="11.25">
      <c r="A24" s="5394" t="s">
        <v>2253</v>
      </c>
      <c r="B24" s="5394" t="s">
        <v>16</v>
      </c>
      <c r="C24" s="5394" t="s">
        <v>2341</v>
      </c>
      <c r="D24" s="5394" t="s">
        <v>2342</v>
      </c>
      <c r="E24" s="5394" t="s">
        <v>2343</v>
      </c>
      <c r="F24" s="5394" t="s">
        <v>2344</v>
      </c>
      <c r="G24" s="5394" t="s">
        <v>2345</v>
      </c>
      <c r="H24" s="5394" t="s">
        <v>2346</v>
      </c>
      <c r="I24" s="5394" t="s">
        <v>812</v>
      </c>
    </row>
    <row customHeight="1" ht="11.25">
      <c r="A25" s="5394" t="s">
        <v>2253</v>
      </c>
      <c r="B25" s="5394" t="s">
        <v>16</v>
      </c>
      <c r="C25" s="5394" t="s">
        <v>2347</v>
      </c>
      <c r="D25" s="5394" t="s">
        <v>2348</v>
      </c>
      <c r="E25" s="5394" t="s">
        <v>2349</v>
      </c>
      <c r="F25" s="5394" t="s">
        <v>2336</v>
      </c>
      <c r="G25" s="5394" t="s">
        <v>2350</v>
      </c>
      <c r="H25" s="5394" t="s">
        <v>28</v>
      </c>
      <c r="I25" s="5394" t="s">
        <v>812</v>
      </c>
    </row>
    <row customHeight="1" ht="11.25">
      <c r="A26" s="5394" t="s">
        <v>2253</v>
      </c>
      <c r="B26" s="5394" t="s">
        <v>16</v>
      </c>
      <c r="C26" s="5394" t="s">
        <v>2351</v>
      </c>
      <c r="D26" s="5394" t="s">
        <v>2352</v>
      </c>
      <c r="E26" s="5394" t="s">
        <v>2353</v>
      </c>
      <c r="F26" s="5394" t="s">
        <v>2267</v>
      </c>
      <c r="G26" s="5394" t="s">
        <v>2354</v>
      </c>
      <c r="H26" s="5394" t="s">
        <v>28</v>
      </c>
      <c r="I26" s="5394" t="s">
        <v>812</v>
      </c>
    </row>
    <row customHeight="1" ht="11.25">
      <c r="A27" s="5394" t="s">
        <v>2253</v>
      </c>
      <c r="B27" s="5394" t="s">
        <v>16</v>
      </c>
      <c r="C27" s="5394" t="s">
        <v>2355</v>
      </c>
      <c r="D27" s="5394" t="s">
        <v>2356</v>
      </c>
      <c r="E27" s="5394" t="s">
        <v>2357</v>
      </c>
      <c r="F27" s="5394" t="s">
        <v>2344</v>
      </c>
      <c r="G27" s="5394" t="s">
        <v>2358</v>
      </c>
      <c r="H27" s="5394" t="s">
        <v>28</v>
      </c>
      <c r="I27" s="5394" t="s">
        <v>812</v>
      </c>
    </row>
    <row customHeight="1" ht="11.25">
      <c r="A28" s="5394" t="s">
        <v>2253</v>
      </c>
      <c r="B28" s="5394" t="s">
        <v>16</v>
      </c>
      <c r="C28" s="5394" t="s">
        <v>2359</v>
      </c>
      <c r="D28" s="5394" t="s">
        <v>2360</v>
      </c>
      <c r="E28" s="5394" t="s">
        <v>2361</v>
      </c>
      <c r="F28" s="5394" t="s">
        <v>2267</v>
      </c>
      <c r="G28" s="5394" t="s">
        <v>2362</v>
      </c>
      <c r="H28" s="5394" t="s">
        <v>2363</v>
      </c>
      <c r="I28" s="5394" t="s">
        <v>812</v>
      </c>
    </row>
    <row customHeight="1" ht="11.25">
      <c r="A29" s="5394" t="s">
        <v>2253</v>
      </c>
      <c r="B29" s="5394" t="s">
        <v>16</v>
      </c>
      <c r="C29" s="5394" t="s">
        <v>2364</v>
      </c>
      <c r="D29" s="5394" t="s">
        <v>2365</v>
      </c>
      <c r="E29" s="5394" t="s">
        <v>2366</v>
      </c>
      <c r="F29" s="5394" t="s">
        <v>2279</v>
      </c>
      <c r="G29" s="5394" t="s">
        <v>2367</v>
      </c>
      <c r="H29" s="5394" t="s">
        <v>28</v>
      </c>
      <c r="I29" s="5394" t="s">
        <v>812</v>
      </c>
    </row>
    <row customHeight="1" ht="11.25">
      <c r="A30" s="5394" t="s">
        <v>2253</v>
      </c>
      <c r="B30" s="5394" t="s">
        <v>16</v>
      </c>
      <c r="C30" s="5394" t="s">
        <v>2368</v>
      </c>
      <c r="D30" s="5394" t="s">
        <v>2369</v>
      </c>
      <c r="E30" s="5394" t="s">
        <v>2370</v>
      </c>
      <c r="F30" s="5394" t="s">
        <v>2267</v>
      </c>
      <c r="G30" s="5394" t="s">
        <v>2371</v>
      </c>
      <c r="H30" s="5394" t="s">
        <v>28</v>
      </c>
      <c r="I30" s="5394" t="s">
        <v>812</v>
      </c>
    </row>
    <row customHeight="1" ht="11.25">
      <c r="A31" s="5394" t="s">
        <v>2253</v>
      </c>
      <c r="B31" s="5394" t="s">
        <v>16</v>
      </c>
      <c r="C31" s="5394" t="s">
        <v>2372</v>
      </c>
      <c r="D31" s="5394" t="s">
        <v>2373</v>
      </c>
      <c r="E31" s="5394" t="s">
        <v>2374</v>
      </c>
      <c r="F31" s="5394" t="s">
        <v>2344</v>
      </c>
      <c r="G31" s="5394" t="s">
        <v>2375</v>
      </c>
      <c r="H31" s="5394" t="s">
        <v>28</v>
      </c>
      <c r="I31" s="5394" t="s">
        <v>812</v>
      </c>
    </row>
    <row customHeight="1" ht="11.25">
      <c r="A32" s="5394" t="s">
        <v>2253</v>
      </c>
      <c r="B32" s="5394" t="s">
        <v>16</v>
      </c>
      <c r="C32" s="5394" t="s">
        <v>2376</v>
      </c>
      <c r="D32" s="5394" t="s">
        <v>2377</v>
      </c>
      <c r="E32" s="5394" t="s">
        <v>2378</v>
      </c>
      <c r="F32" s="5394" t="s">
        <v>2267</v>
      </c>
      <c r="G32" s="5394" t="s">
        <v>28</v>
      </c>
      <c r="H32" s="5394" t="s">
        <v>2379</v>
      </c>
      <c r="I32" s="5394" t="s">
        <v>812</v>
      </c>
    </row>
    <row customHeight="1" ht="11.25">
      <c r="A33" s="5394" t="s">
        <v>2253</v>
      </c>
      <c r="B33" s="5394" t="s">
        <v>16</v>
      </c>
      <c r="C33" s="5394" t="s">
        <v>2380</v>
      </c>
      <c r="D33" s="5394" t="s">
        <v>2381</v>
      </c>
      <c r="E33" s="5394" t="s">
        <v>2382</v>
      </c>
      <c r="F33" s="5394" t="s">
        <v>2267</v>
      </c>
      <c r="G33" s="5394" t="s">
        <v>2383</v>
      </c>
      <c r="H33" s="5394" t="s">
        <v>2363</v>
      </c>
      <c r="I33" s="5394" t="s">
        <v>812</v>
      </c>
    </row>
    <row customHeight="1" ht="11.25">
      <c r="A34" s="5394" t="s">
        <v>2253</v>
      </c>
      <c r="B34" s="5394" t="s">
        <v>16</v>
      </c>
      <c r="C34" s="5394" t="s">
        <v>2384</v>
      </c>
      <c r="D34" s="5394" t="s">
        <v>2385</v>
      </c>
      <c r="E34" s="5394" t="s">
        <v>2386</v>
      </c>
      <c r="F34" s="5394" t="s">
        <v>2267</v>
      </c>
      <c r="G34" s="5394" t="s">
        <v>2387</v>
      </c>
      <c r="H34" s="5394" t="s">
        <v>2388</v>
      </c>
      <c r="I34" s="5394" t="s">
        <v>812</v>
      </c>
    </row>
    <row customHeight="1" ht="11.25">
      <c r="A35" s="5394" t="s">
        <v>2253</v>
      </c>
      <c r="B35" s="5394" t="s">
        <v>16</v>
      </c>
      <c r="C35" s="5394" t="s">
        <v>2389</v>
      </c>
      <c r="D35" s="5394" t="s">
        <v>2390</v>
      </c>
      <c r="E35" s="5394" t="s">
        <v>2391</v>
      </c>
      <c r="F35" s="5394" t="s">
        <v>2267</v>
      </c>
      <c r="G35" s="5394" t="s">
        <v>2392</v>
      </c>
      <c r="H35" s="5394" t="s">
        <v>2393</v>
      </c>
      <c r="I35" s="5394" t="s">
        <v>812</v>
      </c>
    </row>
    <row customHeight="1" ht="11.25">
      <c r="A36" s="5394" t="s">
        <v>2253</v>
      </c>
      <c r="B36" s="5394" t="s">
        <v>16</v>
      </c>
      <c r="C36" s="5394" t="s">
        <v>2394</v>
      </c>
      <c r="D36" s="5394" t="s">
        <v>2395</v>
      </c>
      <c r="E36" s="5394" t="s">
        <v>2396</v>
      </c>
      <c r="F36" s="5394" t="s">
        <v>2272</v>
      </c>
      <c r="G36" s="5394" t="s">
        <v>2397</v>
      </c>
      <c r="H36" s="5394" t="s">
        <v>28</v>
      </c>
      <c r="I36" s="5394" t="s">
        <v>812</v>
      </c>
    </row>
    <row customHeight="1" ht="11.25">
      <c r="A37" s="5394" t="s">
        <v>2253</v>
      </c>
      <c r="B37" s="5394" t="s">
        <v>16</v>
      </c>
      <c r="C37" s="5394" t="s">
        <v>2398</v>
      </c>
      <c r="D37" s="5394" t="s">
        <v>2399</v>
      </c>
      <c r="E37" s="5394" t="s">
        <v>2400</v>
      </c>
      <c r="F37" s="5394" t="s">
        <v>2344</v>
      </c>
      <c r="G37" s="5394" t="s">
        <v>28</v>
      </c>
      <c r="H37" s="5394" t="s">
        <v>28</v>
      </c>
      <c r="I37" s="5394" t="s">
        <v>812</v>
      </c>
    </row>
    <row customHeight="1" ht="11.25">
      <c r="A38" s="5394" t="s">
        <v>2253</v>
      </c>
      <c r="B38" s="5394" t="s">
        <v>16</v>
      </c>
      <c r="C38" s="5394" t="s">
        <v>2401</v>
      </c>
      <c r="D38" s="5394" t="s">
        <v>2402</v>
      </c>
      <c r="E38" s="5394" t="s">
        <v>2403</v>
      </c>
      <c r="F38" s="5394" t="s">
        <v>2404</v>
      </c>
      <c r="G38" s="5394" t="s">
        <v>2405</v>
      </c>
      <c r="H38" s="5394" t="s">
        <v>28</v>
      </c>
      <c r="I38" s="5394" t="s">
        <v>812</v>
      </c>
    </row>
    <row customHeight="1" ht="11.25">
      <c r="A39" s="5394" t="s">
        <v>2253</v>
      </c>
      <c r="B39" s="5394" t="s">
        <v>16</v>
      </c>
      <c r="C39" s="5394" t="s">
        <v>2406</v>
      </c>
      <c r="D39" s="5394" t="s">
        <v>2407</v>
      </c>
      <c r="E39" s="5394" t="s">
        <v>2408</v>
      </c>
      <c r="F39" s="5394" t="s">
        <v>2272</v>
      </c>
      <c r="G39" s="5394" t="s">
        <v>2409</v>
      </c>
      <c r="H39" s="5394" t="s">
        <v>28</v>
      </c>
      <c r="I39" s="5394" t="s">
        <v>812</v>
      </c>
    </row>
    <row customHeight="1" ht="11.25">
      <c r="A40" s="5394" t="s">
        <v>2253</v>
      </c>
      <c r="B40" s="5394" t="s">
        <v>16</v>
      </c>
      <c r="C40" s="5394" t="s">
        <v>2410</v>
      </c>
      <c r="D40" s="5394" t="s">
        <v>2411</v>
      </c>
      <c r="E40" s="5394" t="s">
        <v>2412</v>
      </c>
      <c r="F40" s="5394" t="s">
        <v>2344</v>
      </c>
      <c r="G40" s="5394" t="s">
        <v>2413</v>
      </c>
      <c r="H40" s="5394" t="s">
        <v>28</v>
      </c>
      <c r="I40" s="5394" t="s">
        <v>812</v>
      </c>
    </row>
    <row customHeight="1" ht="11.25">
      <c r="A41" s="5394" t="s">
        <v>2253</v>
      </c>
      <c r="B41" s="5394" t="s">
        <v>16</v>
      </c>
      <c r="C41" s="5394" t="s">
        <v>2414</v>
      </c>
      <c r="D41" s="5394" t="s">
        <v>2415</v>
      </c>
      <c r="E41" s="5394" t="s">
        <v>2416</v>
      </c>
      <c r="F41" s="5394" t="s">
        <v>2267</v>
      </c>
      <c r="G41" s="5394" t="s">
        <v>2417</v>
      </c>
      <c r="H41" s="5394" t="s">
        <v>28</v>
      </c>
      <c r="I41" s="5394" t="s">
        <v>812</v>
      </c>
    </row>
    <row customHeight="1" ht="11.25">
      <c r="A42" s="5394" t="s">
        <v>2253</v>
      </c>
      <c r="B42" s="5394" t="s">
        <v>16</v>
      </c>
      <c r="C42" s="5394" t="s">
        <v>2418</v>
      </c>
      <c r="D42" s="5394" t="s">
        <v>2419</v>
      </c>
      <c r="E42" s="5394" t="s">
        <v>2323</v>
      </c>
      <c r="F42" s="5394" t="s">
        <v>2420</v>
      </c>
      <c r="G42" s="5394" t="s">
        <v>28</v>
      </c>
      <c r="H42" s="5394" t="s">
        <v>28</v>
      </c>
      <c r="I42" s="5394" t="s">
        <v>812</v>
      </c>
    </row>
    <row customHeight="1" ht="11.25">
      <c r="A43" s="5394" t="s">
        <v>2253</v>
      </c>
      <c r="B43" s="5394" t="s">
        <v>16</v>
      </c>
      <c r="C43" s="5394" t="s">
        <v>2421</v>
      </c>
      <c r="D43" s="5394" t="s">
        <v>2422</v>
      </c>
      <c r="E43" s="5394" t="s">
        <v>2423</v>
      </c>
      <c r="F43" s="5394" t="s">
        <v>2267</v>
      </c>
      <c r="G43" s="5394" t="s">
        <v>2424</v>
      </c>
      <c r="H43" s="5394" t="s">
        <v>2425</v>
      </c>
      <c r="I43" s="5394" t="s">
        <v>812</v>
      </c>
    </row>
    <row customHeight="1" ht="11.25">
      <c r="A44" s="5394" t="s">
        <v>2253</v>
      </c>
      <c r="B44" s="5394" t="s">
        <v>16</v>
      </c>
      <c r="C44" s="5394" t="s">
        <v>2426</v>
      </c>
      <c r="D44" s="5394" t="s">
        <v>2427</v>
      </c>
      <c r="E44" s="5394" t="s">
        <v>2428</v>
      </c>
      <c r="F44" s="5394" t="s">
        <v>2429</v>
      </c>
      <c r="G44" s="5394" t="s">
        <v>28</v>
      </c>
      <c r="H44" s="5394" t="s">
        <v>28</v>
      </c>
      <c r="I44" s="5394" t="s">
        <v>812</v>
      </c>
    </row>
    <row customHeight="1" ht="11.25">
      <c r="A45" s="5394" t="s">
        <v>2253</v>
      </c>
      <c r="B45" s="5394" t="s">
        <v>16</v>
      </c>
      <c r="C45" s="5394" t="s">
        <v>2430</v>
      </c>
      <c r="D45" s="5394" t="s">
        <v>2431</v>
      </c>
      <c r="E45" s="5394" t="s">
        <v>2432</v>
      </c>
      <c r="F45" s="5394" t="s">
        <v>2433</v>
      </c>
      <c r="G45" s="5394" t="s">
        <v>28</v>
      </c>
      <c r="H45" s="5394" t="s">
        <v>28</v>
      </c>
      <c r="I45" s="5394" t="s">
        <v>812</v>
      </c>
    </row>
    <row customHeight="1" ht="11.25">
      <c r="A46" s="5394" t="s">
        <v>2253</v>
      </c>
      <c r="B46" s="5394" t="s">
        <v>16</v>
      </c>
      <c r="C46" s="5394" t="s">
        <v>2434</v>
      </c>
      <c r="D46" s="5394" t="s">
        <v>2435</v>
      </c>
      <c r="E46" s="5394" t="s">
        <v>2432</v>
      </c>
      <c r="F46" s="5394" t="s">
        <v>2436</v>
      </c>
      <c r="G46" s="5394" t="s">
        <v>2437</v>
      </c>
      <c r="H46" s="5394" t="s">
        <v>28</v>
      </c>
      <c r="I46" s="5394" t="s">
        <v>812</v>
      </c>
    </row>
    <row customHeight="1" ht="11.25">
      <c r="A47" s="5394" t="s">
        <v>2253</v>
      </c>
      <c r="B47" s="5394" t="s">
        <v>16</v>
      </c>
      <c r="C47" s="5394" t="s">
        <v>2438</v>
      </c>
      <c r="D47" s="5394" t="s">
        <v>2439</v>
      </c>
      <c r="E47" s="5394" t="s">
        <v>2440</v>
      </c>
      <c r="F47" s="5394" t="s">
        <v>2441</v>
      </c>
      <c r="G47" s="5394" t="s">
        <v>28</v>
      </c>
      <c r="H47" s="5394" t="s">
        <v>28</v>
      </c>
      <c r="I47" s="5394" t="s">
        <v>812</v>
      </c>
    </row>
    <row customHeight="1" ht="11.25">
      <c r="A48" s="5394" t="s">
        <v>2253</v>
      </c>
      <c r="B48" s="5394" t="s">
        <v>16</v>
      </c>
      <c r="C48" s="5394" t="s">
        <v>2442</v>
      </c>
      <c r="D48" s="5394" t="s">
        <v>2443</v>
      </c>
      <c r="E48" s="5394" t="s">
        <v>2444</v>
      </c>
      <c r="F48" s="5394" t="s">
        <v>2279</v>
      </c>
      <c r="G48" s="5394" t="s">
        <v>2445</v>
      </c>
      <c r="H48" s="5394" t="s">
        <v>28</v>
      </c>
      <c r="I48" s="5394" t="s">
        <v>812</v>
      </c>
    </row>
    <row customHeight="1" ht="11.25">
      <c r="A49" s="5394" t="s">
        <v>2253</v>
      </c>
      <c r="B49" s="5394" t="s">
        <v>16</v>
      </c>
      <c r="C49" s="5394" t="s">
        <v>2446</v>
      </c>
      <c r="D49" s="5394" t="s">
        <v>2447</v>
      </c>
      <c r="E49" s="5394" t="s">
        <v>2448</v>
      </c>
      <c r="F49" s="5394" t="s">
        <v>2279</v>
      </c>
      <c r="G49" s="5394" t="s">
        <v>2449</v>
      </c>
      <c r="H49" s="5394" t="s">
        <v>28</v>
      </c>
      <c r="I49" s="5394" t="s">
        <v>812</v>
      </c>
    </row>
    <row customHeight="1" ht="11.25">
      <c r="A50" s="5394" t="s">
        <v>2253</v>
      </c>
      <c r="B50" s="5394" t="s">
        <v>16</v>
      </c>
      <c r="C50" s="5394" t="s">
        <v>2450</v>
      </c>
      <c r="D50" s="5394" t="s">
        <v>2451</v>
      </c>
      <c r="E50" s="5394" t="s">
        <v>2452</v>
      </c>
      <c r="F50" s="5394" t="s">
        <v>2453</v>
      </c>
      <c r="G50" s="5394" t="s">
        <v>28</v>
      </c>
      <c r="H50" s="5394" t="s">
        <v>28</v>
      </c>
      <c r="I50" s="5394" t="s">
        <v>812</v>
      </c>
    </row>
    <row customHeight="1" ht="11.25">
      <c r="A51" s="5394" t="s">
        <v>2253</v>
      </c>
      <c r="B51" s="5394" t="s">
        <v>16</v>
      </c>
      <c r="C51" s="5394" t="s">
        <v>2454</v>
      </c>
      <c r="D51" s="5394" t="s">
        <v>2455</v>
      </c>
      <c r="E51" s="5394" t="s">
        <v>2323</v>
      </c>
      <c r="F51" s="5394" t="s">
        <v>2456</v>
      </c>
      <c r="G51" s="5394" t="s">
        <v>2457</v>
      </c>
      <c r="H51" s="5394" t="s">
        <v>28</v>
      </c>
      <c r="I51" s="5394" t="s">
        <v>812</v>
      </c>
    </row>
    <row customHeight="1" ht="11.25">
      <c r="A52" s="5394" t="s">
        <v>2253</v>
      </c>
      <c r="B52" s="5394" t="s">
        <v>16</v>
      </c>
      <c r="C52" s="5394" t="s">
        <v>2254</v>
      </c>
      <c r="D52" s="5394" t="s">
        <v>2255</v>
      </c>
      <c r="E52" s="5394" t="s">
        <v>2256</v>
      </c>
      <c r="F52" s="5394" t="s">
        <v>2257</v>
      </c>
      <c r="G52" s="5394" t="s">
        <v>2258</v>
      </c>
      <c r="H52" s="5394" t="s">
        <v>28</v>
      </c>
      <c r="I52" s="5394" t="s">
        <v>898</v>
      </c>
    </row>
    <row customHeight="1" ht="11.25">
      <c r="A53" s="5394" t="s">
        <v>2253</v>
      </c>
      <c r="B53" s="5394" t="s">
        <v>16</v>
      </c>
      <c r="C53" s="5394" t="s">
        <v>13</v>
      </c>
      <c r="D53" s="5394" t="s">
        <v>47</v>
      </c>
      <c r="E53" s="5394" t="s">
        <v>50</v>
      </c>
      <c r="F53" s="5394" t="s">
        <v>52</v>
      </c>
      <c r="G53" s="5394" t="s">
        <v>28</v>
      </c>
      <c r="H53" s="5394" t="s">
        <v>28</v>
      </c>
      <c r="I53" s="5394" t="s">
        <v>898</v>
      </c>
    </row>
    <row customHeight="1" ht="11.25">
      <c r="A54" s="5394" t="s">
        <v>2253</v>
      </c>
      <c r="B54" s="5394" t="s">
        <v>16</v>
      </c>
      <c r="C54" s="5394" t="s">
        <v>2276</v>
      </c>
      <c r="D54" s="5394" t="s">
        <v>2277</v>
      </c>
      <c r="E54" s="5394" t="s">
        <v>2278</v>
      </c>
      <c r="F54" s="5394" t="s">
        <v>2279</v>
      </c>
      <c r="G54" s="5394" t="s">
        <v>2280</v>
      </c>
      <c r="H54" s="5394" t="s">
        <v>28</v>
      </c>
      <c r="I54" s="5394" t="s">
        <v>898</v>
      </c>
    </row>
    <row customHeight="1" ht="11.25">
      <c r="A55" s="5394" t="s">
        <v>2253</v>
      </c>
      <c r="B55" s="5394" t="s">
        <v>16</v>
      </c>
      <c r="C55" s="5394" t="s">
        <v>2281</v>
      </c>
      <c r="D55" s="5394" t="s">
        <v>2282</v>
      </c>
      <c r="E55" s="5394" t="s">
        <v>2283</v>
      </c>
      <c r="F55" s="5394" t="s">
        <v>2279</v>
      </c>
      <c r="G55" s="5394" t="s">
        <v>2284</v>
      </c>
      <c r="H55" s="5394" t="s">
        <v>28</v>
      </c>
      <c r="I55" s="5394" t="s">
        <v>898</v>
      </c>
    </row>
    <row customHeight="1" ht="11.25">
      <c r="A56" s="5394" t="s">
        <v>2253</v>
      </c>
      <c r="B56" s="5394" t="s">
        <v>16</v>
      </c>
      <c r="C56" s="5394" t="s">
        <v>28</v>
      </c>
      <c r="D56" s="5394" t="s">
        <v>2293</v>
      </c>
      <c r="E56" s="5394" t="s">
        <v>2294</v>
      </c>
      <c r="F56" s="5394" t="s">
        <v>2279</v>
      </c>
      <c r="G56" s="5394" t="s">
        <v>28</v>
      </c>
      <c r="H56" s="5394" t="s">
        <v>28</v>
      </c>
      <c r="I56" s="5394" t="s">
        <v>898</v>
      </c>
    </row>
    <row customHeight="1" ht="11.25">
      <c r="A57" s="5394" t="s">
        <v>2253</v>
      </c>
      <c r="B57" s="5394" t="s">
        <v>16</v>
      </c>
      <c r="C57" s="5394" t="s">
        <v>2308</v>
      </c>
      <c r="D57" s="5394" t="s">
        <v>2309</v>
      </c>
      <c r="E57" s="5394" t="s">
        <v>2310</v>
      </c>
      <c r="F57" s="5394" t="s">
        <v>2267</v>
      </c>
      <c r="G57" s="5394" t="s">
        <v>2311</v>
      </c>
      <c r="H57" s="5394" t="s">
        <v>28</v>
      </c>
      <c r="I57" s="5394" t="s">
        <v>898</v>
      </c>
    </row>
    <row customHeight="1" ht="11.25">
      <c r="A58" s="5394" t="s">
        <v>2253</v>
      </c>
      <c r="B58" s="5394" t="s">
        <v>16</v>
      </c>
      <c r="C58" s="5394" t="s">
        <v>2316</v>
      </c>
      <c r="D58" s="5394" t="s">
        <v>2317</v>
      </c>
      <c r="E58" s="5394" t="s">
        <v>2318</v>
      </c>
      <c r="F58" s="5394" t="s">
        <v>2319</v>
      </c>
      <c r="G58" s="5394" t="s">
        <v>2320</v>
      </c>
      <c r="H58" s="5394" t="s">
        <v>28</v>
      </c>
      <c r="I58" s="5394" t="s">
        <v>898</v>
      </c>
    </row>
    <row customHeight="1" ht="11.25">
      <c r="A59" s="5394" t="s">
        <v>2253</v>
      </c>
      <c r="B59" s="5394" t="s">
        <v>16</v>
      </c>
      <c r="C59" s="5394" t="s">
        <v>2325</v>
      </c>
      <c r="D59" s="5394" t="s">
        <v>2326</v>
      </c>
      <c r="E59" s="5394" t="s">
        <v>2323</v>
      </c>
      <c r="F59" s="5394" t="s">
        <v>2327</v>
      </c>
      <c r="G59" s="5394" t="s">
        <v>2328</v>
      </c>
      <c r="H59" s="5394" t="s">
        <v>28</v>
      </c>
      <c r="I59" s="5394" t="s">
        <v>898</v>
      </c>
    </row>
    <row customHeight="1" ht="11.25">
      <c r="A60" s="5394" t="s">
        <v>2253</v>
      </c>
      <c r="B60" s="5394" t="s">
        <v>16</v>
      </c>
      <c r="C60" s="5394" t="s">
        <v>2333</v>
      </c>
      <c r="D60" s="5394" t="s">
        <v>2334</v>
      </c>
      <c r="E60" s="5394" t="s">
        <v>2335</v>
      </c>
      <c r="F60" s="5394" t="s">
        <v>2336</v>
      </c>
      <c r="G60" s="5394" t="s">
        <v>28</v>
      </c>
      <c r="H60" s="5394" t="s">
        <v>2337</v>
      </c>
      <c r="I60" s="5394" t="s">
        <v>898</v>
      </c>
    </row>
    <row customHeight="1" ht="11.25">
      <c r="A61" s="5394" t="s">
        <v>2253</v>
      </c>
      <c r="B61" s="5394" t="s">
        <v>16</v>
      </c>
      <c r="C61" s="5394" t="s">
        <v>2380</v>
      </c>
      <c r="D61" s="5394" t="s">
        <v>2381</v>
      </c>
      <c r="E61" s="5394" t="s">
        <v>2382</v>
      </c>
      <c r="F61" s="5394" t="s">
        <v>2267</v>
      </c>
      <c r="G61" s="5394" t="s">
        <v>2383</v>
      </c>
      <c r="H61" s="5394" t="s">
        <v>2363</v>
      </c>
      <c r="I61" s="5394" t="s">
        <v>898</v>
      </c>
    </row>
    <row customHeight="1" ht="11.25">
      <c r="A62" s="5394" t="s">
        <v>2253</v>
      </c>
      <c r="B62" s="5394" t="s">
        <v>16</v>
      </c>
      <c r="C62" s="5394" t="s">
        <v>2389</v>
      </c>
      <c r="D62" s="5394" t="s">
        <v>2390</v>
      </c>
      <c r="E62" s="5394" t="s">
        <v>2391</v>
      </c>
      <c r="F62" s="5394" t="s">
        <v>2267</v>
      </c>
      <c r="G62" s="5394" t="s">
        <v>2392</v>
      </c>
      <c r="H62" s="5394" t="s">
        <v>2393</v>
      </c>
      <c r="I62" s="5394" t="s">
        <v>898</v>
      </c>
    </row>
    <row customHeight="1" ht="11.25">
      <c r="A63" s="5394" t="s">
        <v>2253</v>
      </c>
      <c r="B63" s="5394" t="s">
        <v>16</v>
      </c>
      <c r="C63" s="5394" t="s">
        <v>2410</v>
      </c>
      <c r="D63" s="5394" t="s">
        <v>2411</v>
      </c>
      <c r="E63" s="5394" t="s">
        <v>2412</v>
      </c>
      <c r="F63" s="5394" t="s">
        <v>2344</v>
      </c>
      <c r="G63" s="5394" t="s">
        <v>2413</v>
      </c>
      <c r="H63" s="5394" t="s">
        <v>28</v>
      </c>
      <c r="I63" s="5394" t="s">
        <v>898</v>
      </c>
    </row>
    <row customHeight="1" ht="11.25">
      <c r="A64" s="5394" t="s">
        <v>2253</v>
      </c>
      <c r="B64" s="5394" t="s">
        <v>16</v>
      </c>
      <c r="C64" s="5394" t="s">
        <v>2430</v>
      </c>
      <c r="D64" s="5394" t="s">
        <v>2431</v>
      </c>
      <c r="E64" s="5394" t="s">
        <v>2432</v>
      </c>
      <c r="F64" s="5394" t="s">
        <v>2433</v>
      </c>
      <c r="G64" s="5394" t="s">
        <v>28</v>
      </c>
      <c r="H64" s="5394" t="s">
        <v>28</v>
      </c>
      <c r="I64" s="5394" t="s">
        <v>898</v>
      </c>
    </row>
    <row customHeight="1" ht="11.25">
      <c r="A65" s="5394" t="s">
        <v>2253</v>
      </c>
      <c r="B65" s="5394" t="s">
        <v>16</v>
      </c>
      <c r="C65" s="5394" t="s">
        <v>2434</v>
      </c>
      <c r="D65" s="5394" t="s">
        <v>2435</v>
      </c>
      <c r="E65" s="5394" t="s">
        <v>2432</v>
      </c>
      <c r="F65" s="5394" t="s">
        <v>2436</v>
      </c>
      <c r="G65" s="5394" t="s">
        <v>2437</v>
      </c>
      <c r="H65" s="5394" t="s">
        <v>28</v>
      </c>
      <c r="I65" s="5394" t="s">
        <v>898</v>
      </c>
    </row>
    <row customHeight="1" ht="11.25">
      <c r="A66" s="5394" t="s">
        <v>2253</v>
      </c>
      <c r="B66" s="5394" t="s">
        <v>16</v>
      </c>
      <c r="C66" s="5394" t="s">
        <v>2450</v>
      </c>
      <c r="D66" s="5394" t="s">
        <v>2451</v>
      </c>
      <c r="E66" s="5394" t="s">
        <v>2452</v>
      </c>
      <c r="F66" s="5394" t="s">
        <v>2453</v>
      </c>
      <c r="G66" s="5394" t="s">
        <v>28</v>
      </c>
      <c r="H66" s="5394" t="s">
        <v>28</v>
      </c>
      <c r="I66" s="5394" t="s">
        <v>898</v>
      </c>
    </row>
    <row customHeight="1" ht="11.25">
      <c r="A67" s="5394" t="s">
        <v>2253</v>
      </c>
      <c r="B67" s="5394" t="s">
        <v>16</v>
      </c>
      <c r="C67" s="5394" t="s">
        <v>2254</v>
      </c>
      <c r="D67" s="5394" t="s">
        <v>2255</v>
      </c>
      <c r="E67" s="5394" t="s">
        <v>2256</v>
      </c>
      <c r="F67" s="5394" t="s">
        <v>2257</v>
      </c>
      <c r="G67" s="5394" t="s">
        <v>2258</v>
      </c>
      <c r="H67" s="5394" t="s">
        <v>28</v>
      </c>
      <c r="I67" s="5394" t="s">
        <v>858</v>
      </c>
    </row>
    <row customHeight="1" ht="11.25">
      <c r="A68" s="5394" t="s">
        <v>2253</v>
      </c>
      <c r="B68" s="5394" t="s">
        <v>16</v>
      </c>
      <c r="C68" s="5394" t="s">
        <v>2264</v>
      </c>
      <c r="D68" s="5394" t="s">
        <v>2265</v>
      </c>
      <c r="E68" s="5394" t="s">
        <v>2266</v>
      </c>
      <c r="F68" s="5394" t="s">
        <v>2267</v>
      </c>
      <c r="G68" s="5394" t="s">
        <v>2268</v>
      </c>
      <c r="H68" s="5394" t="s">
        <v>28</v>
      </c>
      <c r="I68" s="5394" t="s">
        <v>858</v>
      </c>
    </row>
    <row customHeight="1" ht="11.25">
      <c r="A69" s="5394" t="s">
        <v>2253</v>
      </c>
      <c r="B69" s="5394" t="s">
        <v>16</v>
      </c>
      <c r="C69" s="5394" t="s">
        <v>2276</v>
      </c>
      <c r="D69" s="5394" t="s">
        <v>2277</v>
      </c>
      <c r="E69" s="5394" t="s">
        <v>2278</v>
      </c>
      <c r="F69" s="5394" t="s">
        <v>2279</v>
      </c>
      <c r="G69" s="5394" t="s">
        <v>2280</v>
      </c>
      <c r="H69" s="5394" t="s">
        <v>28</v>
      </c>
      <c r="I69" s="5394" t="s">
        <v>858</v>
      </c>
    </row>
    <row customHeight="1" ht="11.25">
      <c r="A70" s="5394" t="s">
        <v>2253</v>
      </c>
      <c r="B70" s="5394" t="s">
        <v>16</v>
      </c>
      <c r="C70" s="5394" t="s">
        <v>2281</v>
      </c>
      <c r="D70" s="5394" t="s">
        <v>2282</v>
      </c>
      <c r="E70" s="5394" t="s">
        <v>2283</v>
      </c>
      <c r="F70" s="5394" t="s">
        <v>2279</v>
      </c>
      <c r="G70" s="5394" t="s">
        <v>2284</v>
      </c>
      <c r="H70" s="5394" t="s">
        <v>28</v>
      </c>
      <c r="I70" s="5394" t="s">
        <v>858</v>
      </c>
    </row>
    <row customHeight="1" ht="11.25">
      <c r="A71" s="5394" t="s">
        <v>2253</v>
      </c>
      <c r="B71" s="5394" t="s">
        <v>16</v>
      </c>
      <c r="C71" s="5394" t="s">
        <v>2285</v>
      </c>
      <c r="D71" s="5394" t="s">
        <v>2286</v>
      </c>
      <c r="E71" s="5394" t="s">
        <v>2287</v>
      </c>
      <c r="F71" s="5394" t="s">
        <v>2272</v>
      </c>
      <c r="G71" s="5394" t="s">
        <v>2288</v>
      </c>
      <c r="H71" s="5394" t="s">
        <v>28</v>
      </c>
      <c r="I71" s="5394" t="s">
        <v>858</v>
      </c>
    </row>
    <row customHeight="1" ht="11.25">
      <c r="A72" s="5394" t="s">
        <v>2253</v>
      </c>
      <c r="B72" s="5394" t="s">
        <v>16</v>
      </c>
      <c r="C72" s="5394" t="s">
        <v>28</v>
      </c>
      <c r="D72" s="5394" t="s">
        <v>2293</v>
      </c>
      <c r="E72" s="5394" t="s">
        <v>2294</v>
      </c>
      <c r="F72" s="5394" t="s">
        <v>2279</v>
      </c>
      <c r="G72" s="5394" t="s">
        <v>28</v>
      </c>
      <c r="H72" s="5394" t="s">
        <v>28</v>
      </c>
      <c r="I72" s="5394" t="s">
        <v>858</v>
      </c>
    </row>
    <row customHeight="1" ht="11.25">
      <c r="A73" s="5394" t="s">
        <v>2253</v>
      </c>
      <c r="B73" s="5394" t="s">
        <v>16</v>
      </c>
      <c r="C73" s="5394" t="s">
        <v>2458</v>
      </c>
      <c r="D73" s="5394" t="s">
        <v>2459</v>
      </c>
      <c r="E73" s="5394" t="s">
        <v>2460</v>
      </c>
      <c r="F73" s="5394" t="s">
        <v>579</v>
      </c>
      <c r="G73" s="5394" t="s">
        <v>28</v>
      </c>
      <c r="H73" s="5394" t="s">
        <v>28</v>
      </c>
      <c r="I73" s="5394" t="s">
        <v>858</v>
      </c>
    </row>
    <row customHeight="1" ht="11.25">
      <c r="A74" s="5394" t="s">
        <v>2253</v>
      </c>
      <c r="B74" s="5394" t="s">
        <v>16</v>
      </c>
      <c r="C74" s="5394" t="s">
        <v>2461</v>
      </c>
      <c r="D74" s="5394" t="s">
        <v>2462</v>
      </c>
      <c r="E74" s="5394" t="s">
        <v>2463</v>
      </c>
      <c r="F74" s="5394" t="s">
        <v>2267</v>
      </c>
      <c r="G74" s="5394" t="s">
        <v>28</v>
      </c>
      <c r="H74" s="5394" t="s">
        <v>2464</v>
      </c>
      <c r="I74" s="5394" t="s">
        <v>858</v>
      </c>
    </row>
    <row customHeight="1" ht="11.25">
      <c r="A75" s="5394" t="s">
        <v>2253</v>
      </c>
      <c r="B75" s="5394" t="s">
        <v>16</v>
      </c>
      <c r="C75" s="5394" t="s">
        <v>2465</v>
      </c>
      <c r="D75" s="5394" t="s">
        <v>2466</v>
      </c>
      <c r="E75" s="5394" t="s">
        <v>2467</v>
      </c>
      <c r="F75" s="5394" t="s">
        <v>2279</v>
      </c>
      <c r="G75" s="5394" t="s">
        <v>2468</v>
      </c>
      <c r="H75" s="5394" t="s">
        <v>28</v>
      </c>
      <c r="I75" s="5394" t="s">
        <v>858</v>
      </c>
    </row>
    <row customHeight="1" ht="11.25">
      <c r="A76" s="5394" t="s">
        <v>2253</v>
      </c>
      <c r="B76" s="5394" t="s">
        <v>16</v>
      </c>
      <c r="C76" s="5394" t="s">
        <v>2469</v>
      </c>
      <c r="D76" s="5394" t="s">
        <v>2470</v>
      </c>
      <c r="E76" s="5394" t="s">
        <v>2471</v>
      </c>
      <c r="F76" s="5394" t="s">
        <v>2267</v>
      </c>
      <c r="G76" s="5394" t="s">
        <v>2472</v>
      </c>
      <c r="H76" s="5394" t="s">
        <v>2473</v>
      </c>
      <c r="I76" s="5394" t="s">
        <v>858</v>
      </c>
    </row>
    <row customHeight="1" ht="11.25">
      <c r="A77" s="5394" t="s">
        <v>2253</v>
      </c>
      <c r="B77" s="5394" t="s">
        <v>16</v>
      </c>
      <c r="C77" s="5394" t="s">
        <v>2295</v>
      </c>
      <c r="D77" s="5394" t="s">
        <v>2296</v>
      </c>
      <c r="E77" s="5394" t="s">
        <v>2297</v>
      </c>
      <c r="F77" s="5394" t="s">
        <v>2267</v>
      </c>
      <c r="G77" s="5394" t="s">
        <v>2298</v>
      </c>
      <c r="H77" s="5394" t="s">
        <v>28</v>
      </c>
      <c r="I77" s="5394" t="s">
        <v>858</v>
      </c>
    </row>
    <row customHeight="1" ht="11.25">
      <c r="A78" s="5394" t="s">
        <v>2253</v>
      </c>
      <c r="B78" s="5394" t="s">
        <v>16</v>
      </c>
      <c r="C78" s="5394" t="s">
        <v>2299</v>
      </c>
      <c r="D78" s="5394" t="s">
        <v>2300</v>
      </c>
      <c r="E78" s="5394" t="s">
        <v>2301</v>
      </c>
      <c r="F78" s="5394" t="s">
        <v>2302</v>
      </c>
      <c r="G78" s="5394" t="s">
        <v>2303</v>
      </c>
      <c r="H78" s="5394" t="s">
        <v>28</v>
      </c>
      <c r="I78" s="5394" t="s">
        <v>858</v>
      </c>
    </row>
    <row customHeight="1" ht="11.25">
      <c r="A79" s="5394" t="s">
        <v>2253</v>
      </c>
      <c r="B79" s="5394" t="s">
        <v>16</v>
      </c>
      <c r="C79" s="5394" t="s">
        <v>2474</v>
      </c>
      <c r="D79" s="5394" t="s">
        <v>2475</v>
      </c>
      <c r="E79" s="5394" t="s">
        <v>2476</v>
      </c>
      <c r="F79" s="5394" t="s">
        <v>2302</v>
      </c>
      <c r="G79" s="5394" t="s">
        <v>28</v>
      </c>
      <c r="H79" s="5394" t="s">
        <v>28</v>
      </c>
      <c r="I79" s="5394" t="s">
        <v>858</v>
      </c>
    </row>
    <row customHeight="1" ht="11.25">
      <c r="A80" s="5394" t="s">
        <v>2253</v>
      </c>
      <c r="B80" s="5394" t="s">
        <v>16</v>
      </c>
      <c r="C80" s="5394" t="s">
        <v>2308</v>
      </c>
      <c r="D80" s="5394" t="s">
        <v>2309</v>
      </c>
      <c r="E80" s="5394" t="s">
        <v>2310</v>
      </c>
      <c r="F80" s="5394" t="s">
        <v>2267</v>
      </c>
      <c r="G80" s="5394" t="s">
        <v>2311</v>
      </c>
      <c r="H80" s="5394" t="s">
        <v>28</v>
      </c>
      <c r="I80" s="5394" t="s">
        <v>858</v>
      </c>
    </row>
    <row customHeight="1" ht="11.25">
      <c r="A81" s="5394" t="s">
        <v>2253</v>
      </c>
      <c r="B81" s="5394" t="s">
        <v>16</v>
      </c>
      <c r="C81" s="5394" t="s">
        <v>2312</v>
      </c>
      <c r="D81" s="5394" t="s">
        <v>2313</v>
      </c>
      <c r="E81" s="5394" t="s">
        <v>2314</v>
      </c>
      <c r="F81" s="5394" t="s">
        <v>2272</v>
      </c>
      <c r="G81" s="5394" t="s">
        <v>2315</v>
      </c>
      <c r="H81" s="5394" t="s">
        <v>28</v>
      </c>
      <c r="I81" s="5394" t="s">
        <v>858</v>
      </c>
    </row>
    <row customHeight="1" ht="11.25">
      <c r="A82" s="5394" t="s">
        <v>2253</v>
      </c>
      <c r="B82" s="5394" t="s">
        <v>16</v>
      </c>
      <c r="C82" s="5394" t="s">
        <v>2316</v>
      </c>
      <c r="D82" s="5394" t="s">
        <v>2317</v>
      </c>
      <c r="E82" s="5394" t="s">
        <v>2318</v>
      </c>
      <c r="F82" s="5394" t="s">
        <v>2319</v>
      </c>
      <c r="G82" s="5394" t="s">
        <v>2320</v>
      </c>
      <c r="H82" s="5394" t="s">
        <v>28</v>
      </c>
      <c r="I82" s="5394" t="s">
        <v>858</v>
      </c>
    </row>
    <row customHeight="1" ht="11.25">
      <c r="A83" s="5394" t="s">
        <v>2253</v>
      </c>
      <c r="B83" s="5394" t="s">
        <v>16</v>
      </c>
      <c r="C83" s="5394" t="s">
        <v>2325</v>
      </c>
      <c r="D83" s="5394" t="s">
        <v>2326</v>
      </c>
      <c r="E83" s="5394" t="s">
        <v>2323</v>
      </c>
      <c r="F83" s="5394" t="s">
        <v>2327</v>
      </c>
      <c r="G83" s="5394" t="s">
        <v>2328</v>
      </c>
      <c r="H83" s="5394" t="s">
        <v>28</v>
      </c>
      <c r="I83" s="5394" t="s">
        <v>858</v>
      </c>
    </row>
    <row customHeight="1" ht="11.25">
      <c r="A84" s="5394" t="s">
        <v>2253</v>
      </c>
      <c r="B84" s="5394" t="s">
        <v>16</v>
      </c>
      <c r="C84" s="5394" t="s">
        <v>2329</v>
      </c>
      <c r="D84" s="5394" t="s">
        <v>2330</v>
      </c>
      <c r="E84" s="5394" t="s">
        <v>2331</v>
      </c>
      <c r="F84" s="5394" t="s">
        <v>2272</v>
      </c>
      <c r="G84" s="5394" t="s">
        <v>2332</v>
      </c>
      <c r="H84" s="5394" t="s">
        <v>28</v>
      </c>
      <c r="I84" s="5394" t="s">
        <v>858</v>
      </c>
    </row>
    <row customHeight="1" ht="11.25">
      <c r="A85" s="5394" t="s">
        <v>2253</v>
      </c>
      <c r="B85" s="5394" t="s">
        <v>16</v>
      </c>
      <c r="C85" s="5394" t="s">
        <v>2477</v>
      </c>
      <c r="D85" s="5394" t="s">
        <v>2478</v>
      </c>
      <c r="E85" s="5394" t="s">
        <v>2479</v>
      </c>
      <c r="F85" s="5394" t="s">
        <v>2480</v>
      </c>
      <c r="G85" s="5394" t="s">
        <v>28</v>
      </c>
      <c r="H85" s="5394" t="s">
        <v>28</v>
      </c>
      <c r="I85" s="5394" t="s">
        <v>858</v>
      </c>
    </row>
    <row customHeight="1" ht="11.25">
      <c r="A86" s="5394" t="s">
        <v>2253</v>
      </c>
      <c r="B86" s="5394" t="s">
        <v>16</v>
      </c>
      <c r="C86" s="5394" t="s">
        <v>2333</v>
      </c>
      <c r="D86" s="5394" t="s">
        <v>2334</v>
      </c>
      <c r="E86" s="5394" t="s">
        <v>2335</v>
      </c>
      <c r="F86" s="5394" t="s">
        <v>2336</v>
      </c>
      <c r="G86" s="5394" t="s">
        <v>28</v>
      </c>
      <c r="H86" s="5394" t="s">
        <v>2337</v>
      </c>
      <c r="I86" s="5394" t="s">
        <v>858</v>
      </c>
    </row>
    <row customHeight="1" ht="11.25">
      <c r="A87" s="5394" t="s">
        <v>2253</v>
      </c>
      <c r="B87" s="5394" t="s">
        <v>16</v>
      </c>
      <c r="C87" s="5394" t="s">
        <v>2481</v>
      </c>
      <c r="D87" s="5394" t="s">
        <v>2482</v>
      </c>
      <c r="E87" s="5394" t="s">
        <v>2483</v>
      </c>
      <c r="F87" s="5394" t="s">
        <v>2319</v>
      </c>
      <c r="G87" s="5394" t="s">
        <v>2484</v>
      </c>
      <c r="H87" s="5394" t="s">
        <v>2485</v>
      </c>
      <c r="I87" s="5394" t="s">
        <v>858</v>
      </c>
    </row>
    <row customHeight="1" ht="11.25">
      <c r="A88" s="5394" t="s">
        <v>2253</v>
      </c>
      <c r="B88" s="5394" t="s">
        <v>16</v>
      </c>
      <c r="C88" s="5394" t="s">
        <v>2486</v>
      </c>
      <c r="D88" s="5394" t="s">
        <v>2487</v>
      </c>
      <c r="E88" s="5394" t="s">
        <v>2488</v>
      </c>
      <c r="F88" s="5394" t="s">
        <v>2267</v>
      </c>
      <c r="G88" s="5394" t="s">
        <v>2489</v>
      </c>
      <c r="H88" s="5394" t="s">
        <v>28</v>
      </c>
      <c r="I88" s="5394" t="s">
        <v>858</v>
      </c>
    </row>
    <row customHeight="1" ht="11.25">
      <c r="A89" s="5394" t="s">
        <v>2253</v>
      </c>
      <c r="B89" s="5394" t="s">
        <v>16</v>
      </c>
      <c r="C89" s="5394" t="s">
        <v>2347</v>
      </c>
      <c r="D89" s="5394" t="s">
        <v>2348</v>
      </c>
      <c r="E89" s="5394" t="s">
        <v>2349</v>
      </c>
      <c r="F89" s="5394" t="s">
        <v>2336</v>
      </c>
      <c r="G89" s="5394" t="s">
        <v>2350</v>
      </c>
      <c r="H89" s="5394" t="s">
        <v>28</v>
      </c>
      <c r="I89" s="5394" t="s">
        <v>858</v>
      </c>
    </row>
    <row customHeight="1" ht="11.25">
      <c r="A90" s="5394" t="s">
        <v>2253</v>
      </c>
      <c r="B90" s="5394" t="s">
        <v>16</v>
      </c>
      <c r="C90" s="5394" t="s">
        <v>2490</v>
      </c>
      <c r="D90" s="5394" t="s">
        <v>2491</v>
      </c>
      <c r="E90" s="5394" t="s">
        <v>2492</v>
      </c>
      <c r="F90" s="5394" t="s">
        <v>2344</v>
      </c>
      <c r="G90" s="5394" t="s">
        <v>2493</v>
      </c>
      <c r="H90" s="5394" t="s">
        <v>2494</v>
      </c>
      <c r="I90" s="5394" t="s">
        <v>858</v>
      </c>
    </row>
    <row customHeight="1" ht="11.25">
      <c r="A91" s="5394" t="s">
        <v>2253</v>
      </c>
      <c r="B91" s="5394" t="s">
        <v>16</v>
      </c>
      <c r="C91" s="5394" t="s">
        <v>2495</v>
      </c>
      <c r="D91" s="5394" t="s">
        <v>2496</v>
      </c>
      <c r="E91" s="5394" t="s">
        <v>2497</v>
      </c>
      <c r="F91" s="5394" t="s">
        <v>2498</v>
      </c>
      <c r="G91" s="5394" t="s">
        <v>28</v>
      </c>
      <c r="H91" s="5394" t="s">
        <v>28</v>
      </c>
      <c r="I91" s="5394" t="s">
        <v>858</v>
      </c>
    </row>
    <row customHeight="1" ht="11.25">
      <c r="A92" s="5394" t="s">
        <v>2253</v>
      </c>
      <c r="B92" s="5394" t="s">
        <v>16</v>
      </c>
      <c r="C92" s="5394" t="s">
        <v>2351</v>
      </c>
      <c r="D92" s="5394" t="s">
        <v>2352</v>
      </c>
      <c r="E92" s="5394" t="s">
        <v>2353</v>
      </c>
      <c r="F92" s="5394" t="s">
        <v>2267</v>
      </c>
      <c r="G92" s="5394" t="s">
        <v>2354</v>
      </c>
      <c r="H92" s="5394" t="s">
        <v>28</v>
      </c>
      <c r="I92" s="5394" t="s">
        <v>858</v>
      </c>
    </row>
    <row customHeight="1" ht="11.25">
      <c r="A93" s="5394" t="s">
        <v>2253</v>
      </c>
      <c r="B93" s="5394" t="s">
        <v>16</v>
      </c>
      <c r="C93" s="5394" t="s">
        <v>2355</v>
      </c>
      <c r="D93" s="5394" t="s">
        <v>2356</v>
      </c>
      <c r="E93" s="5394" t="s">
        <v>2357</v>
      </c>
      <c r="F93" s="5394" t="s">
        <v>2344</v>
      </c>
      <c r="G93" s="5394" t="s">
        <v>2358</v>
      </c>
      <c r="H93" s="5394" t="s">
        <v>28</v>
      </c>
      <c r="I93" s="5394" t="s">
        <v>858</v>
      </c>
    </row>
    <row customHeight="1" ht="11.25">
      <c r="A94" s="5394" t="s">
        <v>2253</v>
      </c>
      <c r="B94" s="5394" t="s">
        <v>16</v>
      </c>
      <c r="C94" s="5394" t="s">
        <v>2499</v>
      </c>
      <c r="D94" s="5394" t="s">
        <v>2500</v>
      </c>
      <c r="E94" s="5394" t="s">
        <v>2501</v>
      </c>
      <c r="F94" s="5394" t="s">
        <v>2267</v>
      </c>
      <c r="G94" s="5394" t="s">
        <v>28</v>
      </c>
      <c r="H94" s="5394" t="s">
        <v>2502</v>
      </c>
      <c r="I94" s="5394" t="s">
        <v>858</v>
      </c>
    </row>
    <row customHeight="1" ht="11.25">
      <c r="A95" s="5394" t="s">
        <v>2253</v>
      </c>
      <c r="B95" s="5394" t="s">
        <v>16</v>
      </c>
      <c r="C95" s="5394" t="s">
        <v>2503</v>
      </c>
      <c r="D95" s="5394" t="s">
        <v>2504</v>
      </c>
      <c r="E95" s="5394" t="s">
        <v>2505</v>
      </c>
      <c r="F95" s="5394" t="s">
        <v>2344</v>
      </c>
      <c r="G95" s="5394" t="s">
        <v>2506</v>
      </c>
      <c r="H95" s="5394" t="s">
        <v>28</v>
      </c>
      <c r="I95" s="5394" t="s">
        <v>858</v>
      </c>
    </row>
    <row customHeight="1" ht="11.25">
      <c r="A96" s="5394" t="s">
        <v>2253</v>
      </c>
      <c r="B96" s="5394" t="s">
        <v>16</v>
      </c>
      <c r="C96" s="5394" t="s">
        <v>2359</v>
      </c>
      <c r="D96" s="5394" t="s">
        <v>2360</v>
      </c>
      <c r="E96" s="5394" t="s">
        <v>2361</v>
      </c>
      <c r="F96" s="5394" t="s">
        <v>2267</v>
      </c>
      <c r="G96" s="5394" t="s">
        <v>2362</v>
      </c>
      <c r="H96" s="5394" t="s">
        <v>2363</v>
      </c>
      <c r="I96" s="5394" t="s">
        <v>858</v>
      </c>
    </row>
    <row customHeight="1" ht="11.25">
      <c r="A97" s="5394" t="s">
        <v>2253</v>
      </c>
      <c r="B97" s="5394" t="s">
        <v>16</v>
      </c>
      <c r="C97" s="5394" t="s">
        <v>2507</v>
      </c>
      <c r="D97" s="5394" t="s">
        <v>2508</v>
      </c>
      <c r="E97" s="5394" t="s">
        <v>2509</v>
      </c>
      <c r="F97" s="5394" t="s">
        <v>2404</v>
      </c>
      <c r="G97" s="5394" t="s">
        <v>2510</v>
      </c>
      <c r="H97" s="5394" t="s">
        <v>28</v>
      </c>
      <c r="I97" s="5394" t="s">
        <v>858</v>
      </c>
    </row>
    <row customHeight="1" ht="11.25">
      <c r="A98" s="5394" t="s">
        <v>2253</v>
      </c>
      <c r="B98" s="5394" t="s">
        <v>16</v>
      </c>
      <c r="C98" s="5394" t="s">
        <v>2368</v>
      </c>
      <c r="D98" s="5394" t="s">
        <v>2369</v>
      </c>
      <c r="E98" s="5394" t="s">
        <v>2370</v>
      </c>
      <c r="F98" s="5394" t="s">
        <v>2267</v>
      </c>
      <c r="G98" s="5394" t="s">
        <v>2371</v>
      </c>
      <c r="H98" s="5394" t="s">
        <v>28</v>
      </c>
      <c r="I98" s="5394" t="s">
        <v>858</v>
      </c>
    </row>
    <row customHeight="1" ht="11.25">
      <c r="A99" s="5394" t="s">
        <v>2253</v>
      </c>
      <c r="B99" s="5394" t="s">
        <v>16</v>
      </c>
      <c r="C99" s="5394" t="s">
        <v>2511</v>
      </c>
      <c r="D99" s="5394" t="s">
        <v>2512</v>
      </c>
      <c r="E99" s="5394" t="s">
        <v>2513</v>
      </c>
      <c r="F99" s="5394" t="s">
        <v>2480</v>
      </c>
      <c r="G99" s="5394" t="s">
        <v>2514</v>
      </c>
      <c r="H99" s="5394" t="s">
        <v>28</v>
      </c>
      <c r="I99" s="5394" t="s">
        <v>858</v>
      </c>
    </row>
    <row customHeight="1" ht="11.25">
      <c r="A100" s="5394" t="s">
        <v>2253</v>
      </c>
      <c r="B100" s="5394" t="s">
        <v>16</v>
      </c>
      <c r="C100" s="5394" t="s">
        <v>2515</v>
      </c>
      <c r="D100" s="5394" t="s">
        <v>2516</v>
      </c>
      <c r="E100" s="5394" t="s">
        <v>2517</v>
      </c>
      <c r="F100" s="5394" t="s">
        <v>2344</v>
      </c>
      <c r="G100" s="5394" t="s">
        <v>2518</v>
      </c>
      <c r="H100" s="5394" t="s">
        <v>2519</v>
      </c>
      <c r="I100" s="5394" t="s">
        <v>858</v>
      </c>
    </row>
    <row customHeight="1" ht="11.25">
      <c r="A101" s="5394" t="s">
        <v>2253</v>
      </c>
      <c r="B101" s="5394" t="s">
        <v>16</v>
      </c>
      <c r="C101" s="5394" t="s">
        <v>2372</v>
      </c>
      <c r="D101" s="5394" t="s">
        <v>2373</v>
      </c>
      <c r="E101" s="5394" t="s">
        <v>2374</v>
      </c>
      <c r="F101" s="5394" t="s">
        <v>2344</v>
      </c>
      <c r="G101" s="5394" t="s">
        <v>2375</v>
      </c>
      <c r="H101" s="5394" t="s">
        <v>28</v>
      </c>
      <c r="I101" s="5394" t="s">
        <v>858</v>
      </c>
    </row>
    <row customHeight="1" ht="11.25">
      <c r="A102" s="5394" t="s">
        <v>2253</v>
      </c>
      <c r="B102" s="5394" t="s">
        <v>16</v>
      </c>
      <c r="C102" s="5394" t="s">
        <v>2380</v>
      </c>
      <c r="D102" s="5394" t="s">
        <v>2381</v>
      </c>
      <c r="E102" s="5394" t="s">
        <v>2382</v>
      </c>
      <c r="F102" s="5394" t="s">
        <v>2267</v>
      </c>
      <c r="G102" s="5394" t="s">
        <v>2383</v>
      </c>
      <c r="H102" s="5394" t="s">
        <v>2363</v>
      </c>
      <c r="I102" s="5394" t="s">
        <v>858</v>
      </c>
    </row>
    <row customHeight="1" ht="11.25">
      <c r="A103" s="5394" t="s">
        <v>2253</v>
      </c>
      <c r="B103" s="5394" t="s">
        <v>16</v>
      </c>
      <c r="C103" s="5394" t="s">
        <v>2384</v>
      </c>
      <c r="D103" s="5394" t="s">
        <v>2385</v>
      </c>
      <c r="E103" s="5394" t="s">
        <v>2386</v>
      </c>
      <c r="F103" s="5394" t="s">
        <v>2267</v>
      </c>
      <c r="G103" s="5394" t="s">
        <v>2387</v>
      </c>
      <c r="H103" s="5394" t="s">
        <v>2388</v>
      </c>
      <c r="I103" s="5394" t="s">
        <v>858</v>
      </c>
    </row>
    <row customHeight="1" ht="11.25">
      <c r="A104" s="5394" t="s">
        <v>2253</v>
      </c>
      <c r="B104" s="5394" t="s">
        <v>16</v>
      </c>
      <c r="C104" s="5394" t="s">
        <v>2389</v>
      </c>
      <c r="D104" s="5394" t="s">
        <v>2390</v>
      </c>
      <c r="E104" s="5394" t="s">
        <v>2391</v>
      </c>
      <c r="F104" s="5394" t="s">
        <v>2267</v>
      </c>
      <c r="G104" s="5394" t="s">
        <v>2392</v>
      </c>
      <c r="H104" s="5394" t="s">
        <v>2393</v>
      </c>
      <c r="I104" s="5394" t="s">
        <v>858</v>
      </c>
    </row>
    <row customHeight="1" ht="11.25">
      <c r="A105" s="5394" t="s">
        <v>2253</v>
      </c>
      <c r="B105" s="5394" t="s">
        <v>16</v>
      </c>
      <c r="C105" s="5394" t="s">
        <v>2520</v>
      </c>
      <c r="D105" s="5394" t="s">
        <v>2521</v>
      </c>
      <c r="E105" s="5394" t="s">
        <v>2522</v>
      </c>
      <c r="F105" s="5394" t="s">
        <v>2279</v>
      </c>
      <c r="G105" s="5394" t="s">
        <v>28</v>
      </c>
      <c r="H105" s="5394" t="s">
        <v>28</v>
      </c>
      <c r="I105" s="5394" t="s">
        <v>858</v>
      </c>
    </row>
    <row customHeight="1" ht="11.25">
      <c r="A106" s="5394" t="s">
        <v>2253</v>
      </c>
      <c r="B106" s="5394" t="s">
        <v>16</v>
      </c>
      <c r="C106" s="5394" t="s">
        <v>2394</v>
      </c>
      <c r="D106" s="5394" t="s">
        <v>2395</v>
      </c>
      <c r="E106" s="5394" t="s">
        <v>2396</v>
      </c>
      <c r="F106" s="5394" t="s">
        <v>2272</v>
      </c>
      <c r="G106" s="5394" t="s">
        <v>2397</v>
      </c>
      <c r="H106" s="5394" t="s">
        <v>28</v>
      </c>
      <c r="I106" s="5394" t="s">
        <v>858</v>
      </c>
    </row>
    <row customHeight="1" ht="11.25">
      <c r="A107" s="5394" t="s">
        <v>2253</v>
      </c>
      <c r="B107" s="5394" t="s">
        <v>16</v>
      </c>
      <c r="C107" s="5394" t="s">
        <v>2401</v>
      </c>
      <c r="D107" s="5394" t="s">
        <v>2402</v>
      </c>
      <c r="E107" s="5394" t="s">
        <v>2403</v>
      </c>
      <c r="F107" s="5394" t="s">
        <v>2404</v>
      </c>
      <c r="G107" s="5394" t="s">
        <v>2405</v>
      </c>
      <c r="H107" s="5394" t="s">
        <v>28</v>
      </c>
      <c r="I107" s="5394" t="s">
        <v>858</v>
      </c>
    </row>
    <row customHeight="1" ht="11.25">
      <c r="A108" s="5394" t="s">
        <v>2253</v>
      </c>
      <c r="B108" s="5394" t="s">
        <v>16</v>
      </c>
      <c r="C108" s="5394" t="s">
        <v>2406</v>
      </c>
      <c r="D108" s="5394" t="s">
        <v>2407</v>
      </c>
      <c r="E108" s="5394" t="s">
        <v>2408</v>
      </c>
      <c r="F108" s="5394" t="s">
        <v>2272</v>
      </c>
      <c r="G108" s="5394" t="s">
        <v>2409</v>
      </c>
      <c r="H108" s="5394" t="s">
        <v>28</v>
      </c>
      <c r="I108" s="5394" t="s">
        <v>858</v>
      </c>
    </row>
    <row customHeight="1" ht="11.25">
      <c r="A109" s="5394" t="s">
        <v>2253</v>
      </c>
      <c r="B109" s="5394" t="s">
        <v>16</v>
      </c>
      <c r="C109" s="5394" t="s">
        <v>2421</v>
      </c>
      <c r="D109" s="5394" t="s">
        <v>2422</v>
      </c>
      <c r="E109" s="5394" t="s">
        <v>2423</v>
      </c>
      <c r="F109" s="5394" t="s">
        <v>2267</v>
      </c>
      <c r="G109" s="5394" t="s">
        <v>2424</v>
      </c>
      <c r="H109" s="5394" t="s">
        <v>2425</v>
      </c>
      <c r="I109" s="5394" t="s">
        <v>858</v>
      </c>
    </row>
    <row customHeight="1" ht="11.25">
      <c r="A110" s="5394" t="s">
        <v>2253</v>
      </c>
      <c r="B110" s="5394" t="s">
        <v>16</v>
      </c>
      <c r="C110" s="5394" t="s">
        <v>2426</v>
      </c>
      <c r="D110" s="5394" t="s">
        <v>2427</v>
      </c>
      <c r="E110" s="5394" t="s">
        <v>2428</v>
      </c>
      <c r="F110" s="5394" t="s">
        <v>2429</v>
      </c>
      <c r="G110" s="5394" t="s">
        <v>28</v>
      </c>
      <c r="H110" s="5394" t="s">
        <v>28</v>
      </c>
      <c r="I110" s="5394" t="s">
        <v>858</v>
      </c>
    </row>
    <row customHeight="1" ht="11.25">
      <c r="A111" s="5394" t="s">
        <v>2253</v>
      </c>
      <c r="B111" s="5394" t="s">
        <v>16</v>
      </c>
      <c r="C111" s="5394" t="s">
        <v>2430</v>
      </c>
      <c r="D111" s="5394" t="s">
        <v>2431</v>
      </c>
      <c r="E111" s="5394" t="s">
        <v>2432</v>
      </c>
      <c r="F111" s="5394" t="s">
        <v>2433</v>
      </c>
      <c r="G111" s="5394" t="s">
        <v>28</v>
      </c>
      <c r="H111" s="5394" t="s">
        <v>28</v>
      </c>
      <c r="I111" s="5394" t="s">
        <v>858</v>
      </c>
    </row>
    <row customHeight="1" ht="11.25">
      <c r="A112" s="5394" t="s">
        <v>2253</v>
      </c>
      <c r="B112" s="5394" t="s">
        <v>16</v>
      </c>
      <c r="C112" s="5394" t="s">
        <v>2434</v>
      </c>
      <c r="D112" s="5394" t="s">
        <v>2435</v>
      </c>
      <c r="E112" s="5394" t="s">
        <v>2432</v>
      </c>
      <c r="F112" s="5394" t="s">
        <v>2436</v>
      </c>
      <c r="G112" s="5394" t="s">
        <v>2437</v>
      </c>
      <c r="H112" s="5394" t="s">
        <v>28</v>
      </c>
      <c r="I112" s="5394" t="s">
        <v>858</v>
      </c>
    </row>
    <row customHeight="1" ht="11.25">
      <c r="A113" s="5394" t="s">
        <v>2253</v>
      </c>
      <c r="B113" s="5394" t="s">
        <v>16</v>
      </c>
      <c r="C113" s="5394" t="s">
        <v>2254</v>
      </c>
      <c r="D113" s="5394" t="s">
        <v>2255</v>
      </c>
      <c r="E113" s="5394" t="s">
        <v>2256</v>
      </c>
      <c r="F113" s="5394" t="s">
        <v>2257</v>
      </c>
      <c r="G113" s="5394" t="s">
        <v>2258</v>
      </c>
      <c r="H113" s="5394" t="s">
        <v>28</v>
      </c>
      <c r="I113" s="5394" t="s">
        <v>911</v>
      </c>
    </row>
    <row customHeight="1" ht="11.25">
      <c r="A114" s="5394" t="s">
        <v>2253</v>
      </c>
      <c r="B114" s="5394" t="s">
        <v>16</v>
      </c>
      <c r="C114" s="5394" t="s">
        <v>2276</v>
      </c>
      <c r="D114" s="5394" t="s">
        <v>2277</v>
      </c>
      <c r="E114" s="5394" t="s">
        <v>2278</v>
      </c>
      <c r="F114" s="5394" t="s">
        <v>2279</v>
      </c>
      <c r="G114" s="5394" t="s">
        <v>2280</v>
      </c>
      <c r="H114" s="5394" t="s">
        <v>28</v>
      </c>
      <c r="I114" s="5394" t="s">
        <v>911</v>
      </c>
    </row>
    <row customHeight="1" ht="11.25">
      <c r="A115" s="5394" t="s">
        <v>2253</v>
      </c>
      <c r="B115" s="5394" t="s">
        <v>16</v>
      </c>
      <c r="C115" s="5394" t="s">
        <v>2281</v>
      </c>
      <c r="D115" s="5394" t="s">
        <v>2282</v>
      </c>
      <c r="E115" s="5394" t="s">
        <v>2283</v>
      </c>
      <c r="F115" s="5394" t="s">
        <v>2279</v>
      </c>
      <c r="G115" s="5394" t="s">
        <v>2284</v>
      </c>
      <c r="H115" s="5394" t="s">
        <v>28</v>
      </c>
      <c r="I115" s="5394" t="s">
        <v>911</v>
      </c>
    </row>
    <row customHeight="1" ht="11.25">
      <c r="A116" s="5394" t="s">
        <v>2253</v>
      </c>
      <c r="B116" s="5394" t="s">
        <v>16</v>
      </c>
      <c r="C116" s="5394" t="s">
        <v>2285</v>
      </c>
      <c r="D116" s="5394" t="s">
        <v>2286</v>
      </c>
      <c r="E116" s="5394" t="s">
        <v>2287</v>
      </c>
      <c r="F116" s="5394" t="s">
        <v>2272</v>
      </c>
      <c r="G116" s="5394" t="s">
        <v>2288</v>
      </c>
      <c r="H116" s="5394" t="s">
        <v>28</v>
      </c>
      <c r="I116" s="5394" t="s">
        <v>911</v>
      </c>
    </row>
    <row customHeight="1" ht="11.25">
      <c r="A117" s="5394" t="s">
        <v>2253</v>
      </c>
      <c r="B117" s="5394" t="s">
        <v>16</v>
      </c>
      <c r="C117" s="5394" t="s">
        <v>28</v>
      </c>
      <c r="D117" s="5394" t="s">
        <v>2293</v>
      </c>
      <c r="E117" s="5394" t="s">
        <v>2294</v>
      </c>
      <c r="F117" s="5394" t="s">
        <v>2279</v>
      </c>
      <c r="G117" s="5394" t="s">
        <v>28</v>
      </c>
      <c r="H117" s="5394" t="s">
        <v>28</v>
      </c>
      <c r="I117" s="5394" t="s">
        <v>911</v>
      </c>
    </row>
    <row customHeight="1" ht="11.25">
      <c r="A118" s="5394" t="s">
        <v>2253</v>
      </c>
      <c r="B118" s="5394" t="s">
        <v>16</v>
      </c>
      <c r="C118" s="5394" t="s">
        <v>2461</v>
      </c>
      <c r="D118" s="5394" t="s">
        <v>2462</v>
      </c>
      <c r="E118" s="5394" t="s">
        <v>2463</v>
      </c>
      <c r="F118" s="5394" t="s">
        <v>2267</v>
      </c>
      <c r="G118" s="5394" t="s">
        <v>28</v>
      </c>
      <c r="H118" s="5394" t="s">
        <v>2464</v>
      </c>
      <c r="I118" s="5394" t="s">
        <v>911</v>
      </c>
    </row>
    <row customHeight="1" ht="11.25">
      <c r="A119" s="5394" t="s">
        <v>2253</v>
      </c>
      <c r="B119" s="5394" t="s">
        <v>16</v>
      </c>
      <c r="C119" s="5394" t="s">
        <v>2465</v>
      </c>
      <c r="D119" s="5394" t="s">
        <v>2466</v>
      </c>
      <c r="E119" s="5394" t="s">
        <v>2467</v>
      </c>
      <c r="F119" s="5394" t="s">
        <v>2279</v>
      </c>
      <c r="G119" s="5394" t="s">
        <v>2468</v>
      </c>
      <c r="H119" s="5394" t="s">
        <v>28</v>
      </c>
      <c r="I119" s="5394" t="s">
        <v>911</v>
      </c>
    </row>
    <row customHeight="1" ht="11.25">
      <c r="A120" s="5394" t="s">
        <v>2253</v>
      </c>
      <c r="B120" s="5394" t="s">
        <v>16</v>
      </c>
      <c r="C120" s="5394" t="s">
        <v>2469</v>
      </c>
      <c r="D120" s="5394" t="s">
        <v>2470</v>
      </c>
      <c r="E120" s="5394" t="s">
        <v>2471</v>
      </c>
      <c r="F120" s="5394" t="s">
        <v>2267</v>
      </c>
      <c r="G120" s="5394" t="s">
        <v>2472</v>
      </c>
      <c r="H120" s="5394" t="s">
        <v>2473</v>
      </c>
      <c r="I120" s="5394" t="s">
        <v>911</v>
      </c>
    </row>
    <row customHeight="1" ht="11.25">
      <c r="A121" s="5394" t="s">
        <v>2253</v>
      </c>
      <c r="B121" s="5394" t="s">
        <v>16</v>
      </c>
      <c r="C121" s="5394" t="s">
        <v>2295</v>
      </c>
      <c r="D121" s="5394" t="s">
        <v>2296</v>
      </c>
      <c r="E121" s="5394" t="s">
        <v>2297</v>
      </c>
      <c r="F121" s="5394" t="s">
        <v>2267</v>
      </c>
      <c r="G121" s="5394" t="s">
        <v>2298</v>
      </c>
      <c r="H121" s="5394" t="s">
        <v>28</v>
      </c>
      <c r="I121" s="5394" t="s">
        <v>911</v>
      </c>
    </row>
    <row customHeight="1" ht="11.25">
      <c r="A122" s="5394" t="s">
        <v>2253</v>
      </c>
      <c r="B122" s="5394" t="s">
        <v>16</v>
      </c>
      <c r="C122" s="5394" t="s">
        <v>2299</v>
      </c>
      <c r="D122" s="5394" t="s">
        <v>2300</v>
      </c>
      <c r="E122" s="5394" t="s">
        <v>2301</v>
      </c>
      <c r="F122" s="5394" t="s">
        <v>2302</v>
      </c>
      <c r="G122" s="5394" t="s">
        <v>2303</v>
      </c>
      <c r="H122" s="5394" t="s">
        <v>28</v>
      </c>
      <c r="I122" s="5394" t="s">
        <v>911</v>
      </c>
    </row>
    <row customHeight="1" ht="11.25">
      <c r="A123" s="5394" t="s">
        <v>2253</v>
      </c>
      <c r="B123" s="5394" t="s">
        <v>16</v>
      </c>
      <c r="C123" s="5394" t="s">
        <v>2474</v>
      </c>
      <c r="D123" s="5394" t="s">
        <v>2475</v>
      </c>
      <c r="E123" s="5394" t="s">
        <v>2476</v>
      </c>
      <c r="F123" s="5394" t="s">
        <v>2302</v>
      </c>
      <c r="G123" s="5394" t="s">
        <v>28</v>
      </c>
      <c r="H123" s="5394" t="s">
        <v>28</v>
      </c>
      <c r="I123" s="5394" t="s">
        <v>911</v>
      </c>
    </row>
    <row customHeight="1" ht="11.25">
      <c r="A124" s="5394" t="s">
        <v>2253</v>
      </c>
      <c r="B124" s="5394" t="s">
        <v>16</v>
      </c>
      <c r="C124" s="5394" t="s">
        <v>2308</v>
      </c>
      <c r="D124" s="5394" t="s">
        <v>2309</v>
      </c>
      <c r="E124" s="5394" t="s">
        <v>2310</v>
      </c>
      <c r="F124" s="5394" t="s">
        <v>2267</v>
      </c>
      <c r="G124" s="5394" t="s">
        <v>2311</v>
      </c>
      <c r="H124" s="5394" t="s">
        <v>28</v>
      </c>
      <c r="I124" s="5394" t="s">
        <v>911</v>
      </c>
    </row>
    <row customHeight="1" ht="11.25">
      <c r="A125" s="5394" t="s">
        <v>2253</v>
      </c>
      <c r="B125" s="5394" t="s">
        <v>16</v>
      </c>
      <c r="C125" s="5394" t="s">
        <v>2312</v>
      </c>
      <c r="D125" s="5394" t="s">
        <v>2313</v>
      </c>
      <c r="E125" s="5394" t="s">
        <v>2314</v>
      </c>
      <c r="F125" s="5394" t="s">
        <v>2272</v>
      </c>
      <c r="G125" s="5394" t="s">
        <v>2315</v>
      </c>
      <c r="H125" s="5394" t="s">
        <v>28</v>
      </c>
      <c r="I125" s="5394" t="s">
        <v>911</v>
      </c>
    </row>
    <row customHeight="1" ht="11.25">
      <c r="A126" s="5394" t="s">
        <v>2253</v>
      </c>
      <c r="B126" s="5394" t="s">
        <v>16</v>
      </c>
      <c r="C126" s="5394" t="s">
        <v>2316</v>
      </c>
      <c r="D126" s="5394" t="s">
        <v>2317</v>
      </c>
      <c r="E126" s="5394" t="s">
        <v>2318</v>
      </c>
      <c r="F126" s="5394" t="s">
        <v>2319</v>
      </c>
      <c r="G126" s="5394" t="s">
        <v>2320</v>
      </c>
      <c r="H126" s="5394" t="s">
        <v>28</v>
      </c>
      <c r="I126" s="5394" t="s">
        <v>911</v>
      </c>
    </row>
    <row customHeight="1" ht="11.25">
      <c r="A127" s="5394" t="s">
        <v>2253</v>
      </c>
      <c r="B127" s="5394" t="s">
        <v>16</v>
      </c>
      <c r="C127" s="5394" t="s">
        <v>2329</v>
      </c>
      <c r="D127" s="5394" t="s">
        <v>2330</v>
      </c>
      <c r="E127" s="5394" t="s">
        <v>2331</v>
      </c>
      <c r="F127" s="5394" t="s">
        <v>2272</v>
      </c>
      <c r="G127" s="5394" t="s">
        <v>2332</v>
      </c>
      <c r="H127" s="5394" t="s">
        <v>28</v>
      </c>
      <c r="I127" s="5394" t="s">
        <v>911</v>
      </c>
    </row>
    <row customHeight="1" ht="11.25">
      <c r="A128" s="5394" t="s">
        <v>2253</v>
      </c>
      <c r="B128" s="5394" t="s">
        <v>16</v>
      </c>
      <c r="C128" s="5394" t="s">
        <v>2477</v>
      </c>
      <c r="D128" s="5394" t="s">
        <v>2478</v>
      </c>
      <c r="E128" s="5394" t="s">
        <v>2479</v>
      </c>
      <c r="F128" s="5394" t="s">
        <v>2480</v>
      </c>
      <c r="G128" s="5394" t="s">
        <v>28</v>
      </c>
      <c r="H128" s="5394" t="s">
        <v>28</v>
      </c>
      <c r="I128" s="5394" t="s">
        <v>911</v>
      </c>
    </row>
    <row customHeight="1" ht="11.25">
      <c r="A129" s="5394" t="s">
        <v>2253</v>
      </c>
      <c r="B129" s="5394" t="s">
        <v>16</v>
      </c>
      <c r="C129" s="5394" t="s">
        <v>2333</v>
      </c>
      <c r="D129" s="5394" t="s">
        <v>2334</v>
      </c>
      <c r="E129" s="5394" t="s">
        <v>2335</v>
      </c>
      <c r="F129" s="5394" t="s">
        <v>2336</v>
      </c>
      <c r="G129" s="5394" t="s">
        <v>28</v>
      </c>
      <c r="H129" s="5394" t="s">
        <v>2337</v>
      </c>
      <c r="I129" s="5394" t="s">
        <v>911</v>
      </c>
    </row>
    <row customHeight="1" ht="11.25">
      <c r="A130" s="5394" t="s">
        <v>2253</v>
      </c>
      <c r="B130" s="5394" t="s">
        <v>16</v>
      </c>
      <c r="C130" s="5394" t="s">
        <v>2481</v>
      </c>
      <c r="D130" s="5394" t="s">
        <v>2482</v>
      </c>
      <c r="E130" s="5394" t="s">
        <v>2483</v>
      </c>
      <c r="F130" s="5394" t="s">
        <v>2319</v>
      </c>
      <c r="G130" s="5394" t="s">
        <v>2484</v>
      </c>
      <c r="H130" s="5394" t="s">
        <v>2485</v>
      </c>
      <c r="I130" s="5394" t="s">
        <v>911</v>
      </c>
    </row>
    <row customHeight="1" ht="11.25">
      <c r="A131" s="5394" t="s">
        <v>2253</v>
      </c>
      <c r="B131" s="5394" t="s">
        <v>16</v>
      </c>
      <c r="C131" s="5394" t="s">
        <v>2347</v>
      </c>
      <c r="D131" s="5394" t="s">
        <v>2348</v>
      </c>
      <c r="E131" s="5394" t="s">
        <v>2349</v>
      </c>
      <c r="F131" s="5394" t="s">
        <v>2336</v>
      </c>
      <c r="G131" s="5394" t="s">
        <v>2350</v>
      </c>
      <c r="H131" s="5394" t="s">
        <v>28</v>
      </c>
      <c r="I131" s="5394" t="s">
        <v>911</v>
      </c>
    </row>
    <row customHeight="1" ht="11.25">
      <c r="A132" s="5394" t="s">
        <v>2253</v>
      </c>
      <c r="B132" s="5394" t="s">
        <v>16</v>
      </c>
      <c r="C132" s="5394" t="s">
        <v>2490</v>
      </c>
      <c r="D132" s="5394" t="s">
        <v>2491</v>
      </c>
      <c r="E132" s="5394" t="s">
        <v>2492</v>
      </c>
      <c r="F132" s="5394" t="s">
        <v>2344</v>
      </c>
      <c r="G132" s="5394" t="s">
        <v>2493</v>
      </c>
      <c r="H132" s="5394" t="s">
        <v>2494</v>
      </c>
      <c r="I132" s="5394" t="s">
        <v>911</v>
      </c>
    </row>
    <row customHeight="1" ht="11.25">
      <c r="A133" s="5394" t="s">
        <v>2253</v>
      </c>
      <c r="B133" s="5394" t="s">
        <v>16</v>
      </c>
      <c r="C133" s="5394" t="s">
        <v>2495</v>
      </c>
      <c r="D133" s="5394" t="s">
        <v>2496</v>
      </c>
      <c r="E133" s="5394" t="s">
        <v>2497</v>
      </c>
      <c r="F133" s="5394" t="s">
        <v>2498</v>
      </c>
      <c r="G133" s="5394" t="s">
        <v>28</v>
      </c>
      <c r="H133" s="5394" t="s">
        <v>28</v>
      </c>
      <c r="I133" s="5394" t="s">
        <v>911</v>
      </c>
    </row>
    <row customHeight="1" ht="11.25">
      <c r="A134" s="5394" t="s">
        <v>2253</v>
      </c>
      <c r="B134" s="5394" t="s">
        <v>16</v>
      </c>
      <c r="C134" s="5394" t="s">
        <v>2351</v>
      </c>
      <c r="D134" s="5394" t="s">
        <v>2352</v>
      </c>
      <c r="E134" s="5394" t="s">
        <v>2353</v>
      </c>
      <c r="F134" s="5394" t="s">
        <v>2267</v>
      </c>
      <c r="G134" s="5394" t="s">
        <v>2354</v>
      </c>
      <c r="H134" s="5394" t="s">
        <v>28</v>
      </c>
      <c r="I134" s="5394" t="s">
        <v>911</v>
      </c>
    </row>
    <row customHeight="1" ht="11.25">
      <c r="A135" s="5394" t="s">
        <v>2253</v>
      </c>
      <c r="B135" s="5394" t="s">
        <v>16</v>
      </c>
      <c r="C135" s="5394" t="s">
        <v>2355</v>
      </c>
      <c r="D135" s="5394" t="s">
        <v>2356</v>
      </c>
      <c r="E135" s="5394" t="s">
        <v>2357</v>
      </c>
      <c r="F135" s="5394" t="s">
        <v>2344</v>
      </c>
      <c r="G135" s="5394" t="s">
        <v>2358</v>
      </c>
      <c r="H135" s="5394" t="s">
        <v>28</v>
      </c>
      <c r="I135" s="5394" t="s">
        <v>911</v>
      </c>
    </row>
    <row customHeight="1" ht="11.25">
      <c r="A136" s="5394" t="s">
        <v>2253</v>
      </c>
      <c r="B136" s="5394" t="s">
        <v>16</v>
      </c>
      <c r="C136" s="5394" t="s">
        <v>2499</v>
      </c>
      <c r="D136" s="5394" t="s">
        <v>2500</v>
      </c>
      <c r="E136" s="5394" t="s">
        <v>2501</v>
      </c>
      <c r="F136" s="5394" t="s">
        <v>2267</v>
      </c>
      <c r="G136" s="5394" t="s">
        <v>28</v>
      </c>
      <c r="H136" s="5394" t="s">
        <v>2502</v>
      </c>
      <c r="I136" s="5394" t="s">
        <v>911</v>
      </c>
    </row>
    <row customHeight="1" ht="11.25">
      <c r="A137" s="5394" t="s">
        <v>2253</v>
      </c>
      <c r="B137" s="5394" t="s">
        <v>16</v>
      </c>
      <c r="C137" s="5394" t="s">
        <v>2359</v>
      </c>
      <c r="D137" s="5394" t="s">
        <v>2360</v>
      </c>
      <c r="E137" s="5394" t="s">
        <v>2361</v>
      </c>
      <c r="F137" s="5394" t="s">
        <v>2267</v>
      </c>
      <c r="G137" s="5394" t="s">
        <v>2362</v>
      </c>
      <c r="H137" s="5394" t="s">
        <v>2363</v>
      </c>
      <c r="I137" s="5394" t="s">
        <v>911</v>
      </c>
    </row>
    <row customHeight="1" ht="11.25">
      <c r="A138" s="5394" t="s">
        <v>2253</v>
      </c>
      <c r="B138" s="5394" t="s">
        <v>16</v>
      </c>
      <c r="C138" s="5394" t="s">
        <v>2507</v>
      </c>
      <c r="D138" s="5394" t="s">
        <v>2508</v>
      </c>
      <c r="E138" s="5394" t="s">
        <v>2509</v>
      </c>
      <c r="F138" s="5394" t="s">
        <v>2404</v>
      </c>
      <c r="G138" s="5394" t="s">
        <v>2510</v>
      </c>
      <c r="H138" s="5394" t="s">
        <v>28</v>
      </c>
      <c r="I138" s="5394" t="s">
        <v>911</v>
      </c>
    </row>
    <row customHeight="1" ht="11.25">
      <c r="A139" s="5394" t="s">
        <v>2253</v>
      </c>
      <c r="B139" s="5394" t="s">
        <v>16</v>
      </c>
      <c r="C139" s="5394" t="s">
        <v>2511</v>
      </c>
      <c r="D139" s="5394" t="s">
        <v>2512</v>
      </c>
      <c r="E139" s="5394" t="s">
        <v>2513</v>
      </c>
      <c r="F139" s="5394" t="s">
        <v>2480</v>
      </c>
      <c r="G139" s="5394" t="s">
        <v>2514</v>
      </c>
      <c r="H139" s="5394" t="s">
        <v>28</v>
      </c>
      <c r="I139" s="5394" t="s">
        <v>911</v>
      </c>
    </row>
    <row customHeight="1" ht="11.25">
      <c r="A140" s="5394" t="s">
        <v>2253</v>
      </c>
      <c r="B140" s="5394" t="s">
        <v>16</v>
      </c>
      <c r="C140" s="5394" t="s">
        <v>2515</v>
      </c>
      <c r="D140" s="5394" t="s">
        <v>2516</v>
      </c>
      <c r="E140" s="5394" t="s">
        <v>2517</v>
      </c>
      <c r="F140" s="5394" t="s">
        <v>2344</v>
      </c>
      <c r="G140" s="5394" t="s">
        <v>2518</v>
      </c>
      <c r="H140" s="5394" t="s">
        <v>2519</v>
      </c>
      <c r="I140" s="5394" t="s">
        <v>911</v>
      </c>
    </row>
    <row customHeight="1" ht="11.25">
      <c r="A141" s="5394" t="s">
        <v>2253</v>
      </c>
      <c r="B141" s="5394" t="s">
        <v>16</v>
      </c>
      <c r="C141" s="5394" t="s">
        <v>2372</v>
      </c>
      <c r="D141" s="5394" t="s">
        <v>2373</v>
      </c>
      <c r="E141" s="5394" t="s">
        <v>2374</v>
      </c>
      <c r="F141" s="5394" t="s">
        <v>2344</v>
      </c>
      <c r="G141" s="5394" t="s">
        <v>2375</v>
      </c>
      <c r="H141" s="5394" t="s">
        <v>28</v>
      </c>
      <c r="I141" s="5394" t="s">
        <v>911</v>
      </c>
    </row>
    <row customHeight="1" ht="11.25">
      <c r="A142" s="5394" t="s">
        <v>2253</v>
      </c>
      <c r="B142" s="5394" t="s">
        <v>16</v>
      </c>
      <c r="C142" s="5394" t="s">
        <v>2380</v>
      </c>
      <c r="D142" s="5394" t="s">
        <v>2381</v>
      </c>
      <c r="E142" s="5394" t="s">
        <v>2382</v>
      </c>
      <c r="F142" s="5394" t="s">
        <v>2267</v>
      </c>
      <c r="G142" s="5394" t="s">
        <v>2383</v>
      </c>
      <c r="H142" s="5394" t="s">
        <v>2363</v>
      </c>
      <c r="I142" s="5394" t="s">
        <v>911</v>
      </c>
    </row>
    <row customHeight="1" ht="11.25">
      <c r="A143" s="5394" t="s">
        <v>2253</v>
      </c>
      <c r="B143" s="5394" t="s">
        <v>16</v>
      </c>
      <c r="C143" s="5394" t="s">
        <v>2384</v>
      </c>
      <c r="D143" s="5394" t="s">
        <v>2385</v>
      </c>
      <c r="E143" s="5394" t="s">
        <v>2386</v>
      </c>
      <c r="F143" s="5394" t="s">
        <v>2267</v>
      </c>
      <c r="G143" s="5394" t="s">
        <v>2387</v>
      </c>
      <c r="H143" s="5394" t="s">
        <v>2388</v>
      </c>
      <c r="I143" s="5394" t="s">
        <v>911</v>
      </c>
    </row>
    <row customHeight="1" ht="11.25">
      <c r="A144" s="5394" t="s">
        <v>2253</v>
      </c>
      <c r="B144" s="5394" t="s">
        <v>16</v>
      </c>
      <c r="C144" s="5394" t="s">
        <v>2389</v>
      </c>
      <c r="D144" s="5394" t="s">
        <v>2390</v>
      </c>
      <c r="E144" s="5394" t="s">
        <v>2391</v>
      </c>
      <c r="F144" s="5394" t="s">
        <v>2267</v>
      </c>
      <c r="G144" s="5394" t="s">
        <v>2392</v>
      </c>
      <c r="H144" s="5394" t="s">
        <v>2393</v>
      </c>
      <c r="I144" s="5394" t="s">
        <v>911</v>
      </c>
    </row>
    <row customHeight="1" ht="11.25">
      <c r="A145" s="5394" t="s">
        <v>2253</v>
      </c>
      <c r="B145" s="5394" t="s">
        <v>16</v>
      </c>
      <c r="C145" s="5394" t="s">
        <v>2520</v>
      </c>
      <c r="D145" s="5394" t="s">
        <v>2521</v>
      </c>
      <c r="E145" s="5394" t="s">
        <v>2522</v>
      </c>
      <c r="F145" s="5394" t="s">
        <v>2279</v>
      </c>
      <c r="G145" s="5394" t="s">
        <v>28</v>
      </c>
      <c r="H145" s="5394" t="s">
        <v>28</v>
      </c>
      <c r="I145" s="5394" t="s">
        <v>911</v>
      </c>
    </row>
    <row customHeight="1" ht="11.25">
      <c r="A146" s="5394" t="s">
        <v>2253</v>
      </c>
      <c r="B146" s="5394" t="s">
        <v>16</v>
      </c>
      <c r="C146" s="5394" t="s">
        <v>2394</v>
      </c>
      <c r="D146" s="5394" t="s">
        <v>2395</v>
      </c>
      <c r="E146" s="5394" t="s">
        <v>2396</v>
      </c>
      <c r="F146" s="5394" t="s">
        <v>2272</v>
      </c>
      <c r="G146" s="5394" t="s">
        <v>2397</v>
      </c>
      <c r="H146" s="5394" t="s">
        <v>28</v>
      </c>
      <c r="I146" s="5394" t="s">
        <v>911</v>
      </c>
    </row>
    <row customHeight="1" ht="11.25">
      <c r="A147" s="5394" t="s">
        <v>2253</v>
      </c>
      <c r="B147" s="5394" t="s">
        <v>16</v>
      </c>
      <c r="C147" s="5394" t="s">
        <v>2401</v>
      </c>
      <c r="D147" s="5394" t="s">
        <v>2402</v>
      </c>
      <c r="E147" s="5394" t="s">
        <v>2403</v>
      </c>
      <c r="F147" s="5394" t="s">
        <v>2404</v>
      </c>
      <c r="G147" s="5394" t="s">
        <v>2405</v>
      </c>
      <c r="H147" s="5394" t="s">
        <v>28</v>
      </c>
      <c r="I147" s="5394" t="s">
        <v>911</v>
      </c>
    </row>
    <row customHeight="1" ht="11.25">
      <c r="A148" s="5394" t="s">
        <v>2253</v>
      </c>
      <c r="B148" s="5394" t="s">
        <v>16</v>
      </c>
      <c r="C148" s="5394" t="s">
        <v>2406</v>
      </c>
      <c r="D148" s="5394" t="s">
        <v>2407</v>
      </c>
      <c r="E148" s="5394" t="s">
        <v>2408</v>
      </c>
      <c r="F148" s="5394" t="s">
        <v>2272</v>
      </c>
      <c r="G148" s="5394" t="s">
        <v>2409</v>
      </c>
      <c r="H148" s="5394" t="s">
        <v>28</v>
      </c>
      <c r="I148" s="5394" t="s">
        <v>911</v>
      </c>
    </row>
    <row customHeight="1" ht="11.25">
      <c r="A149" s="5394" t="s">
        <v>2253</v>
      </c>
      <c r="B149" s="5394" t="s">
        <v>16</v>
      </c>
      <c r="C149" s="5394" t="s">
        <v>2421</v>
      </c>
      <c r="D149" s="5394" t="s">
        <v>2422</v>
      </c>
      <c r="E149" s="5394" t="s">
        <v>2423</v>
      </c>
      <c r="F149" s="5394" t="s">
        <v>2267</v>
      </c>
      <c r="G149" s="5394" t="s">
        <v>2424</v>
      </c>
      <c r="H149" s="5394" t="s">
        <v>2425</v>
      </c>
      <c r="I149" s="5394" t="s">
        <v>911</v>
      </c>
    </row>
    <row customHeight="1" ht="11.25">
      <c r="A150" s="5394" t="s">
        <v>2253</v>
      </c>
      <c r="B150" s="5394" t="s">
        <v>16</v>
      </c>
      <c r="C150" s="5394" t="s">
        <v>2426</v>
      </c>
      <c r="D150" s="5394" t="s">
        <v>2427</v>
      </c>
      <c r="E150" s="5394" t="s">
        <v>2428</v>
      </c>
      <c r="F150" s="5394" t="s">
        <v>2429</v>
      </c>
      <c r="G150" s="5394" t="s">
        <v>28</v>
      </c>
      <c r="H150" s="5394" t="s">
        <v>28</v>
      </c>
      <c r="I150" s="5394" t="s">
        <v>911</v>
      </c>
    </row>
    <row customHeight="1" ht="11.25">
      <c r="A151" s="5394" t="s">
        <v>2253</v>
      </c>
      <c r="B151" s="5394" t="s">
        <v>16</v>
      </c>
      <c r="C151" s="5394" t="s">
        <v>2430</v>
      </c>
      <c r="D151" s="5394" t="s">
        <v>2431</v>
      </c>
      <c r="E151" s="5394" t="s">
        <v>2432</v>
      </c>
      <c r="F151" s="5394" t="s">
        <v>2433</v>
      </c>
      <c r="G151" s="5394" t="s">
        <v>28</v>
      </c>
      <c r="H151" s="5394" t="s">
        <v>28</v>
      </c>
      <c r="I151" s="5394" t="s">
        <v>911</v>
      </c>
    </row>
    <row customHeight="1" ht="11.25">
      <c r="A152" s="5394" t="s">
        <v>2253</v>
      </c>
      <c r="B152" s="5394" t="s">
        <v>16</v>
      </c>
      <c r="C152" s="5394" t="s">
        <v>2434</v>
      </c>
      <c r="D152" s="5394" t="s">
        <v>2435</v>
      </c>
      <c r="E152" s="5394" t="s">
        <v>2432</v>
      </c>
      <c r="F152" s="5394" t="s">
        <v>2436</v>
      </c>
      <c r="G152" s="5394" t="s">
        <v>2437</v>
      </c>
      <c r="H152" s="5394" t="s">
        <v>28</v>
      </c>
      <c r="I152" s="5394" t="s">
        <v>911</v>
      </c>
    </row>
    <row customHeight="1" ht="11.25">
      <c r="A153" s="5394" t="s">
        <v>2253</v>
      </c>
      <c r="B153" s="5394" t="s">
        <v>16</v>
      </c>
      <c r="C153" s="5394" t="s">
        <v>2523</v>
      </c>
      <c r="D153" s="5394" t="s">
        <v>2524</v>
      </c>
      <c r="E153" s="5394" t="s">
        <v>2525</v>
      </c>
      <c r="F153" s="5394" t="s">
        <v>2267</v>
      </c>
      <c r="G153" s="5394" t="s">
        <v>2526</v>
      </c>
      <c r="H153" s="5394" t="s">
        <v>28</v>
      </c>
      <c r="I153" s="5394" t="s">
        <v>911</v>
      </c>
    </row>
    <row customHeight="1" ht="11.25">
      <c r="A154" s="5394" t="s">
        <v>2253</v>
      </c>
      <c r="B154" s="5394" t="s">
        <v>16</v>
      </c>
      <c r="C154" s="5394" t="s">
        <v>2527</v>
      </c>
      <c r="D154" s="5394" t="s">
        <v>2528</v>
      </c>
      <c r="E154" s="5394" t="s">
        <v>2529</v>
      </c>
      <c r="F154" s="5394" t="s">
        <v>2272</v>
      </c>
      <c r="G154" s="5394" t="s">
        <v>28</v>
      </c>
      <c r="H154" s="5394" t="s">
        <v>28</v>
      </c>
      <c r="I154" s="5394" t="s">
        <v>1625</v>
      </c>
    </row>
    <row customHeight="1" ht="11.25">
      <c r="A155" s="5394" t="s">
        <v>2253</v>
      </c>
      <c r="B155" s="5394" t="s">
        <v>16</v>
      </c>
      <c r="C155" s="5394" t="s">
        <v>28</v>
      </c>
      <c r="D155" s="5394" t="s">
        <v>2293</v>
      </c>
      <c r="E155" s="5394" t="s">
        <v>2294</v>
      </c>
      <c r="F155" s="5394" t="s">
        <v>2279</v>
      </c>
      <c r="G155" s="5394" t="s">
        <v>28</v>
      </c>
      <c r="H155" s="5394" t="s">
        <v>28</v>
      </c>
      <c r="I155" s="5394" t="s">
        <v>1625</v>
      </c>
    </row>
    <row customHeight="1" ht="11.25">
      <c r="A156" s="5394" t="s">
        <v>2253</v>
      </c>
      <c r="B156" s="5394" t="s">
        <v>16</v>
      </c>
      <c r="C156" s="5394" t="s">
        <v>2530</v>
      </c>
      <c r="D156" s="5394" t="s">
        <v>2531</v>
      </c>
      <c r="E156" s="5394" t="s">
        <v>2532</v>
      </c>
      <c r="F156" s="5394" t="s">
        <v>2279</v>
      </c>
      <c r="G156" s="5394" t="s">
        <v>28</v>
      </c>
      <c r="H156" s="5394" t="s">
        <v>28</v>
      </c>
      <c r="I156" s="5394" t="s">
        <v>1625</v>
      </c>
    </row>
    <row customHeight="1" ht="11.25">
      <c r="A157" s="5394" t="s">
        <v>2253</v>
      </c>
      <c r="B157" s="5394" t="s">
        <v>16</v>
      </c>
      <c r="C157" s="5394" t="s">
        <v>2533</v>
      </c>
      <c r="D157" s="5394" t="s">
        <v>2534</v>
      </c>
      <c r="E157" s="5394" t="s">
        <v>2535</v>
      </c>
      <c r="F157" s="5394" t="s">
        <v>2480</v>
      </c>
      <c r="G157" s="5394" t="s">
        <v>2536</v>
      </c>
      <c r="H157" s="5394" t="s">
        <v>28</v>
      </c>
      <c r="I157" s="5394" t="s">
        <v>1625</v>
      </c>
    </row>
    <row customHeight="1" ht="11.25">
      <c r="A158" s="5394" t="s">
        <v>2253</v>
      </c>
      <c r="B158" s="5394" t="s">
        <v>16</v>
      </c>
      <c r="C158" s="5394" t="s">
        <v>2537</v>
      </c>
      <c r="D158" s="5394" t="s">
        <v>2534</v>
      </c>
      <c r="E158" s="5394" t="s">
        <v>2538</v>
      </c>
      <c r="F158" s="5394" t="s">
        <v>2279</v>
      </c>
      <c r="G158" s="5394" t="s">
        <v>28</v>
      </c>
      <c r="H158" s="5394" t="s">
        <v>28</v>
      </c>
      <c r="I158" s="5394" t="s">
        <v>1625</v>
      </c>
    </row>
    <row customHeight="1" ht="11.25">
      <c r="A159" s="5394" t="s">
        <v>2253</v>
      </c>
      <c r="B159" s="5394" t="s">
        <v>16</v>
      </c>
      <c r="C159" s="5394" t="s">
        <v>2539</v>
      </c>
      <c r="D159" s="5394" t="s">
        <v>2534</v>
      </c>
      <c r="E159" s="5394" t="s">
        <v>2538</v>
      </c>
      <c r="F159" s="5394" t="s">
        <v>2336</v>
      </c>
      <c r="G159" s="5394" t="s">
        <v>28</v>
      </c>
      <c r="H159" s="5394" t="s">
        <v>28</v>
      </c>
      <c r="I159" s="5394" t="s">
        <v>1625</v>
      </c>
    </row>
    <row customHeight="1" ht="11.25">
      <c r="A160" s="5394" t="s">
        <v>2253</v>
      </c>
      <c r="B160" s="5394" t="s">
        <v>16</v>
      </c>
      <c r="C160" s="5394" t="s">
        <v>2410</v>
      </c>
      <c r="D160" s="5394" t="s">
        <v>2411</v>
      </c>
      <c r="E160" s="5394" t="s">
        <v>2412</v>
      </c>
      <c r="F160" s="5394" t="s">
        <v>2344</v>
      </c>
      <c r="G160" s="5394" t="s">
        <v>2413</v>
      </c>
      <c r="H160" s="5394" t="s">
        <v>28</v>
      </c>
      <c r="I160" s="5394"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33E68-4892-0B0F-CD91-8D7B2E4701F6}" mc:Ignorable="x14ac xr xr2 xr3">
  <sheetPr>
    <tabColor rgb="FFFFCC99"/>
  </sheetPr>
  <dimension ref="A1:G34"/>
  <sheetViews>
    <sheetView topLeftCell="A1" showGridLines="0" workbookViewId="0">
      <selection activeCell="A1" sqref="A1"/>
    </sheetView>
  </sheetViews>
  <sheetFormatPr customHeight="1" defaultRowHeight="11.25"/>
  <cols>
    <col min="1" max="1" style="8325" width="9.140625"/>
  </cols>
  <sheetData>
    <row customHeight="1" ht="11.25">
      <c r="A1" s="543" t="s">
        <v>2540</v>
      </c>
      <c r="B1" s="232" t="s">
        <v>2541</v>
      </c>
      <c r="C1" s="232" t="s">
        <v>2542</v>
      </c>
      <c r="D1" s="232" t="s">
        <v>2543</v>
      </c>
      <c r="E1" s="119" t="s">
        <v>2544</v>
      </c>
      <c r="F1" s="119" t="s">
        <v>2545</v>
      </c>
      <c r="G1" s="119" t="s">
        <v>2546</v>
      </c>
    </row>
    <row customHeight="1" ht="11.25">
      <c r="A2" s="543" t="s">
        <v>16</v>
      </c>
      <c r="B2" s="0" t="s">
        <v>2547</v>
      </c>
      <c r="C2" s="0" t="s">
        <v>2548</v>
      </c>
      <c r="D2" s="0" t="s">
        <v>2547</v>
      </c>
      <c r="E2" s="0" t="s">
        <v>2548</v>
      </c>
      <c r="F2" s="0" t="s">
        <v>2549</v>
      </c>
      <c r="G2" s="0" t="s">
        <v>110</v>
      </c>
    </row>
    <row customHeight="1" ht="11.25">
      <c r="A3" s="543" t="s">
        <v>16</v>
      </c>
      <c r="B3" s="0" t="s">
        <v>2547</v>
      </c>
      <c r="C3" s="0" t="s">
        <v>2548</v>
      </c>
      <c r="D3" s="0" t="s">
        <v>2550</v>
      </c>
      <c r="E3" s="0" t="s">
        <v>2551</v>
      </c>
      <c r="F3" s="0" t="s">
        <v>2552</v>
      </c>
      <c r="G3" s="0" t="s">
        <v>111</v>
      </c>
    </row>
    <row customHeight="1" ht="11.25">
      <c r="A4" s="543" t="s">
        <v>16</v>
      </c>
      <c r="B4" s="0" t="s">
        <v>2547</v>
      </c>
      <c r="C4" s="0" t="s">
        <v>2548</v>
      </c>
      <c r="D4" s="0" t="s">
        <v>2553</v>
      </c>
      <c r="E4" s="0" t="s">
        <v>2554</v>
      </c>
      <c r="F4" s="0" t="s">
        <v>2552</v>
      </c>
      <c r="G4" s="0" t="s">
        <v>91</v>
      </c>
    </row>
    <row customHeight="1" ht="11.25">
      <c r="A5" s="543" t="s">
        <v>16</v>
      </c>
      <c r="B5" s="0" t="s">
        <v>2547</v>
      </c>
      <c r="C5" s="0" t="s">
        <v>2548</v>
      </c>
      <c r="D5" s="0" t="s">
        <v>2555</v>
      </c>
      <c r="E5" s="0" t="s">
        <v>2556</v>
      </c>
      <c r="F5" s="0" t="s">
        <v>2552</v>
      </c>
      <c r="G5" s="0" t="s">
        <v>92</v>
      </c>
    </row>
    <row customHeight="1" ht="11.25">
      <c r="A6" s="543" t="s">
        <v>16</v>
      </c>
      <c r="B6" s="0" t="s">
        <v>2547</v>
      </c>
      <c r="C6" s="0" t="s">
        <v>2548</v>
      </c>
      <c r="D6" s="0" t="s">
        <v>2557</v>
      </c>
      <c r="E6" s="0" t="s">
        <v>2558</v>
      </c>
      <c r="F6" s="0" t="s">
        <v>2552</v>
      </c>
      <c r="G6" s="0" t="s">
        <v>112</v>
      </c>
    </row>
    <row customHeight="1" ht="11.25">
      <c r="A7" s="543" t="s">
        <v>16</v>
      </c>
      <c r="B7" s="0" t="s">
        <v>2547</v>
      </c>
      <c r="C7" s="0" t="s">
        <v>2548</v>
      </c>
      <c r="D7" s="0" t="s">
        <v>2559</v>
      </c>
      <c r="E7" s="0" t="s">
        <v>2560</v>
      </c>
      <c r="F7" s="0" t="s">
        <v>2552</v>
      </c>
      <c r="G7" s="0" t="s">
        <v>93</v>
      </c>
    </row>
    <row customHeight="1" ht="11.25">
      <c r="A8" s="543" t="s">
        <v>16</v>
      </c>
      <c r="B8" s="0" t="s">
        <v>2547</v>
      </c>
      <c r="C8" s="0" t="s">
        <v>2548</v>
      </c>
      <c r="D8" s="0" t="s">
        <v>2561</v>
      </c>
      <c r="E8" s="0" t="s">
        <v>2562</v>
      </c>
      <c r="F8" s="0" t="s">
        <v>2552</v>
      </c>
      <c r="G8" s="0" t="s">
        <v>94</v>
      </c>
    </row>
    <row customHeight="1" ht="11.25">
      <c r="A9" s="543" t="s">
        <v>16</v>
      </c>
      <c r="B9" s="0" t="s">
        <v>101</v>
      </c>
      <c r="C9" s="0" t="s">
        <v>102</v>
      </c>
      <c r="D9" s="0" t="s">
        <v>101</v>
      </c>
      <c r="E9" s="0" t="s">
        <v>102</v>
      </c>
      <c r="F9" s="0" t="s">
        <v>2563</v>
      </c>
      <c r="G9" s="0" t="s">
        <v>100</v>
      </c>
    </row>
    <row customHeight="1" ht="11.25">
      <c r="A10" s="543" t="s">
        <v>16</v>
      </c>
      <c r="B10" s="0" t="s">
        <v>2564</v>
      </c>
      <c r="C10" s="0" t="s">
        <v>2565</v>
      </c>
      <c r="D10" s="0" t="s">
        <v>2566</v>
      </c>
      <c r="E10" s="0" t="s">
        <v>2567</v>
      </c>
      <c r="F10" s="0" t="s">
        <v>2552</v>
      </c>
      <c r="G10" s="0" t="s">
        <v>148</v>
      </c>
    </row>
    <row customHeight="1" ht="11.25">
      <c r="A11" s="543" t="s">
        <v>16</v>
      </c>
      <c r="B11" s="0" t="s">
        <v>2564</v>
      </c>
      <c r="C11" s="0" t="s">
        <v>2565</v>
      </c>
      <c r="D11" s="0" t="s">
        <v>2568</v>
      </c>
      <c r="E11" s="0" t="s">
        <v>2569</v>
      </c>
      <c r="F11" s="0" t="s">
        <v>2552</v>
      </c>
      <c r="G11" s="0" t="s">
        <v>149</v>
      </c>
    </row>
    <row customHeight="1" ht="11.25">
      <c r="A12" s="543" t="s">
        <v>16</v>
      </c>
      <c r="B12" s="0" t="s">
        <v>2564</v>
      </c>
      <c r="C12" s="0" t="s">
        <v>2565</v>
      </c>
      <c r="D12" s="0" t="s">
        <v>2570</v>
      </c>
      <c r="E12" s="0" t="s">
        <v>2571</v>
      </c>
      <c r="F12" s="0" t="s">
        <v>2552</v>
      </c>
      <c r="G12" s="0" t="s">
        <v>150</v>
      </c>
    </row>
    <row customHeight="1" ht="11.25">
      <c r="A13" s="543" t="s">
        <v>16</v>
      </c>
      <c r="B13" s="0" t="s">
        <v>2564</v>
      </c>
      <c r="C13" s="0" t="s">
        <v>2565</v>
      </c>
      <c r="D13" s="0" t="s">
        <v>2572</v>
      </c>
      <c r="E13" s="0" t="s">
        <v>2573</v>
      </c>
      <c r="F13" s="0" t="s">
        <v>2552</v>
      </c>
      <c r="G13" s="0" t="s">
        <v>151</v>
      </c>
    </row>
    <row customHeight="1" ht="11.25">
      <c r="A14" s="543" t="s">
        <v>16</v>
      </c>
      <c r="B14" s="0" t="s">
        <v>2564</v>
      </c>
      <c r="C14" s="0" t="s">
        <v>2565</v>
      </c>
      <c r="D14" s="0" t="s">
        <v>2564</v>
      </c>
      <c r="E14" s="0" t="s">
        <v>2565</v>
      </c>
      <c r="F14" s="0" t="s">
        <v>2549</v>
      </c>
      <c r="G14" s="0" t="s">
        <v>152</v>
      </c>
    </row>
    <row customHeight="1" ht="11.25">
      <c r="A15" s="543" t="s">
        <v>16</v>
      </c>
      <c r="B15" s="0" t="s">
        <v>2564</v>
      </c>
      <c r="C15" s="0" t="s">
        <v>2565</v>
      </c>
      <c r="D15" s="0" t="s">
        <v>2574</v>
      </c>
      <c r="E15" s="0" t="s">
        <v>2575</v>
      </c>
      <c r="F15" s="0" t="s">
        <v>2552</v>
      </c>
      <c r="G15" s="0" t="s">
        <v>153</v>
      </c>
    </row>
    <row customHeight="1" ht="11.25">
      <c r="A16" s="543" t="s">
        <v>16</v>
      </c>
      <c r="B16" s="0" t="s">
        <v>2576</v>
      </c>
      <c r="C16" s="0" t="s">
        <v>2577</v>
      </c>
      <c r="D16" s="0" t="s">
        <v>2578</v>
      </c>
      <c r="E16" s="0" t="s">
        <v>2579</v>
      </c>
      <c r="F16" s="0" t="s">
        <v>2580</v>
      </c>
      <c r="G16" s="0" t="s">
        <v>1469</v>
      </c>
    </row>
    <row customHeight="1" ht="11.25">
      <c r="A17" s="543" t="s">
        <v>16</v>
      </c>
      <c r="B17" s="0" t="s">
        <v>2576</v>
      </c>
      <c r="C17" s="0" t="s">
        <v>2577</v>
      </c>
      <c r="D17" s="0" t="s">
        <v>2581</v>
      </c>
      <c r="E17" s="0" t="s">
        <v>2582</v>
      </c>
      <c r="F17" s="0" t="s">
        <v>2580</v>
      </c>
      <c r="G17" s="0" t="s">
        <v>1474</v>
      </c>
    </row>
    <row customHeight="1" ht="11.25">
      <c r="A18" s="543" t="s">
        <v>16</v>
      </c>
      <c r="B18" s="0" t="s">
        <v>2576</v>
      </c>
      <c r="C18" s="0" t="s">
        <v>2577</v>
      </c>
      <c r="D18" s="0" t="s">
        <v>2583</v>
      </c>
      <c r="E18" s="0" t="s">
        <v>2584</v>
      </c>
      <c r="F18" s="0" t="s">
        <v>2580</v>
      </c>
      <c r="G18" s="0" t="s">
        <v>1486</v>
      </c>
    </row>
    <row customHeight="1" ht="11.25">
      <c r="A19" s="543" t="s">
        <v>16</v>
      </c>
      <c r="B19" s="0" t="s">
        <v>2576</v>
      </c>
      <c r="C19" s="0" t="s">
        <v>2577</v>
      </c>
      <c r="D19" s="0" t="s">
        <v>2585</v>
      </c>
      <c r="E19" s="0" t="s">
        <v>2586</v>
      </c>
      <c r="F19" s="0" t="s">
        <v>2580</v>
      </c>
      <c r="G19" s="0" t="s">
        <v>1500</v>
      </c>
    </row>
    <row customHeight="1" ht="11.25">
      <c r="A20" s="543" t="s">
        <v>16</v>
      </c>
      <c r="B20" s="0" t="s">
        <v>2576</v>
      </c>
      <c r="C20" s="0" t="s">
        <v>2577</v>
      </c>
      <c r="D20" s="0" t="s">
        <v>2576</v>
      </c>
      <c r="E20" s="0" t="s">
        <v>2577</v>
      </c>
      <c r="F20" s="0" t="s">
        <v>2549</v>
      </c>
      <c r="G20" s="0" t="s">
        <v>1512</v>
      </c>
    </row>
    <row customHeight="1" ht="11.25">
      <c r="A21" s="543" t="s">
        <v>16</v>
      </c>
      <c r="B21" s="0" t="s">
        <v>2576</v>
      </c>
      <c r="C21" s="0" t="s">
        <v>2577</v>
      </c>
      <c r="D21" s="0" t="s">
        <v>2587</v>
      </c>
      <c r="E21" s="0" t="s">
        <v>2588</v>
      </c>
      <c r="F21" s="0" t="s">
        <v>2589</v>
      </c>
      <c r="G21" s="0" t="s">
        <v>1521</v>
      </c>
    </row>
    <row customHeight="1" ht="11.25">
      <c r="A22" s="543" t="s">
        <v>16</v>
      </c>
      <c r="B22" s="0" t="s">
        <v>2576</v>
      </c>
      <c r="C22" s="0" t="s">
        <v>2577</v>
      </c>
      <c r="D22" s="0" t="s">
        <v>2590</v>
      </c>
      <c r="E22" s="0" t="s">
        <v>2591</v>
      </c>
      <c r="F22" s="0" t="s">
        <v>2552</v>
      </c>
      <c r="G22" s="0" t="s">
        <v>1537</v>
      </c>
    </row>
    <row customHeight="1" ht="11.25">
      <c r="A23" s="543" t="s">
        <v>16</v>
      </c>
      <c r="B23" s="0" t="s">
        <v>2576</v>
      </c>
      <c r="C23" s="0" t="s">
        <v>2577</v>
      </c>
      <c r="D23" s="0" t="s">
        <v>2592</v>
      </c>
      <c r="E23" s="0" t="s">
        <v>2593</v>
      </c>
      <c r="F23" s="0" t="s">
        <v>2580</v>
      </c>
      <c r="G23" s="0" t="s">
        <v>1544</v>
      </c>
    </row>
    <row customHeight="1" ht="11.25">
      <c r="A24" s="543" t="s">
        <v>16</v>
      </c>
      <c r="B24" s="0" t="s">
        <v>2594</v>
      </c>
      <c r="C24" s="0" t="s">
        <v>2595</v>
      </c>
      <c r="D24" s="0" t="s">
        <v>2596</v>
      </c>
      <c r="E24" s="0" t="s">
        <v>2597</v>
      </c>
      <c r="F24" s="0" t="s">
        <v>2552</v>
      </c>
      <c r="G24" s="0" t="s">
        <v>1552</v>
      </c>
    </row>
    <row customHeight="1" ht="11.25">
      <c r="A25" s="543" t="s">
        <v>16</v>
      </c>
      <c r="B25" s="0" t="s">
        <v>2594</v>
      </c>
      <c r="C25" s="0" t="s">
        <v>2595</v>
      </c>
      <c r="D25" s="0" t="s">
        <v>2598</v>
      </c>
      <c r="E25" s="0" t="s">
        <v>2599</v>
      </c>
      <c r="F25" s="0" t="s">
        <v>2552</v>
      </c>
      <c r="G25" s="0" t="s">
        <v>1559</v>
      </c>
    </row>
    <row customHeight="1" ht="11.25">
      <c r="A26" s="543" t="s">
        <v>16</v>
      </c>
      <c r="B26" s="0" t="s">
        <v>2594</v>
      </c>
      <c r="C26" s="0" t="s">
        <v>2595</v>
      </c>
      <c r="D26" s="0" t="s">
        <v>2594</v>
      </c>
      <c r="E26" s="0" t="s">
        <v>2595</v>
      </c>
      <c r="F26" s="0" t="s">
        <v>2549</v>
      </c>
      <c r="G26" s="0" t="s">
        <v>1563</v>
      </c>
    </row>
    <row customHeight="1" ht="11.25">
      <c r="A27" s="543" t="s">
        <v>16</v>
      </c>
      <c r="B27" s="0" t="s">
        <v>2594</v>
      </c>
      <c r="C27" s="0" t="s">
        <v>2595</v>
      </c>
      <c r="D27" s="0" t="s">
        <v>2600</v>
      </c>
      <c r="E27" s="0" t="s">
        <v>2601</v>
      </c>
      <c r="F27" s="0" t="s">
        <v>2552</v>
      </c>
      <c r="G27" s="0" t="s">
        <v>1568</v>
      </c>
    </row>
    <row customHeight="1" ht="11.25">
      <c r="A28" s="543" t="s">
        <v>16</v>
      </c>
      <c r="B28" s="0" t="s">
        <v>2602</v>
      </c>
      <c r="C28" s="0" t="s">
        <v>2603</v>
      </c>
      <c r="D28" s="0" t="s">
        <v>2604</v>
      </c>
      <c r="E28" s="0" t="s">
        <v>2605</v>
      </c>
      <c r="F28" s="0" t="s">
        <v>2580</v>
      </c>
      <c r="G28" s="0" t="s">
        <v>1576</v>
      </c>
    </row>
    <row customHeight="1" ht="11.25">
      <c r="A29" s="543" t="s">
        <v>16</v>
      </c>
      <c r="B29" s="0" t="s">
        <v>2602</v>
      </c>
      <c r="C29" s="0" t="s">
        <v>2603</v>
      </c>
      <c r="D29" s="0" t="s">
        <v>2606</v>
      </c>
      <c r="E29" s="0" t="s">
        <v>2607</v>
      </c>
      <c r="F29" s="0" t="s">
        <v>2552</v>
      </c>
      <c r="G29" s="0" t="s">
        <v>1578</v>
      </c>
    </row>
    <row customHeight="1" ht="11.25">
      <c r="A30" s="543" t="s">
        <v>16</v>
      </c>
      <c r="B30" s="0" t="s">
        <v>2602</v>
      </c>
      <c r="C30" s="0" t="s">
        <v>2603</v>
      </c>
      <c r="D30" s="0" t="s">
        <v>2608</v>
      </c>
      <c r="E30" s="0" t="s">
        <v>2609</v>
      </c>
      <c r="F30" s="0" t="s">
        <v>2552</v>
      </c>
      <c r="G30" s="0" t="s">
        <v>1581</v>
      </c>
    </row>
    <row customHeight="1" ht="11.25">
      <c r="A31" s="543" t="s">
        <v>16</v>
      </c>
      <c r="B31" s="0" t="s">
        <v>2602</v>
      </c>
      <c r="C31" s="0" t="s">
        <v>2603</v>
      </c>
      <c r="D31" s="0" t="s">
        <v>2610</v>
      </c>
      <c r="E31" s="0" t="s">
        <v>2611</v>
      </c>
      <c r="F31" s="0" t="s">
        <v>2580</v>
      </c>
      <c r="G31" s="0" t="s">
        <v>1587</v>
      </c>
    </row>
    <row customHeight="1" ht="11.25">
      <c r="A32" s="543" t="s">
        <v>16</v>
      </c>
      <c r="B32" s="0" t="s">
        <v>2602</v>
      </c>
      <c r="C32" s="0" t="s">
        <v>2603</v>
      </c>
      <c r="D32" s="0" t="s">
        <v>2612</v>
      </c>
      <c r="E32" s="0" t="s">
        <v>2613</v>
      </c>
      <c r="F32" s="0" t="s">
        <v>2580</v>
      </c>
      <c r="G32" s="0" t="s">
        <v>1589</v>
      </c>
    </row>
    <row customHeight="1" ht="11.25">
      <c r="A33" s="543" t="s">
        <v>16</v>
      </c>
      <c r="B33" s="0" t="s">
        <v>2602</v>
      </c>
      <c r="C33" s="0" t="s">
        <v>2603</v>
      </c>
      <c r="D33" s="0" t="s">
        <v>2602</v>
      </c>
      <c r="E33" s="0" t="s">
        <v>2603</v>
      </c>
      <c r="F33" s="0" t="s">
        <v>2549</v>
      </c>
      <c r="G33" s="0" t="s">
        <v>1591</v>
      </c>
    </row>
    <row customHeight="1" ht="11.25">
      <c r="A34" s="543" t="s">
        <v>16</v>
      </c>
      <c r="B34" s="0" t="s">
        <v>2602</v>
      </c>
      <c r="C34" s="0" t="s">
        <v>2603</v>
      </c>
      <c r="D34" s="0" t="s">
        <v>2614</v>
      </c>
      <c r="E34" s="0" t="s">
        <v>2615</v>
      </c>
      <c r="F34" s="0" t="s">
        <v>2580</v>
      </c>
      <c r="G34" s="0" t="s">
        <v>1593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5AD62-7B0A-EFDF-3B9F-A8918C31285A}"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0762" width="13.8515625" customWidth="1"/>
    <col min="2" max="2" style="10762" width="10.421875" customWidth="1"/>
    <col min="3" max="3" style="10762" width="7.57421875" customWidth="1"/>
    <col min="4" max="4" style="10762" width="13.8515625" customWidth="1"/>
    <col min="5" max="5" style="10762" width="11.57421875" customWidth="1"/>
    <col min="6" max="6" style="10762" width="16.28125" customWidth="1"/>
    <col min="7" max="7" style="10762" width="16.00390625" customWidth="1"/>
    <col min="8" max="9" style="10762" width="16.140625" customWidth="1"/>
  </cols>
  <sheetData>
    <row customHeight="1" ht="11.25">
      <c r="A1" s="1005" t="s">
        <v>2616</v>
      </c>
      <c r="B1" s="1005" t="s">
        <v>2617</v>
      </c>
      <c r="C1" s="1329" t="s">
        <v>2618</v>
      </c>
      <c r="D1" s="1005" t="s">
        <v>2619</v>
      </c>
      <c r="E1" s="1005" t="s">
        <v>2620</v>
      </c>
      <c r="F1" s="1329" t="s">
        <v>2621</v>
      </c>
      <c r="G1" s="1329" t="s">
        <v>2622</v>
      </c>
      <c r="H1" s="1329" t="s">
        <v>2623</v>
      </c>
      <c r="I1" s="1329" t="s">
        <v>2624</v>
      </c>
    </row>
    <row customHeight="1" ht="11.25">
      <c r="A2" s="5396" t="s">
        <v>110</v>
      </c>
      <c r="B2" s="5396" t="s">
        <v>2625</v>
      </c>
      <c r="C2" s="5396" t="s">
        <v>28</v>
      </c>
      <c r="D2" s="5396" t="s">
        <v>2626</v>
      </c>
      <c r="E2" s="5396" t="s">
        <v>2627</v>
      </c>
      <c r="F2" s="5396" t="s">
        <v>28</v>
      </c>
      <c r="G2" s="5396" t="s">
        <v>28</v>
      </c>
      <c r="H2" s="5396" t="s">
        <v>28</v>
      </c>
      <c r="I2" s="5396" t="s">
        <v>28</v>
      </c>
    </row>
    <row customHeight="1" ht="11.25">
      <c r="A3" s="5396" t="s">
        <v>111</v>
      </c>
      <c r="B3" s="5396" t="s">
        <v>2628</v>
      </c>
      <c r="C3" s="5396" t="s">
        <v>28</v>
      </c>
      <c r="D3" s="5396" t="s">
        <v>2626</v>
      </c>
      <c r="E3" s="5396" t="s">
        <v>2629</v>
      </c>
      <c r="F3" s="5396" t="s">
        <v>28</v>
      </c>
      <c r="G3" s="5396" t="s">
        <v>28</v>
      </c>
      <c r="H3" s="5396" t="s">
        <v>28</v>
      </c>
      <c r="I3" s="5396" t="s">
        <v>28</v>
      </c>
    </row>
    <row customHeight="1" ht="11.25">
      <c r="A4" s="5396" t="s">
        <v>91</v>
      </c>
      <c r="B4" s="5396" t="s">
        <v>2630</v>
      </c>
      <c r="C4" s="5396" t="s">
        <v>28</v>
      </c>
      <c r="D4" s="5396" t="s">
        <v>2626</v>
      </c>
      <c r="E4" s="5396" t="s">
        <v>2631</v>
      </c>
      <c r="F4" s="5396" t="s">
        <v>28</v>
      </c>
      <c r="G4" s="5396" t="s">
        <v>28</v>
      </c>
      <c r="H4" s="5396" t="s">
        <v>28</v>
      </c>
      <c r="I4" s="5396" t="s">
        <v>28</v>
      </c>
    </row>
    <row customHeight="1" ht="11.25">
      <c r="A5" s="5396" t="s">
        <v>92</v>
      </c>
      <c r="B5" s="5396" t="s">
        <v>2632</v>
      </c>
      <c r="C5" s="5396" t="s">
        <v>28</v>
      </c>
      <c r="D5" s="5396" t="s">
        <v>2633</v>
      </c>
      <c r="E5" s="5396" t="s">
        <v>2634</v>
      </c>
      <c r="F5" s="5396" t="s">
        <v>28</v>
      </c>
      <c r="G5" s="5396" t="s">
        <v>28</v>
      </c>
      <c r="H5" s="5396" t="s">
        <v>28</v>
      </c>
      <c r="I5" s="5396" t="s">
        <v>28</v>
      </c>
    </row>
    <row customHeight="1" ht="11.25">
      <c r="A6" s="5396" t="s">
        <v>112</v>
      </c>
      <c r="B6" s="5396" t="s">
        <v>2635</v>
      </c>
      <c r="C6" s="5396" t="s">
        <v>28</v>
      </c>
      <c r="D6" s="5396" t="s">
        <v>2633</v>
      </c>
      <c r="E6" s="5396" t="s">
        <v>2634</v>
      </c>
      <c r="F6" s="5396" t="s">
        <v>28</v>
      </c>
      <c r="G6" s="5396" t="s">
        <v>28</v>
      </c>
      <c r="H6" s="5396" t="s">
        <v>28</v>
      </c>
      <c r="I6" s="5396" t="s">
        <v>28</v>
      </c>
    </row>
    <row customHeight="1" ht="11.25">
      <c r="A7" s="5396" t="s">
        <v>93</v>
      </c>
      <c r="B7" s="5396" t="s">
        <v>2636</v>
      </c>
      <c r="C7" s="5396" t="s">
        <v>28</v>
      </c>
      <c r="D7" s="5396" t="s">
        <v>2633</v>
      </c>
      <c r="E7" s="5396" t="s">
        <v>2634</v>
      </c>
      <c r="F7" s="5396" t="s">
        <v>28</v>
      </c>
      <c r="G7" s="5396" t="s">
        <v>28</v>
      </c>
      <c r="H7" s="5396" t="s">
        <v>28</v>
      </c>
      <c r="I7" s="5396" t="s">
        <v>28</v>
      </c>
    </row>
    <row customHeight="1" ht="11.25">
      <c r="A8" s="5396" t="s">
        <v>94</v>
      </c>
      <c r="B8" s="5396" t="s">
        <v>2637</v>
      </c>
      <c r="C8" s="5396" t="s">
        <v>28</v>
      </c>
      <c r="D8" s="5396" t="s">
        <v>2633</v>
      </c>
      <c r="E8" s="5396" t="s">
        <v>2634</v>
      </c>
      <c r="F8" s="5396" t="s">
        <v>28</v>
      </c>
      <c r="G8" s="5396" t="s">
        <v>28</v>
      </c>
      <c r="H8" s="5396" t="s">
        <v>28</v>
      </c>
      <c r="I8" s="5396"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53311-EDB9-2625-3F69-2A99F476B5C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98F28-D6CD-22B8-D426-E8B7E145C1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64" width="9.140625"/>
  </cols>
  <sheetData>
    <row customHeight="1" ht="11.25">
      <c r="A1" s="353" t="s">
        <v>130</v>
      </c>
      <c r="B1" s="353" t="s">
        <v>2638</v>
      </c>
    </row>
    <row customHeight="1" ht="11.25">
      <c r="A2" s="232" t="s">
        <v>99</v>
      </c>
      <c r="B2" s="232" t="s">
        <v>2639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4D31C-73AE-93A7-3C35-23F614AD57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62" width="9.140625"/>
    <col min="2" max="2" style="10762" width="65.28125" customWidth="1"/>
  </cols>
  <sheetData>
    <row customHeight="1" ht="11.25">
      <c r="A1" s="1005" t="s">
        <v>2640</v>
      </c>
      <c r="B1" s="1005" t="s">
        <v>2641</v>
      </c>
    </row>
    <row customHeight="1" ht="11.25">
      <c r="A2" s="1005">
        <v>4213775</v>
      </c>
      <c r="B2" s="1005" t="s">
        <v>1227</v>
      </c>
    </row>
    <row customHeight="1" ht="11.25">
      <c r="A3" s="1005">
        <v>4213784</v>
      </c>
      <c r="B3" s="1005" t="s">
        <v>1260</v>
      </c>
    </row>
    <row customHeight="1" ht="11.25">
      <c r="A4" s="1005">
        <v>4213781</v>
      </c>
      <c r="B4" s="1005" t="s">
        <v>1253</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1394</v>
      </c>
    </row>
    <row customHeight="1" ht="11.25">
      <c r="A10" s="1005">
        <v>4213783</v>
      </c>
      <c r="B10" s="1005" t="s">
        <v>1409</v>
      </c>
    </row>
    <row customHeight="1" ht="11.25">
      <c r="A11" s="1005">
        <v>4213782</v>
      </c>
      <c r="B11" s="100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99DC6-0111-F762-38C9-9CEC2B909A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62" width="9.140625"/>
    <col min="2" max="2" style="10762" width="65.28125" customWidth="1"/>
  </cols>
  <sheetData>
    <row customHeight="1" ht="11.25">
      <c r="A1" s="1005" t="s">
        <v>2640</v>
      </c>
      <c r="B1" s="1005" t="s">
        <v>2642</v>
      </c>
    </row>
    <row customHeight="1" ht="11.25">
      <c r="A2" s="1005" t="s">
        <v>2643</v>
      </c>
      <c r="B2" s="1005" t="s">
        <v>1506</v>
      </c>
    </row>
    <row customHeight="1" ht="11.25">
      <c r="A3" s="1005" t="s">
        <v>2644</v>
      </c>
      <c r="B3" s="1005" t="s">
        <v>1516</v>
      </c>
    </row>
    <row customHeight="1" ht="11.25">
      <c r="A4" s="1005" t="s">
        <v>2645</v>
      </c>
      <c r="B4" s="1005" t="s">
        <v>1525</v>
      </c>
    </row>
    <row customHeight="1" ht="11.25">
      <c r="A5" s="1005" t="s">
        <v>2646</v>
      </c>
      <c r="B5" s="1005" t="s">
        <v>1534</v>
      </c>
    </row>
    <row customHeight="1" ht="11.25">
      <c r="A6" s="1005" t="s">
        <v>2647</v>
      </c>
      <c r="B6" s="1005" t="s">
        <v>1540</v>
      </c>
    </row>
    <row customHeight="1" ht="11.25">
      <c r="A7" s="1005" t="s">
        <v>2648</v>
      </c>
      <c r="B7" s="1005" t="s">
        <v>1548</v>
      </c>
    </row>
    <row customHeight="1" ht="11.25">
      <c r="A8" s="1005" t="s">
        <v>2649</v>
      </c>
      <c r="B8" s="1005" t="s">
        <v>1555</v>
      </c>
    </row>
    <row customHeight="1" ht="11.25">
      <c r="A9" s="1005" t="s">
        <v>2650</v>
      </c>
      <c r="B9" s="1005" t="s">
        <v>1561</v>
      </c>
    </row>
    <row customHeight="1" ht="11.25">
      <c r="A10" s="1005" t="s">
        <v>2651</v>
      </c>
      <c r="B10" s="1005" t="s">
        <v>1565</v>
      </c>
    </row>
    <row customHeight="1" ht="11.25">
      <c r="A11" s="1005" t="s">
        <v>2652</v>
      </c>
      <c r="B11" s="1005"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D9F1A-BBF3-3057-B02A-5DC60BF8439B}"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43" t="s">
        <v>2540</v>
      </c>
      <c r="B1" s="543" t="s">
        <v>2541</v>
      </c>
      <c r="C1" s="543" t="s">
        <v>2542</v>
      </c>
      <c r="D1" s="543" t="s">
        <v>2543</v>
      </c>
      <c r="E1" s="0" t="s">
        <v>2544</v>
      </c>
      <c r="F1" s="0" t="s">
        <v>2545</v>
      </c>
      <c r="G1" s="0" t="s">
        <v>2546</v>
      </c>
    </row>
    <row customHeight="1" ht="11.25">
      <c r="A2" s="0" t="s">
        <v>16</v>
      </c>
      <c r="B2" s="0" t="s">
        <v>2547</v>
      </c>
      <c r="C2" s="0" t="s">
        <v>2548</v>
      </c>
      <c r="D2" s="0" t="s">
        <v>2547</v>
      </c>
      <c r="E2" s="0" t="s">
        <v>2548</v>
      </c>
      <c r="F2" s="0" t="s">
        <v>2549</v>
      </c>
      <c r="G2" s="0" t="s">
        <v>110</v>
      </c>
    </row>
    <row customHeight="1" ht="11.25">
      <c r="A3" s="0" t="s">
        <v>16</v>
      </c>
      <c r="B3" s="0" t="s">
        <v>2547</v>
      </c>
      <c r="C3" s="0" t="s">
        <v>2548</v>
      </c>
      <c r="D3" s="0" t="s">
        <v>2550</v>
      </c>
      <c r="E3" s="0" t="s">
        <v>2551</v>
      </c>
      <c r="F3" s="0" t="s">
        <v>2552</v>
      </c>
      <c r="G3" s="0" t="s">
        <v>111</v>
      </c>
    </row>
    <row customHeight="1" ht="11.25">
      <c r="A4" s="0" t="s">
        <v>16</v>
      </c>
      <c r="B4" s="0" t="s">
        <v>2547</v>
      </c>
      <c r="C4" s="0" t="s">
        <v>2548</v>
      </c>
      <c r="D4" s="0" t="s">
        <v>2553</v>
      </c>
      <c r="E4" s="0" t="s">
        <v>2554</v>
      </c>
      <c r="F4" s="0" t="s">
        <v>2552</v>
      </c>
      <c r="G4" s="0" t="s">
        <v>91</v>
      </c>
    </row>
    <row customHeight="1" ht="11.25">
      <c r="A5" s="0" t="s">
        <v>16</v>
      </c>
      <c r="B5" s="0" t="s">
        <v>2547</v>
      </c>
      <c r="C5" s="0" t="s">
        <v>2548</v>
      </c>
      <c r="D5" s="0" t="s">
        <v>2555</v>
      </c>
      <c r="E5" s="0" t="s">
        <v>2556</v>
      </c>
      <c r="F5" s="0" t="s">
        <v>2552</v>
      </c>
      <c r="G5" s="0" t="s">
        <v>92</v>
      </c>
    </row>
    <row customHeight="1" ht="11.25">
      <c r="A6" s="0" t="s">
        <v>16</v>
      </c>
      <c r="B6" s="0" t="s">
        <v>2547</v>
      </c>
      <c r="C6" s="0" t="s">
        <v>2548</v>
      </c>
      <c r="D6" s="0" t="s">
        <v>2557</v>
      </c>
      <c r="E6" s="0" t="s">
        <v>2558</v>
      </c>
      <c r="F6" s="0" t="s">
        <v>2552</v>
      </c>
      <c r="G6" s="0" t="s">
        <v>112</v>
      </c>
    </row>
    <row customHeight="1" ht="11.25">
      <c r="A7" s="0" t="s">
        <v>16</v>
      </c>
      <c r="B7" s="0" t="s">
        <v>2547</v>
      </c>
      <c r="C7" s="0" t="s">
        <v>2548</v>
      </c>
      <c r="D7" s="0" t="s">
        <v>2559</v>
      </c>
      <c r="E7" s="0" t="s">
        <v>2560</v>
      </c>
      <c r="F7" s="0" t="s">
        <v>2552</v>
      </c>
      <c r="G7" s="0" t="s">
        <v>93</v>
      </c>
    </row>
    <row customHeight="1" ht="11.25">
      <c r="A8" s="0" t="s">
        <v>16</v>
      </c>
      <c r="B8" s="0" t="s">
        <v>2547</v>
      </c>
      <c r="C8" s="0" t="s">
        <v>2548</v>
      </c>
      <c r="D8" s="0" t="s">
        <v>2561</v>
      </c>
      <c r="E8" s="0" t="s">
        <v>2562</v>
      </c>
      <c r="F8" s="0" t="s">
        <v>2552</v>
      </c>
      <c r="G8" s="0" t="s">
        <v>94</v>
      </c>
    </row>
    <row customHeight="1" ht="11.25">
      <c r="A9" s="0" t="s">
        <v>16</v>
      </c>
      <c r="B9" s="0" t="s">
        <v>101</v>
      </c>
      <c r="C9" s="0" t="s">
        <v>102</v>
      </c>
      <c r="D9" s="0" t="s">
        <v>101</v>
      </c>
      <c r="E9" s="0" t="s">
        <v>102</v>
      </c>
      <c r="F9" s="0" t="s">
        <v>2563</v>
      </c>
      <c r="G9" s="0" t="s">
        <v>100</v>
      </c>
    </row>
    <row customHeight="1" ht="11.25">
      <c r="A10" s="0" t="s">
        <v>16</v>
      </c>
      <c r="B10" s="0" t="s">
        <v>2564</v>
      </c>
      <c r="C10" s="0" t="s">
        <v>2565</v>
      </c>
      <c r="D10" s="0" t="s">
        <v>2566</v>
      </c>
      <c r="E10" s="0" t="s">
        <v>2567</v>
      </c>
      <c r="F10" s="0" t="s">
        <v>2552</v>
      </c>
      <c r="G10" s="0" t="s">
        <v>148</v>
      </c>
    </row>
    <row customHeight="1" ht="11.25">
      <c r="A11" s="0" t="s">
        <v>16</v>
      </c>
      <c r="B11" s="0" t="s">
        <v>2564</v>
      </c>
      <c r="C11" s="0" t="s">
        <v>2565</v>
      </c>
      <c r="D11" s="0" t="s">
        <v>2568</v>
      </c>
      <c r="E11" s="0" t="s">
        <v>2569</v>
      </c>
      <c r="F11" s="0" t="s">
        <v>2552</v>
      </c>
      <c r="G11" s="0" t="s">
        <v>149</v>
      </c>
    </row>
    <row customHeight="1" ht="11.25">
      <c r="A12" s="0" t="s">
        <v>16</v>
      </c>
      <c r="B12" s="0" t="s">
        <v>2564</v>
      </c>
      <c r="C12" s="0" t="s">
        <v>2565</v>
      </c>
      <c r="D12" s="0" t="s">
        <v>2570</v>
      </c>
      <c r="E12" s="0" t="s">
        <v>2571</v>
      </c>
      <c r="F12" s="0" t="s">
        <v>2552</v>
      </c>
      <c r="G12" s="0" t="s">
        <v>150</v>
      </c>
    </row>
    <row customHeight="1" ht="11.25">
      <c r="A13" s="0" t="s">
        <v>16</v>
      </c>
      <c r="B13" s="0" t="s">
        <v>2564</v>
      </c>
      <c r="C13" s="0" t="s">
        <v>2565</v>
      </c>
      <c r="D13" s="0" t="s">
        <v>2572</v>
      </c>
      <c r="E13" s="0" t="s">
        <v>2573</v>
      </c>
      <c r="F13" s="0" t="s">
        <v>2552</v>
      </c>
      <c r="G13" s="0" t="s">
        <v>151</v>
      </c>
    </row>
    <row customHeight="1" ht="11.25">
      <c r="A14" s="0" t="s">
        <v>16</v>
      </c>
      <c r="B14" s="0" t="s">
        <v>2564</v>
      </c>
      <c r="C14" s="0" t="s">
        <v>2565</v>
      </c>
      <c r="D14" s="0" t="s">
        <v>2564</v>
      </c>
      <c r="E14" s="0" t="s">
        <v>2565</v>
      </c>
      <c r="F14" s="0" t="s">
        <v>2549</v>
      </c>
      <c r="G14" s="0" t="s">
        <v>152</v>
      </c>
    </row>
    <row customHeight="1" ht="11.25">
      <c r="A15" s="0" t="s">
        <v>16</v>
      </c>
      <c r="B15" s="0" t="s">
        <v>2564</v>
      </c>
      <c r="C15" s="0" t="s">
        <v>2565</v>
      </c>
      <c r="D15" s="0" t="s">
        <v>2574</v>
      </c>
      <c r="E15" s="0" t="s">
        <v>2575</v>
      </c>
      <c r="F15" s="0" t="s">
        <v>2552</v>
      </c>
      <c r="G15" s="0" t="s">
        <v>153</v>
      </c>
    </row>
    <row customHeight="1" ht="11.25">
      <c r="A16" s="0" t="s">
        <v>16</v>
      </c>
      <c r="B16" s="0" t="s">
        <v>2576</v>
      </c>
      <c r="C16" s="0" t="s">
        <v>2577</v>
      </c>
      <c r="D16" s="0" t="s">
        <v>2578</v>
      </c>
      <c r="E16" s="0" t="s">
        <v>2579</v>
      </c>
      <c r="F16" s="0" t="s">
        <v>2580</v>
      </c>
      <c r="G16" s="0" t="s">
        <v>1469</v>
      </c>
    </row>
    <row customHeight="1" ht="11.25">
      <c r="A17" s="0" t="s">
        <v>16</v>
      </c>
      <c r="B17" s="0" t="s">
        <v>2576</v>
      </c>
      <c r="C17" s="0" t="s">
        <v>2577</v>
      </c>
      <c r="D17" s="0" t="s">
        <v>2581</v>
      </c>
      <c r="E17" s="0" t="s">
        <v>2582</v>
      </c>
      <c r="F17" s="0" t="s">
        <v>2580</v>
      </c>
      <c r="G17" s="0" t="s">
        <v>1474</v>
      </c>
    </row>
    <row customHeight="1" ht="11.25">
      <c r="A18" s="0" t="s">
        <v>16</v>
      </c>
      <c r="B18" s="0" t="s">
        <v>2576</v>
      </c>
      <c r="C18" s="0" t="s">
        <v>2577</v>
      </c>
      <c r="D18" s="0" t="s">
        <v>2583</v>
      </c>
      <c r="E18" s="0" t="s">
        <v>2584</v>
      </c>
      <c r="F18" s="0" t="s">
        <v>2580</v>
      </c>
      <c r="G18" s="0" t="s">
        <v>1486</v>
      </c>
    </row>
    <row customHeight="1" ht="11.25">
      <c r="A19" s="0" t="s">
        <v>16</v>
      </c>
      <c r="B19" s="0" t="s">
        <v>2576</v>
      </c>
      <c r="C19" s="0" t="s">
        <v>2577</v>
      </c>
      <c r="D19" s="0" t="s">
        <v>2585</v>
      </c>
      <c r="E19" s="0" t="s">
        <v>2586</v>
      </c>
      <c r="F19" s="0" t="s">
        <v>2580</v>
      </c>
      <c r="G19" s="0" t="s">
        <v>1500</v>
      </c>
    </row>
    <row customHeight="1" ht="11.25">
      <c r="A20" s="0" t="s">
        <v>16</v>
      </c>
      <c r="B20" s="0" t="s">
        <v>2576</v>
      </c>
      <c r="C20" s="0" t="s">
        <v>2577</v>
      </c>
      <c r="D20" s="0" t="s">
        <v>2576</v>
      </c>
      <c r="E20" s="0" t="s">
        <v>2577</v>
      </c>
      <c r="F20" s="0" t="s">
        <v>2549</v>
      </c>
      <c r="G20" s="0" t="s">
        <v>1512</v>
      </c>
    </row>
    <row customHeight="1" ht="11.25">
      <c r="A21" s="0" t="s">
        <v>16</v>
      </c>
      <c r="B21" s="0" t="s">
        <v>2576</v>
      </c>
      <c r="C21" s="0" t="s">
        <v>2577</v>
      </c>
      <c r="D21" s="0" t="s">
        <v>2587</v>
      </c>
      <c r="E21" s="0" t="s">
        <v>2588</v>
      </c>
      <c r="F21" s="0" t="s">
        <v>2589</v>
      </c>
      <c r="G21" s="0" t="s">
        <v>1521</v>
      </c>
    </row>
    <row customHeight="1" ht="11.25">
      <c r="A22" s="0" t="s">
        <v>16</v>
      </c>
      <c r="B22" s="0" t="s">
        <v>2576</v>
      </c>
      <c r="C22" s="0" t="s">
        <v>2577</v>
      </c>
      <c r="D22" s="0" t="s">
        <v>2590</v>
      </c>
      <c r="E22" s="0" t="s">
        <v>2591</v>
      </c>
      <c r="F22" s="0" t="s">
        <v>2552</v>
      </c>
      <c r="G22" s="0" t="s">
        <v>1537</v>
      </c>
    </row>
    <row customHeight="1" ht="11.25">
      <c r="A23" s="0" t="s">
        <v>16</v>
      </c>
      <c r="B23" s="0" t="s">
        <v>2576</v>
      </c>
      <c r="C23" s="0" t="s">
        <v>2577</v>
      </c>
      <c r="D23" s="0" t="s">
        <v>2592</v>
      </c>
      <c r="E23" s="0" t="s">
        <v>2593</v>
      </c>
      <c r="F23" s="0" t="s">
        <v>2580</v>
      </c>
      <c r="G23" s="0" t="s">
        <v>1544</v>
      </c>
    </row>
    <row customHeight="1" ht="11.25">
      <c r="A24" s="0" t="s">
        <v>16</v>
      </c>
      <c r="B24" s="0" t="s">
        <v>2594</v>
      </c>
      <c r="C24" s="0" t="s">
        <v>2595</v>
      </c>
      <c r="D24" s="0" t="s">
        <v>2596</v>
      </c>
      <c r="E24" s="0" t="s">
        <v>2597</v>
      </c>
      <c r="F24" s="0" t="s">
        <v>2552</v>
      </c>
      <c r="G24" s="0" t="s">
        <v>1552</v>
      </c>
    </row>
    <row customHeight="1" ht="11.25">
      <c r="A25" s="0" t="s">
        <v>16</v>
      </c>
      <c r="B25" s="0" t="s">
        <v>2594</v>
      </c>
      <c r="C25" s="0" t="s">
        <v>2595</v>
      </c>
      <c r="D25" s="0" t="s">
        <v>2598</v>
      </c>
      <c r="E25" s="0" t="s">
        <v>2599</v>
      </c>
      <c r="F25" s="0" t="s">
        <v>2552</v>
      </c>
      <c r="G25" s="0" t="s">
        <v>1559</v>
      </c>
    </row>
    <row customHeight="1" ht="11.25">
      <c r="A26" s="0" t="s">
        <v>16</v>
      </c>
      <c r="B26" s="0" t="s">
        <v>2594</v>
      </c>
      <c r="C26" s="0" t="s">
        <v>2595</v>
      </c>
      <c r="D26" s="0" t="s">
        <v>2594</v>
      </c>
      <c r="E26" s="0" t="s">
        <v>2595</v>
      </c>
      <c r="F26" s="0" t="s">
        <v>2549</v>
      </c>
      <c r="G26" s="0" t="s">
        <v>1563</v>
      </c>
    </row>
    <row customHeight="1" ht="11.25">
      <c r="A27" s="0" t="s">
        <v>16</v>
      </c>
      <c r="B27" s="0" t="s">
        <v>2594</v>
      </c>
      <c r="C27" s="0" t="s">
        <v>2595</v>
      </c>
      <c r="D27" s="0" t="s">
        <v>2600</v>
      </c>
      <c r="E27" s="0" t="s">
        <v>2601</v>
      </c>
      <c r="F27" s="0" t="s">
        <v>2552</v>
      </c>
      <c r="G27" s="0" t="s">
        <v>1568</v>
      </c>
    </row>
    <row customHeight="1" ht="11.25">
      <c r="A28" s="0" t="s">
        <v>16</v>
      </c>
      <c r="B28" s="0" t="s">
        <v>2602</v>
      </c>
      <c r="C28" s="0" t="s">
        <v>2603</v>
      </c>
      <c r="D28" s="0" t="s">
        <v>2604</v>
      </c>
      <c r="E28" s="0" t="s">
        <v>2605</v>
      </c>
      <c r="F28" s="0" t="s">
        <v>2580</v>
      </c>
      <c r="G28" s="0" t="s">
        <v>1576</v>
      </c>
    </row>
    <row customHeight="1" ht="11.25">
      <c r="A29" s="0" t="s">
        <v>16</v>
      </c>
      <c r="B29" s="0" t="s">
        <v>2602</v>
      </c>
      <c r="C29" s="0" t="s">
        <v>2603</v>
      </c>
      <c r="D29" s="0" t="s">
        <v>2606</v>
      </c>
      <c r="E29" s="0" t="s">
        <v>2607</v>
      </c>
      <c r="F29" s="0" t="s">
        <v>2552</v>
      </c>
      <c r="G29" s="0" t="s">
        <v>1578</v>
      </c>
    </row>
    <row customHeight="1" ht="11.25">
      <c r="A30" s="0" t="s">
        <v>16</v>
      </c>
      <c r="B30" s="0" t="s">
        <v>2602</v>
      </c>
      <c r="C30" s="0" t="s">
        <v>2603</v>
      </c>
      <c r="D30" s="0" t="s">
        <v>2608</v>
      </c>
      <c r="E30" s="0" t="s">
        <v>2609</v>
      </c>
      <c r="F30" s="0" t="s">
        <v>2552</v>
      </c>
      <c r="G30" s="0" t="s">
        <v>1581</v>
      </c>
    </row>
    <row customHeight="1" ht="11.25">
      <c r="A31" s="0" t="s">
        <v>16</v>
      </c>
      <c r="B31" s="0" t="s">
        <v>2602</v>
      </c>
      <c r="C31" s="0" t="s">
        <v>2603</v>
      </c>
      <c r="D31" s="0" t="s">
        <v>2610</v>
      </c>
      <c r="E31" s="0" t="s">
        <v>2611</v>
      </c>
      <c r="F31" s="0" t="s">
        <v>2580</v>
      </c>
      <c r="G31" s="0" t="s">
        <v>1587</v>
      </c>
    </row>
    <row customHeight="1" ht="11.25">
      <c r="A32" s="0" t="s">
        <v>16</v>
      </c>
      <c r="B32" s="0" t="s">
        <v>2602</v>
      </c>
      <c r="C32" s="0" t="s">
        <v>2603</v>
      </c>
      <c r="D32" s="0" t="s">
        <v>2612</v>
      </c>
      <c r="E32" s="0" t="s">
        <v>2613</v>
      </c>
      <c r="F32" s="0" t="s">
        <v>2580</v>
      </c>
      <c r="G32" s="0" t="s">
        <v>1589</v>
      </c>
    </row>
    <row customHeight="1" ht="11.25">
      <c r="A33" s="0" t="s">
        <v>16</v>
      </c>
      <c r="B33" s="0" t="s">
        <v>2602</v>
      </c>
      <c r="C33" s="0" t="s">
        <v>2603</v>
      </c>
      <c r="D33" s="0" t="s">
        <v>2602</v>
      </c>
      <c r="E33" s="0" t="s">
        <v>2603</v>
      </c>
      <c r="F33" s="0" t="s">
        <v>2549</v>
      </c>
      <c r="G33" s="0" t="s">
        <v>1591</v>
      </c>
    </row>
    <row customHeight="1" ht="11.25">
      <c r="A34" s="0" t="s">
        <v>16</v>
      </c>
      <c r="B34" s="0" t="s">
        <v>2602</v>
      </c>
      <c r="C34" s="0" t="s">
        <v>2603</v>
      </c>
      <c r="D34" s="0" t="s">
        <v>2614</v>
      </c>
      <c r="E34" s="0" t="s">
        <v>2615</v>
      </c>
      <c r="F34" s="0" t="s">
        <v>2580</v>
      </c>
      <c r="G34" s="0" t="s">
        <v>1593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D88A5-6531-6FA7-B8C7-7FF40E0B1F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62" width="9.140625"/>
    <col min="2" max="2" style="10762" width="84.28125" customWidth="1"/>
    <col min="3" max="3" style="10762" width="9.140625"/>
  </cols>
  <sheetData>
    <row customHeight="1" ht="11.25">
      <c r="A1" s="1005" t="s">
        <v>2653</v>
      </c>
      <c r="B1" s="1005" t="s">
        <v>2654</v>
      </c>
      <c r="C1" s="1005" t="s">
        <v>1172</v>
      </c>
    </row>
    <row customHeight="1" ht="11.25">
      <c r="A2" s="1005">
        <v>4189678</v>
      </c>
      <c r="B2" s="1005" t="s">
        <v>2655</v>
      </c>
      <c r="C2" s="1005" t="s">
        <v>2656</v>
      </c>
    </row>
    <row customHeight="1" ht="11.25">
      <c r="A3" s="1005">
        <v>4190415</v>
      </c>
      <c r="B3" s="1005" t="s">
        <v>2657</v>
      </c>
      <c r="C3" s="1005" t="s">
        <v>2656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6C5D5-2F2D-7A7F-E20E-C8D83330C3C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66" width="38.421875" customWidth="1"/>
    <col min="2" max="5" style="10766" width="9.140625"/>
  </cols>
  <sheetData>
    <row customHeight="1" ht="15">
      <c r="A1" s="333" t="s">
        <v>2658</v>
      </c>
      <c r="B1" s="333" t="s">
        <v>2659</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F3B14-31F3-A8C6-8288-0DDDCA30F4D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2660</v>
      </c>
      <c r="B1" s="0" t="b">
        <v>1</v>
      </c>
    </row>
    <row customHeight="1" ht="11.25">
      <c r="A2" s="0" t="s">
        <v>2661</v>
      </c>
      <c r="B2" s="0" t="b">
        <v>0</v>
      </c>
    </row>
    <row customHeight="1" ht="11.25">
      <c r="A3" s="0" t="s">
        <v>2662</v>
      </c>
      <c r="B3" s="0" t="b">
        <v>1</v>
      </c>
    </row>
    <row customHeight="1" ht="11.25">
      <c r="A4" s="0" t="s">
        <v>2663</v>
      </c>
      <c r="B4" s="0" t="b">
        <v>0</v>
      </c>
    </row>
    <row customHeight="1" ht="11.25">
      <c r="A5" s="0" t="s">
        <v>2664</v>
      </c>
      <c r="B5" s="0" t="b">
        <v>0</v>
      </c>
    </row>
    <row customHeight="1" ht="11.25">
      <c r="A6" s="0" t="s">
        <v>2665</v>
      </c>
      <c r="B6" s="0" t="b">
        <v>0</v>
      </c>
    </row>
    <row customHeight="1" ht="11.25">
      <c r="A7" s="0" t="s">
        <v>2666</v>
      </c>
      <c r="B7" s="0" t="b">
        <v>0</v>
      </c>
    </row>
    <row customHeight="1" ht="11.25">
      <c r="A8" s="0" t="s">
        <v>2667</v>
      </c>
      <c r="B8" s="0" t="b">
        <v>0</v>
      </c>
    </row>
    <row customHeight="1" ht="11.25">
      <c r="A9" s="0" t="s">
        <v>2668</v>
      </c>
      <c r="B9" s="0" t="b">
        <v>0</v>
      </c>
    </row>
    <row customHeight="1" ht="11.25">
      <c r="A10" s="0" t="s">
        <v>2669</v>
      </c>
      <c r="B10" s="0" t="b">
        <v>0</v>
      </c>
    </row>
    <row customHeight="1" ht="11.25">
      <c r="A11" s="0" t="s">
        <v>2670</v>
      </c>
      <c r="B11" s="0" t="b">
        <v>0</v>
      </c>
    </row>
    <row customHeight="1" ht="11.25">
      <c r="A12" s="0" t="s">
        <v>2671</v>
      </c>
      <c r="B12" s="0" t="b">
        <v>0</v>
      </c>
    </row>
    <row customHeight="1" ht="11.25">
      <c r="A13" s="0" t="s">
        <v>2672</v>
      </c>
      <c r="B13" s="0" t="b">
        <v>0</v>
      </c>
    </row>
    <row customHeight="1" ht="11.25">
      <c r="A14" s="0" t="s">
        <v>2673</v>
      </c>
      <c r="B14" s="0" t="b">
        <v>1</v>
      </c>
    </row>
    <row customHeight="1" ht="11.25">
      <c r="A15" s="0" t="s">
        <v>2674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DAC3C-D9B5-9AC9-6F1A-9A2FAF55E89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41"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0C7F1-DF49-0657-BD24-032E6D0852B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25" width="36.28125" customWidth="1"/>
    <col min="2" max="2" style="8325" width="21.140625" customWidth="1"/>
  </cols>
  <sheetData>
    <row customHeight="1" ht="11.25">
      <c r="A1" s="237" t="s">
        <v>2675</v>
      </c>
      <c r="B1" s="237" t="s">
        <v>2676</v>
      </c>
    </row>
    <row customHeight="1" ht="11.25">
      <c r="A2" s="232" t="s">
        <v>2677</v>
      </c>
      <c r="B2" s="232" t="s">
        <v>2678</v>
      </c>
    </row>
    <row customHeight="1" ht="11.25">
      <c r="A3" s="232" t="s">
        <v>2679</v>
      </c>
      <c r="B3" s="232" t="s">
        <v>2680</v>
      </c>
    </row>
    <row customHeight="1" ht="11.25">
      <c r="A4" s="232" t="s">
        <v>2681</v>
      </c>
      <c r="B4" s="232" t="s">
        <v>2682</v>
      </c>
    </row>
    <row customHeight="1" ht="11.25">
      <c r="A5" s="232" t="s">
        <v>2683</v>
      </c>
      <c r="B5" s="232" t="s">
        <v>2684</v>
      </c>
    </row>
    <row customHeight="1" ht="11.25">
      <c r="A6" s="232" t="s">
        <v>2685</v>
      </c>
      <c r="B6" s="232" t="s">
        <v>2686</v>
      </c>
    </row>
    <row customHeight="1" ht="11.25">
      <c r="A7" s="232" t="s">
        <v>2687</v>
      </c>
      <c r="B7" s="232" t="s">
        <v>2688</v>
      </c>
    </row>
    <row customHeight="1" ht="11.25">
      <c r="A8" s="232" t="s">
        <v>2689</v>
      </c>
      <c r="B8" s="232" t="s">
        <v>2690</v>
      </c>
    </row>
    <row customHeight="1" ht="11.25">
      <c r="A9" s="232" t="s">
        <v>2691</v>
      </c>
      <c r="B9" s="232" t="s">
        <v>2692</v>
      </c>
    </row>
    <row customHeight="1" ht="11.25">
      <c r="A10" s="232" t="s">
        <v>2693</v>
      </c>
      <c r="B10" s="232" t="s">
        <v>2694</v>
      </c>
    </row>
    <row customHeight="1" ht="11.25">
      <c r="A11" s="232" t="s">
        <v>2695</v>
      </c>
      <c r="B11" s="232" t="s">
        <v>2696</v>
      </c>
    </row>
    <row customHeight="1" ht="11.25">
      <c r="A12" s="232" t="s">
        <v>2697</v>
      </c>
      <c r="B12" s="232" t="s">
        <v>2698</v>
      </c>
    </row>
    <row customHeight="1" ht="11.25">
      <c r="A13" s="232" t="s">
        <v>2699</v>
      </c>
      <c r="B13" s="232" t="s">
        <v>2700</v>
      </c>
    </row>
    <row customHeight="1" ht="11.25">
      <c r="A14" s="232" t="s">
        <v>2701</v>
      </c>
      <c r="B14" s="232" t="s">
        <v>2702</v>
      </c>
    </row>
    <row customHeight="1" ht="11.25">
      <c r="A15" s="232" t="s">
        <v>2703</v>
      </c>
      <c r="B15" s="232" t="s">
        <v>2704</v>
      </c>
    </row>
    <row customHeight="1" ht="11.25">
      <c r="A16" s="232" t="s">
        <v>2705</v>
      </c>
      <c r="B16" s="232" t="s">
        <v>2706</v>
      </c>
    </row>
    <row customHeight="1" ht="11.25">
      <c r="A17" s="232" t="s">
        <v>2707</v>
      </c>
      <c r="B17" s="232" t="s">
        <v>2708</v>
      </c>
    </row>
    <row customHeight="1" ht="11.25">
      <c r="A18" s="232" t="s">
        <v>2709</v>
      </c>
      <c r="B18" s="232" t="s">
        <v>2710</v>
      </c>
    </row>
    <row customHeight="1" ht="11.25">
      <c r="A19" s="232" t="s">
        <v>2711</v>
      </c>
      <c r="B19" s="232" t="s">
        <v>2712</v>
      </c>
    </row>
    <row customHeight="1" ht="11.25">
      <c r="A20" s="232" t="s">
        <v>2713</v>
      </c>
      <c r="B20" s="232" t="s">
        <v>2714</v>
      </c>
    </row>
    <row customHeight="1" ht="11.25">
      <c r="A21" s="232" t="s">
        <v>2715</v>
      </c>
      <c r="B21" s="232" t="s">
        <v>2716</v>
      </c>
    </row>
    <row customHeight="1" ht="11.25">
      <c r="A22" s="232" t="s">
        <v>2717</v>
      </c>
      <c r="B22" s="232" t="s">
        <v>2718</v>
      </c>
    </row>
    <row customHeight="1" ht="11.25">
      <c r="A23" s="232" t="s">
        <v>2719</v>
      </c>
      <c r="B23" s="232" t="s">
        <v>2720</v>
      </c>
    </row>
    <row customHeight="1" ht="11.25">
      <c r="A24" s="232" t="s">
        <v>2721</v>
      </c>
      <c r="B24" s="232" t="s">
        <v>2722</v>
      </c>
    </row>
    <row customHeight="1" ht="11.25">
      <c r="A25" s="232" t="s">
        <v>2723</v>
      </c>
      <c r="B25" s="232" t="s">
        <v>2724</v>
      </c>
    </row>
    <row customHeight="1" ht="11.25">
      <c r="A26" s="232" t="s">
        <v>2725</v>
      </c>
      <c r="B26" s="232" t="s">
        <v>2726</v>
      </c>
    </row>
    <row customHeight="1" ht="11.25">
      <c r="A27" s="232" t="s">
        <v>2727</v>
      </c>
      <c r="B27" s="232" t="s">
        <v>2728</v>
      </c>
    </row>
    <row customHeight="1" ht="11.25">
      <c r="A28" s="232" t="s">
        <v>2729</v>
      </c>
      <c r="B28" s="232" t="s">
        <v>2730</v>
      </c>
    </row>
    <row customHeight="1" ht="11.25">
      <c r="A29" s="232" t="s">
        <v>2731</v>
      </c>
      <c r="B29" s="232" t="s">
        <v>2732</v>
      </c>
    </row>
    <row customHeight="1" ht="11.25">
      <c r="A30" s="232" t="s">
        <v>2733</v>
      </c>
      <c r="B30" s="232" t="s">
        <v>2734</v>
      </c>
    </row>
    <row customHeight="1" ht="11.25">
      <c r="A31" s="232" t="s">
        <v>2735</v>
      </c>
      <c r="B31" s="232" t="s">
        <v>2736</v>
      </c>
    </row>
    <row customHeight="1" ht="11.25">
      <c r="A32" s="232" t="s">
        <v>2737</v>
      </c>
      <c r="B32" s="232" t="s">
        <v>2738</v>
      </c>
    </row>
    <row customHeight="1" ht="11.25">
      <c r="A33" s="232" t="s">
        <v>2739</v>
      </c>
      <c r="B33" s="232" t="s">
        <v>2740</v>
      </c>
    </row>
    <row customHeight="1" ht="11.25">
      <c r="A34" s="232" t="s">
        <v>2741</v>
      </c>
      <c r="B34" s="232" t="s">
        <v>2742</v>
      </c>
    </row>
    <row customHeight="1" ht="11.25">
      <c r="A35" s="232" t="s">
        <v>2743</v>
      </c>
      <c r="B35" s="232" t="s">
        <v>2744</v>
      </c>
    </row>
    <row customHeight="1" ht="11.25">
      <c r="A36" s="232" t="s">
        <v>2745</v>
      </c>
      <c r="B36" s="232" t="s">
        <v>2746</v>
      </c>
    </row>
    <row customHeight="1" ht="11.25">
      <c r="A37" s="232" t="s">
        <v>2747</v>
      </c>
      <c r="B37" s="232" t="s">
        <v>2748</v>
      </c>
    </row>
    <row customHeight="1" ht="11.25">
      <c r="A38" s="232" t="s">
        <v>2749</v>
      </c>
      <c r="B38" s="232" t="s">
        <v>2750</v>
      </c>
    </row>
    <row customHeight="1" ht="11.25">
      <c r="A39" s="232" t="s">
        <v>2751</v>
      </c>
      <c r="B39" s="232" t="s">
        <v>2752</v>
      </c>
    </row>
    <row customHeight="1" ht="11.25">
      <c r="A40" s="232" t="s">
        <v>2753</v>
      </c>
      <c r="B40" s="232" t="s">
        <v>2754</v>
      </c>
    </row>
    <row customHeight="1" ht="11.25">
      <c r="A41" s="232" t="s">
        <v>2755</v>
      </c>
      <c r="B41" s="232" t="s">
        <v>2756</v>
      </c>
    </row>
    <row customHeight="1" ht="11.25">
      <c r="A42" s="232" t="s">
        <v>2757</v>
      </c>
      <c r="B42" s="232" t="s">
        <v>2758</v>
      </c>
    </row>
    <row customHeight="1" ht="11.25">
      <c r="A43" s="232" t="s">
        <v>2759</v>
      </c>
      <c r="B43" s="232" t="s">
        <v>2760</v>
      </c>
    </row>
    <row customHeight="1" ht="11.25">
      <c r="A44" s="232" t="s">
        <v>2761</v>
      </c>
      <c r="B44" s="232" t="s">
        <v>2762</v>
      </c>
    </row>
    <row customHeight="1" ht="11.25">
      <c r="A45" s="232" t="s">
        <v>2763</v>
      </c>
      <c r="B45" s="232" t="s">
        <v>2764</v>
      </c>
    </row>
    <row customHeight="1" ht="11.25">
      <c r="A46" s="232" t="s">
        <v>2765</v>
      </c>
      <c r="B46" s="232" t="s">
        <v>2766</v>
      </c>
    </row>
    <row customHeight="1" ht="11.25">
      <c r="A47" s="232" t="s">
        <v>2767</v>
      </c>
      <c r="B47" s="232" t="s">
        <v>2768</v>
      </c>
    </row>
    <row customHeight="1" ht="11.25">
      <c r="A48" s="232" t="s">
        <v>2769</v>
      </c>
      <c r="B48" s="232" t="s">
        <v>2770</v>
      </c>
    </row>
    <row customHeight="1" ht="11.25">
      <c r="A49" s="232" t="s">
        <v>2771</v>
      </c>
      <c r="B49" s="232" t="s">
        <v>2772</v>
      </c>
    </row>
    <row customHeight="1" ht="11.25">
      <c r="A50" s="232" t="s">
        <v>2773</v>
      </c>
      <c r="B50" s="232" t="s">
        <v>2774</v>
      </c>
    </row>
    <row customHeight="1" ht="11.25">
      <c r="A51" s="232" t="s">
        <v>2775</v>
      </c>
      <c r="B51" s="232" t="s">
        <v>2776</v>
      </c>
    </row>
    <row customHeight="1" ht="11.25">
      <c r="A52" s="232" t="s">
        <v>2777</v>
      </c>
      <c r="B52" s="232" t="s">
        <v>2778</v>
      </c>
    </row>
    <row customHeight="1" ht="11.25">
      <c r="A53" s="232" t="s">
        <v>2779</v>
      </c>
      <c r="B53" s="232" t="s">
        <v>2780</v>
      </c>
    </row>
    <row customHeight="1" ht="11.25">
      <c r="A54" s="232" t="s">
        <v>2781</v>
      </c>
      <c r="B54" s="232" t="s">
        <v>2782</v>
      </c>
    </row>
    <row customHeight="1" ht="11.25">
      <c r="A55" s="232" t="s">
        <v>2783</v>
      </c>
      <c r="B55" s="232" t="s">
        <v>2784</v>
      </c>
    </row>
    <row customHeight="1" ht="11.25">
      <c r="A56" s="232" t="s">
        <v>2785</v>
      </c>
      <c r="B56" s="232" t="s">
        <v>2786</v>
      </c>
    </row>
    <row customHeight="1" ht="11.25">
      <c r="A57" s="232" t="s">
        <v>2787</v>
      </c>
      <c r="B57" s="232" t="s">
        <v>2788</v>
      </c>
    </row>
    <row customHeight="1" ht="11.25">
      <c r="A58" s="232" t="s">
        <v>2789</v>
      </c>
      <c r="B58" s="232" t="s">
        <v>2790</v>
      </c>
    </row>
    <row customHeight="1" ht="11.25">
      <c r="A59" s="232" t="s">
        <v>2791</v>
      </c>
      <c r="B59" s="232" t="s">
        <v>2792</v>
      </c>
    </row>
    <row customHeight="1" ht="11.25">
      <c r="A60" s="232" t="s">
        <v>2793</v>
      </c>
      <c r="B60" s="232" t="s">
        <v>2794</v>
      </c>
    </row>
    <row customHeight="1" ht="11.25">
      <c r="A61" s="232"/>
      <c r="B61" s="232" t="s">
        <v>2795</v>
      </c>
    </row>
    <row customHeight="1" ht="11.25">
      <c r="A62" s="232"/>
      <c r="B62" s="232" t="s">
        <v>2796</v>
      </c>
    </row>
    <row customHeight="1" ht="11.25">
      <c r="A63" s="232"/>
      <c r="B63" s="232" t="s">
        <v>2797</v>
      </c>
    </row>
    <row customHeight="1" ht="11.25">
      <c r="A64" s="232"/>
      <c r="B64" s="232" t="s">
        <v>2798</v>
      </c>
    </row>
    <row customHeight="1" ht="11.25">
      <c r="A65" s="232"/>
      <c r="B65" s="232" t="s">
        <v>2799</v>
      </c>
    </row>
    <row customHeight="1" ht="11.25">
      <c r="A66" s="232"/>
      <c r="B66" s="232" t="s">
        <v>2800</v>
      </c>
    </row>
    <row customHeight="1" ht="11.25">
      <c r="A67" s="232"/>
      <c r="B67" s="232" t="s">
        <v>2801</v>
      </c>
    </row>
    <row customHeight="1" ht="11.25">
      <c r="A68" s="232"/>
      <c r="B68" s="232" t="s">
        <v>2802</v>
      </c>
    </row>
    <row customHeight="1" ht="11.25">
      <c r="A69" s="232"/>
      <c r="B69" s="232" t="s">
        <v>2803</v>
      </c>
    </row>
    <row customHeight="1" ht="11.25">
      <c r="A70" s="232"/>
      <c r="B70" s="232" t="s">
        <v>2804</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531D7-1875-39FF-D757-E07DB8EA8C3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25" width="3.7109375" customWidth="1"/>
    <col min="2" max="2" style="8325" width="90.7109375" customWidth="1"/>
    <col min="3" max="4" style="8325" width="9.140625"/>
  </cols>
  <sheetData>
    <row customHeight="1" ht="11.25">
      <c r="B1" s="263" t="s">
        <v>2805</v>
      </c>
    </row>
    <row customHeight="1" ht="90">
      <c r="B2" s="264" t="s">
        <v>2806</v>
      </c>
    </row>
    <row customHeight="1" ht="67.5">
      <c r="B3" s="264" t="s">
        <v>2807</v>
      </c>
    </row>
    <row customHeight="1" ht="33.75">
      <c r="B4" s="264" t="s">
        <v>2808</v>
      </c>
    </row>
    <row customHeight="1" ht="11.25">
      <c r="B5" s="264" t="s">
        <v>2809</v>
      </c>
    </row>
    <row customHeight="1" ht="22.5">
      <c r="B6" s="264" t="s">
        <v>2810</v>
      </c>
    </row>
    <row customHeight="1" ht="22.5">
      <c r="B7" s="264" t="s">
        <v>2811</v>
      </c>
    </row>
    <row customHeight="1" ht="22.5">
      <c r="B8" s="264" t="s">
        <v>2812</v>
      </c>
    </row>
    <row customHeight="1" ht="22.5">
      <c r="B9" s="264" t="s">
        <v>2813</v>
      </c>
    </row>
    <row customHeight="1" ht="56.25">
      <c r="B10" s="264" t="s">
        <v>2814</v>
      </c>
    </row>
    <row customHeight="1" ht="12.75">
      <c r="B11" s="329" t="s">
        <v>2815</v>
      </c>
    </row>
    <row customHeight="1" ht="11.25">
      <c r="B12" s="263" t="s">
        <v>2816</v>
      </c>
    </row>
    <row customHeight="1" ht="22.5">
      <c r="B13" s="264" t="s">
        <v>2817</v>
      </c>
    </row>
    <row customHeight="1" ht="67.5">
      <c r="B14" s="264" t="s">
        <v>2818</v>
      </c>
    </row>
    <row customHeight="1" ht="22.5">
      <c r="B15" s="264" t="s">
        <v>2819</v>
      </c>
    </row>
    <row customHeight="1" ht="11.25">
      <c r="B16" s="263" t="s">
        <v>2820</v>
      </c>
      <c r="D16" s="270"/>
    </row>
    <row customHeight="1" ht="33.75">
      <c r="B17" s="264" t="s">
        <v>2821</v>
      </c>
    </row>
    <row customHeight="1" ht="33.75">
      <c r="B18" s="264" t="s">
        <v>2822</v>
      </c>
    </row>
    <row customHeight="1" ht="11.25">
      <c r="B19" s="264" t="s">
        <v>2823</v>
      </c>
    </row>
    <row customHeight="1" ht="33.75">
      <c r="B20" s="264" t="s">
        <v>2824</v>
      </c>
    </row>
    <row customHeight="1" ht="11.25">
      <c r="B21" s="263" t="s">
        <v>2825</v>
      </c>
    </row>
    <row customHeight="1" ht="11.25">
      <c r="B22" s="264" t="s">
        <v>2826</v>
      </c>
    </row>
    <row r="24" customHeight="1" ht="22.5">
      <c r="B24" s="331" t="s">
        <v>2827</v>
      </c>
    </row>
    <row r="26" customHeight="1" ht="11.25">
      <c r="B26" s="263" t="s">
        <v>2828</v>
      </c>
    </row>
    <row customHeight="1" ht="22.5">
      <c r="B27" s="330" t="s">
        <v>401</v>
      </c>
    </row>
    <row customHeight="1" ht="56.25">
      <c r="B28" s="330" t="s">
        <v>2829</v>
      </c>
    </row>
    <row customHeight="1" ht="11.25">
      <c r="B29" s="380" t="s">
        <v>2830</v>
      </c>
    </row>
    <row customHeight="1" ht="22.5">
      <c r="B30" s="330" t="s">
        <v>2831</v>
      </c>
    </row>
    <row r="32" customHeight="1" ht="11.25">
      <c r="A32" s="358"/>
      <c r="B32" s="359" t="s">
        <v>2832</v>
      </c>
    </row>
    <row customHeight="1" ht="14.25">
      <c r="A33" s="360">
        <v>1</v>
      </c>
      <c r="B33" s="361" t="s">
        <v>2833</v>
      </c>
    </row>
    <row customHeight="1" ht="14.25">
      <c r="A34" s="360">
        <v>2</v>
      </c>
      <c r="B34" s="361" t="s">
        <v>2834</v>
      </c>
    </row>
    <row customHeight="1" ht="11.25">
      <c r="B35" s="359" t="s">
        <v>2835</v>
      </c>
    </row>
    <row customHeight="1" ht="11.25">
      <c r="B36" s="361" t="s">
        <v>2836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